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41D11F8-5480-4312-9C4A-4A24C501D3FA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371" l="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N13" i="431"/>
  <c r="P23" i="431"/>
  <c r="P1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21" i="431"/>
  <c r="O14" i="431"/>
  <c r="O22" i="431"/>
  <c r="P15" i="431"/>
  <c r="Q16" i="431"/>
  <c r="Q14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P11" i="431"/>
  <c r="N11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N17" i="431"/>
  <c r="O12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O10" i="431"/>
  <c r="Q20" i="431"/>
  <c r="N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O18" i="431"/>
  <c r="P19" i="431"/>
  <c r="Q12" i="431"/>
  <c r="P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O20" i="431"/>
  <c r="Q22" i="431"/>
  <c r="S22" i="431" l="1"/>
  <c r="R22" i="431"/>
  <c r="R21" i="431"/>
  <c r="S21" i="431"/>
  <c r="S13" i="431"/>
  <c r="R13" i="431"/>
  <c r="S12" i="431"/>
  <c r="R12" i="431"/>
  <c r="S20" i="431"/>
  <c r="R20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S14" i="431"/>
  <c r="R14" i="431"/>
  <c r="R16" i="431"/>
  <c r="S16" i="431"/>
  <c r="S23" i="431"/>
  <c r="R23" i="431"/>
  <c r="S15" i="431"/>
  <c r="R15" i="431"/>
  <c r="N8" i="431"/>
  <c r="C8" i="431"/>
  <c r="Q8" i="431"/>
  <c r="G8" i="431"/>
  <c r="D8" i="431"/>
  <c r="F8" i="431"/>
  <c r="H8" i="431"/>
  <c r="I8" i="431"/>
  <c r="K8" i="431"/>
  <c r="P8" i="431"/>
  <c r="E8" i="431"/>
  <c r="O8" i="431"/>
  <c r="L8" i="431"/>
  <c r="J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Q3" i="347" l="1"/>
  <c r="U3" i="347"/>
  <c r="S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G15" i="339" l="1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<sst xmlns="http://schemas.openxmlformats.org/spreadsheetml/2006/main" count="16565" uniqueCount="2321">
  <si>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</si>
  <si>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</si>
  <si>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</si>
  <si>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</si>
  <si>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</si>
  <si>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</si>
  <si>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</si>
  <si>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</si>
  <si>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</si>
  <si>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</si>
  <si>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</si>
  <si>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</si>
  <si>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</si>
  <si>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</si>
  <si>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</si>
  <si>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</si>
  <si>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</si>
  <si>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</si>
  <si>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</si>
  <si>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</si>
  <si>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</si>
  <si>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</si>
  <si>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</si>
  <si>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</si>
  <si>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</si>
  <si>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</si>
  <si>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</si>
  <si>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</si>
  <si>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</si>
  <si>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</si>
  <si>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</si>
  <si>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</si>
  <si>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</si>
  <si>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</si>
  <si>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</si>
  <si>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</si>
  <si>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</si>
  <si>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</si>
  <si>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</si>
  <si>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</si>
  <si>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</si>
  <si>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</si>
  <si>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</si>
  <si>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</si>
  <si>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</si>
  <si>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</si>
  <si>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</si>
  <si>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</si>
  <si>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</si>
  <si>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</si>
  <si>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</si>
  <si>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</si>
  <si>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</si>
  <si>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</si>
  <si>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</si>
  <si>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</si>
  <si>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</si>
  <si>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</si>
  <si>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</si>
  <si>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</si>
  <si>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</si>
  <si>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</si>
  <si>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</si>
  <si>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</si>
  <si>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</si>
  <si>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</si>
  <si>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</si>
  <si>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</si>
  <si>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</si>
  <si>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</si>
  <si>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</si>
  <si>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</si>
  <si>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</si>
  <si>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</si>
  <si>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</si>
  <si>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</si>
  <si>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</si>
  <si>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</si>
  <si>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</si>
  <si>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</si>
  <si>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</si>
  <si>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</si>
  <si>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</si>
  <si>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</si>
  <si>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</si>
  <si>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</si>
  <si>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</si>
  <si>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</si>
  <si>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</si>
  <si>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</si>
  <si>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</si>
  <si>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</si>
  <si>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</si>
  <si>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</si>
  <si>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</si>
  <si>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</si>
  <si>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</si>
  <si>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</si>
  <si>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</si>
  <si>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</si>
  <si>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</si>
  <si>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</si>
  <si>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</si>
  <si>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</si>
  <si>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</si>
  <si>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</si>
  <si>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</si>
  <si>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</si>
  <si>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</si>
  <si>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</si>
  <si>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</si>
  <si>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</si>
  <si>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</si>
  <si>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</si>
  <si>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</si>
  <si>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</si>
  <si>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</si>
  <si>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</si>
  <si>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</si>
  <si>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</si>
  <si>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</si>
  <si>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</si>
  <si>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</si>
  <si>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</si>
  <si>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</si>
  <si>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</si>
  <si>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</si>
  <si>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</si>
  <si>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</si>
  <si>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</si>
  <si>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</si>
  <si>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</si>
  <si>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</si>
  <si>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</si>
  <si>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</si>
  <si>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</si>
  <si>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</si>
  <si>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</si>
  <si>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</si>
  <si>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</si>
  <si>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</si>
  <si>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</si>
  <si>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</si>
  <si>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</si>
  <si>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</si>
  <si>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</si>
  <si>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</si>
  <si>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</si>
  <si>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</si>
  <si>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</si>
  <si>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</si>
  <si>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</si>
  <si>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</si>
  <si>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</si>
  <si>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</si>
  <si>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</si>
  <si>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</si>
  <si>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</si>
  <si>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</si>
  <si>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</si>
  <si>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</si>
  <si>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</si>
  <si>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</si>
  <si>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</si>
  <si>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</si>
  <si>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</si>
  <si>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</si>
  <si>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</si>
  <si>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</si>
  <si>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</si>
  <si>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</si>
  <si>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</si>
  <si>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</si>
  <si>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</si>
  <si>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</si>
  <si>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</si>
  <si>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</si>
  <si>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</si>
  <si>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</si>
  <si>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</si>
  <si>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</si>
  <si>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</si>
  <si>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</si>
  <si>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</si>
  <si>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</si>
  <si>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</si>
  <si>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</si>
  <si>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</si>
  <si>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</si>
  <si>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</si>
  <si>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</si>
  <si>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</si>
  <si>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</si>
  <si>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</si>
  <si>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</si>
  <si>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</si>
  <si>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</si>
  <si>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</si>
  <si>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</si>
  <si>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</si>
  <si>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</si>
  <si>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</si>
  <si>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</si>
  <si>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</si>
  <si>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</si>
  <si>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</si>
  <si>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</si>
  <si>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</si>
  <si>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</si>
  <si>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</si>
  <si>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</si>
  <si>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</si>
  <si>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</si>
  <si>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</si>
  <si>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</si>
  <si>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</si>
  <si>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</si>
  <si>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</si>
  <si>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</si>
  <si>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</si>
  <si>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</si>
  <si>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</si>
  <si>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</si>
  <si>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</si>
  <si>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</si>
  <si>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</si>
  <si>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</si>
  <si>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</si>
  <si>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</si>
  <si>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</si>
  <si>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</si>
  <si>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</si>
  <si>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</si>
  <si>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</si>
  <si>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</si>
  <si>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</si>
  <si>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</si>
  <si>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</si>
  <si>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</si>
  <si>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</si>
  <si>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</si>
  <si>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</si>
  <si>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</si>
  <si>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</si>
  <si>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</si>
  <si>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</si>
  <si>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</si>
  <si>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</si>
  <si>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</si>
  <si>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</si>
  <si>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</si>
  <si>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</si>
  <si>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</si>
  <si>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</si>
  <si>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</si>
  <si>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</si>
  <si>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</si>
  <si>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</si>
  <si>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</si>
  <si>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</si>
  <si>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</si>
  <si>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</si>
  <si>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</si>
  <si>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</si>
  <si>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</si>
  <si>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</si>
  <si>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</si>
  <si>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</si>
  <si>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</si>
  <si>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</si>
  <si>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</si>
  <si>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</si>
  <si>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</si>
  <si>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</si>
  <si>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</si>
  <si>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</si>
  <si>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</si>
  <si>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</si>
  <si>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</si>
  <si>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</si>
  <si>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</si>
  <si>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</si>
  <si>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</si>
  <si>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</si>
  <si>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</si>
  <si>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</si>
  <si>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</si>
  <si>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</si>
  <si>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</si>
  <si>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</si>
  <si>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</si>
  <si>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</si>
  <si>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</si>
  <si>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</si>
  <si>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</si>
  <si>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</si>
  <si>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</si>
  <si>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</si>
  <si>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</si>
  <si>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</si>
  <si>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</si>
  <si>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</si>
  <si>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</si>
  <si>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</si>
  <si>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</si>
  <si>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</si>
  <si>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</si>
  <si>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</si>
  <si>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</si>
  <si>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</si>
  <si>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</si>
  <si>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</si>
  <si>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</si>
  <si>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</si>
  <si>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</si>
  <si>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</si>
  <si>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</si>
  <si>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</si>
  <si>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</si>
  <si>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</si>
  <si>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</si>
  <si>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</si>
  <si>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</si>
  <si>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</si>
  <si>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</si>
  <si>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</si>
  <si>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</si>
  <si>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</si>
  <si>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nukleární medicíny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</si>
  <si>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</si>
  <si>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</si>
  <si>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</si>
  <si>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</si>
  <si>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</si>
  <si>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</si>
  <si>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</si>
  <si>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</si>
  <si>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</si>
  <si>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50113005     Léky - radiofarmaka (KNM)</t>
  </si>
  <si>
    <t xml:space="preserve">                         50113009     Léky - RTG diagnostika ZUL (LEK)</t>
  </si>
  <si>
    <t xml:space="preserve">                         50113016     Léky - centra (LEK)</t>
  </si>
  <si>
    <t xml:space="preserve">                         50113190     Léky - medicinální plyny (sklad SVM)</t>
  </si>
  <si>
    <t xml:space="preserve">                    50114     Krevní přípravky</t>
  </si>
  <si>
    <t xml:space="preserve">                         50114002     Krevní přípravky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</si>
  <si>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</si>
  <si>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</si>
  <si>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</si>
  <si>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</si>
  <si>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</si>
  <si>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50115063     ZPr - vaky, sety (Z528)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</si>
  <si>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</si>
  <si>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</si>
  <si>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50115079     ZPr - internzivní péče (Z542)</t>
  </si>
  <si>
    <t xml:space="preserve">                         50115022     antigenní testy zaměstnanců FNOL</t>
  </si>
  <si>
    <t xml:space="preserve">                         50115100     ZPr - jehly COVID 19 (Z557)</t>
  </si>
  <si>
    <t xml:space="preserve">                         50115101     ZPr - ostatní COVID 19 (Z558)</t>
  </si>
  <si>
    <t xml:space="preserve">                    50116     Potraviny</t>
  </si>
  <si>
    <t xml:space="preserve">                         50116001     Lůžk. pacienti</t>
  </si>
  <si>
    <t xml:space="preserve">                         50116002     Lůžk. pacienti nad normu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</si>
  <si>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</si>
  <si>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</si>
  <si>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</si>
  <si>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</si>
  <si>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</si>
  <si>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</si>
  <si>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50117007     Údržbový materiál ostatní - sklady (sk.T17)</t>
  </si>
  <si>
    <t xml:space="preserve">                         50117008     Spotřební materiál k PDS (potrubní pošta (sk.V22)</t>
  </si>
  <si>
    <t xml:space="preserve">                         50117009     Spotřební materiál k ZPr. (sk.V21)</t>
  </si>
  <si>
    <t xml:space="preserve">                         50117015     IT - spotřební materiál (sk. P37, 38, 48)</t>
  </si>
  <si>
    <t xml:space="preserve">                         50117020     Všeob.mat. - nábytek (V30) do 1tis.</t>
  </si>
  <si>
    <t xml:space="preserve">                         50117021     Všeob.mat. - hosp.přístr.a nářadí (V32) od 1tis do 2999,99</t>
  </si>
  <si>
    <t xml:space="preserve">                         50117023     Všeob.mat. - kancel.tech. (V34) od 1tis do 2999,99</t>
  </si>
  <si>
    <t xml:space="preserve">                         50117024     Všeob.mat. - ostatní-vyjímky (V44) od 0,01 do 999,99</t>
  </si>
  <si>
    <t xml:space="preserve">                    50118     Náhradní díly</t>
  </si>
  <si>
    <t xml:space="preserve">                         50118003     ND - ostatní techn.(OSBTK, vč.metrologa)</t>
  </si>
  <si>
    <t xml:space="preserve">                         50118004     ND - zdravotní techn. (OSBTK, vč.metrologa)</t>
  </si>
  <si>
    <t xml:space="preserve">                         50118005     ND - výpoč. techn.(sklad) (sk.P47)</t>
  </si>
  <si>
    <t xml:space="preserve">                         50118006     ND - ZVIT (sk.B63)</t>
  </si>
  <si>
    <t xml:space="preserve">                         50118009     ND - ostatní technika (UTZ)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</si>
  <si>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</si>
  <si>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</si>
  <si>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50119092     Pokojový textil (sk. T15)</t>
  </si>
  <si>
    <t xml:space="preserve">                         50119100     Jednorázové ochranné pomůcky (sk.T18A)</t>
  </si>
  <si>
    <t xml:space="preserve">                         50119102     Jednorázové hygienické potřeby (sk.T18C)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</si>
  <si>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</si>
  <si>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</si>
  <si>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</si>
  <si>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50160     Knihy a časopisy</t>
  </si>
  <si>
    <t xml:space="preserve">                         50160002     Knihy a časopisy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</si>
  <si>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</si>
  <si>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</si>
  <si>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</si>
  <si>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</si>
  <si>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</si>
  <si>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</si>
  <si>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</si>
  <si>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</si>
  <si>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</si>
  <si>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</si>
  <si>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</si>
  <si>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</si>
  <si>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51102026     Opravy STA rozvodů (tel.antény) - ELSYS</t>
  </si>
  <si>
    <t xml:space="preserve">                         51102032     Opravy zdravotnické techniky - UTZ</t>
  </si>
  <si>
    <t xml:space="preserve">                         51102033     Opravy ostatní techniky - UTZ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</si>
  <si>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</si>
  <si>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</si>
  <si>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</si>
  <si>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</si>
  <si>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</si>
  <si>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</si>
  <si>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</si>
  <si>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</si>
  <si>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</si>
  <si>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</si>
  <si>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     51804005     Náj. plynových lahví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</si>
  <si>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</si>
  <si>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</si>
  <si>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</si>
  <si>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</si>
  <si>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</si>
  <si>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</si>
  <si>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</si>
  <si>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</si>
  <si>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51808009     Revize, sml.servis PO - OBKR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</si>
  <si>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</si>
  <si>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</si>
  <si>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51808019     Zkoušky - zaškol.zdrav.techn.(instrukce uživatelům 268/2014 Sb)</t>
  </si>
  <si>
    <t xml:space="preserve">                         51808020     Smluvní servis - UTZ</t>
  </si>
  <si>
    <t xml:space="preserve">                         51808021     Revize, tech.kontroly, prev.prohl.- UTZ</t>
  </si>
  <si>
    <t xml:space="preserve">                    51874     Ostatní služby</t>
  </si>
  <si>
    <t xml:space="preserve">                         51874001     Ostatní služby - provozní</t>
  </si>
  <si>
    <t xml:space="preserve">                         51874015     Organ.rozvoj (certif., akred.)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</si>
  <si>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</si>
  <si>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</si>
  <si>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</si>
  <si>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</si>
  <si>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</si>
  <si>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52113     Refundace</t>
  </si>
  <si>
    <t xml:space="preserve">                         52113000     Refundace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</si>
  <si>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</si>
  <si>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</si>
  <si>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</si>
  <si>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</si>
  <si>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</si>
  <si>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</si>
  <si>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</si>
  <si>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</si>
  <si>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</si>
  <si>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</si>
  <si>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</si>
  <si>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</si>
  <si>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</si>
  <si>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52413     Refundace - zdravotní pojištění</t>
  </si>
  <si>
    <t xml:space="preserve">                         52413000     Refundace - zdravotní pojištění</t>
  </si>
  <si>
    <t xml:space="preserve">                    52414     Refundace - sociální pojištění</t>
  </si>
  <si>
    <t xml:space="preserve">                         52414000     Refundace - sociální pojištění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</si>
  <si>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</si>
  <si>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</si>
  <si>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</si>
  <si>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</si>
  <si>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</si>
  <si>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</si>
  <si>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</si>
  <si>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</si>
  <si>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</si>
  <si>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</si>
  <si>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53     Daně a poplatky</t>
  </si>
  <si>
    <t xml:space="preserve">               538     Ostatní daně a poplatky</t>
  </si>
  <si>
    <t xml:space="preserve">                    53801     Poplatky</t>
  </si>
  <si>
    <t xml:space="preserve">                         53801003     Správní poplatky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</si>
  <si>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</si>
  <si>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</si>
  <si>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</si>
  <si>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54910003     Práce výrobní povahy(výroba klíčů,tabulek)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</si>
  <si>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</si>
  <si>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</si>
  <si>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     54910010     Školení - nezdrav.pracov.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</si>
  <si>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</si>
  <si>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</si>
  <si>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</si>
  <si>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</si>
  <si>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</si>
  <si>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</si>
  <si>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</si>
  <si>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</si>
  <si>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</si>
  <si>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</si>
  <si>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</si>
  <si>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     55110014     Odpisy DHM - zdravot.techn. z dotací</t>
  </si>
  <si>
    <t xml:space="preserve">                    55120     ZC vyřazeného DM</t>
  </si>
  <si>
    <t xml:space="preserve">                         55120004     ZC DHM - zdravot.techn.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</si>
  <si>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</si>
  <si>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</si>
  <si>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</si>
  <si>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</si>
  <si>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</si>
  <si>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     55802002     DDHM - ostatní provozní technika (sk.V_35)</t>
  </si>
  <si>
    <t xml:space="preserve">                    55804     DDHM - výpočetní technika</t>
  </si>
  <si>
    <t xml:space="preserve">                         55804001     DDHM - výpočetní technika (sk.P_35)</t>
  </si>
  <si>
    <t xml:space="preserve">                    55805     DDHM - inventář</t>
  </si>
  <si>
    <t xml:space="preserve">                         55805002     DDHM - nábytek (sk.V_31)</t>
  </si>
  <si>
    <t xml:space="preserve">                    55806     DDHM ostatní </t>
  </si>
  <si>
    <t xml:space="preserve">                         55806001     DDHM - ostatní, razítka (sk.V_47, V_112)</t>
  </si>
  <si>
    <t xml:space="preserve">          56     Finanční náklady</t>
  </si>
  <si>
    <t xml:space="preserve">               563     Kursové ztráty</t>
  </si>
  <si>
    <t xml:space="preserve">                    56301     Kurzové ztráty</t>
  </si>
  <si>
    <t xml:space="preserve">                         56301000     Kurzové ztráty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</si>
  <si>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</si>
  <si>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</si>
  <si>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</si>
  <si>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</si>
  <si>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</si>
  <si>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</si>
  <si>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</si>
  <si>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</si>
  <si>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</si>
  <si>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</si>
  <si>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</si>
  <si>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</si>
  <si>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     60245415     Tržby ZP za léky v centrech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</si>
  <si>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</si>
  <si>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</si>
  <si>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</si>
  <si>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</si>
  <si>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</si>
  <si>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</si>
  <si>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</si>
  <si>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</si>
  <si>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</si>
  <si>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     64908007     Ostatní výnosy</t>
  </si>
  <si>
    <t xml:space="preserve">                    64924     Ostatní služby - mimo zdrav.výkony  FAKTURACE</t>
  </si>
  <si>
    <t xml:space="preserve">                         64924442     Telekom.služby, soukr. hovory</t>
  </si>
  <si>
    <t xml:space="preserve">                         64924459     Školení, stáže, odb. semináře, konference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</si>
  <si>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</si>
  <si>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</si>
  <si>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</si>
  <si>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</si>
  <si>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</si>
  <si>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</si>
  <si>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</si>
  <si>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</si>
  <si>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</si>
  <si>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79902     VPN - ZVIT technická údržba</t>
  </si>
  <si>
    <t xml:space="preserve">                         79902000     Výkony údržby</t>
  </si>
  <si>
    <t xml:space="preserve">                         79902001     výkony stavební údržby</t>
  </si>
  <si>
    <t xml:space="preserve">                    79903     VPN - doprava</t>
  </si>
  <si>
    <t xml:space="preserve">                         79903001     Doprava - sanitní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</si>
  <si>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</si>
  <si>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</si>
  <si>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79904     VPN - PDS</t>
  </si>
  <si>
    <t xml:space="preserve">                         79904000     Potrubní dopravníkový systém (PDS)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</si>
  <si>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</si>
  <si>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</si>
  <si>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79907     VPN - sklad</t>
  </si>
  <si>
    <t xml:space="preserve">                         79907002     Tisk tiskopisů</t>
  </si>
  <si>
    <t xml:space="preserve">                    79910     VPN - informační technologie</t>
  </si>
  <si>
    <t xml:space="preserve">                         79910001     Výkony IT</t>
  </si>
  <si>
    <t xml:space="preserve">                    79920     VPN - mezistřediskové převody</t>
  </si>
  <si>
    <t xml:space="preserve">                         79920000     Střediskové převody</t>
  </si>
  <si>
    <t xml:space="preserve">                         79920001     Agregované výkony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</si>
  <si>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</si>
  <si>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</si>
  <si>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</si>
  <si>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</si>
  <si>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</si>
  <si>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</si>
  <si>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</si>
  <si>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</si>
  <si>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</si>
  <si>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</si>
  <si>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</si>
  <si>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</si>
  <si>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</si>
  <si>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</si>
  <si>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</si>
  <si>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</si>
  <si>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</si>
  <si>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</si>
  <si>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</si>
  <si>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</si>
  <si>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</si>
  <si>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</si>
  <si>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</si>
  <si>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</si>
  <si>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</si>
  <si>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</si>
  <si>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</si>
  <si>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</si>
  <si>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</si>
  <si>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</si>
  <si>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</si>
  <si>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</si>
  <si>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</si>
  <si>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2201</t>
  </si>
  <si>
    <t>KNM: vedení klinického pracoviště</t>
  </si>
  <si>
    <t>KNM: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</si>
  <si>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</si>
  <si>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</si>
  <si>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</si>
  <si>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</si>
  <si>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</si>
  <si>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</si>
  <si>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ALGIFEN NEO</t>
  </si>
  <si>
    <t>POR GTT SOL 1X50ML</t>
  </si>
  <si>
    <t>AQUA PRO INJECTIONE BRAUN</t>
  </si>
  <si>
    <t>INJ SOL 20X10ML-PLA</t>
  </si>
  <si>
    <t>ATARALGIN</t>
  </si>
  <si>
    <t>POR TBL NOB 20</t>
  </si>
  <si>
    <t>ATROPIN BBP</t>
  </si>
  <si>
    <t>1MG/ML INJ SOL 10X1ML</t>
  </si>
  <si>
    <t>Biopron FORTE 30 tob.</t>
  </si>
  <si>
    <t>P</t>
  </si>
  <si>
    <t>BISOPROLOL MYLAN 5 MG</t>
  </si>
  <si>
    <t>5MG TBL FLM 30</t>
  </si>
  <si>
    <t>Carbo medicinalis PharmaSwiss tbl.20</t>
  </si>
  <si>
    <t>CYNOMEL 0,025 MG</t>
  </si>
  <si>
    <t>POR TBL NOB 30X0,025MG</t>
  </si>
  <si>
    <t>DEGAN</t>
  </si>
  <si>
    <t>TBL 40X10MG</t>
  </si>
  <si>
    <t>DUPHALAC</t>
  </si>
  <si>
    <t>667MG/ML POR SOL 1X500ML IV</t>
  </si>
  <si>
    <t>Espumisan cps.100x40mg-blistr</t>
  </si>
  <si>
    <t>0057585</t>
  </si>
  <si>
    <t>EUTHYROX</t>
  </si>
  <si>
    <t>100MCG TBL NOB 100 I</t>
  </si>
  <si>
    <t>EUTHYROX 50</t>
  </si>
  <si>
    <t>TBL 100X50RG</t>
  </si>
  <si>
    <t>FLECTOR EP GEL</t>
  </si>
  <si>
    <t>DRM GEL 1X100GM</t>
  </si>
  <si>
    <t>FYZIOLOGICKÝ ROZTOK VIAFLO</t>
  </si>
  <si>
    <t>INF SOL 60X100ML</t>
  </si>
  <si>
    <t>HELICID 20 ZENTIVA</t>
  </si>
  <si>
    <t>POR CPS ETD 90X20MG</t>
  </si>
  <si>
    <t>POR CPS ETD 28X20MG</t>
  </si>
  <si>
    <t>HEŘMÁNKOVÝ ČAJ LEROS</t>
  </si>
  <si>
    <t>SPC 20X1.5GM(SÁČKY)</t>
  </si>
  <si>
    <t>IBUPROFEN AL</t>
  </si>
  <si>
    <t>400MG TBL FLM 100</t>
  </si>
  <si>
    <t>LACTULOSE AL SIRUP</t>
  </si>
  <si>
    <t>POR SIR 1X500ML</t>
  </si>
  <si>
    <t>LETROX 100</t>
  </si>
  <si>
    <t>POR TBL NOB 100X100RG II</t>
  </si>
  <si>
    <t>LETROX 50</t>
  </si>
  <si>
    <t>POR TBL NOB 100X50RG II</t>
  </si>
  <si>
    <t>LEXAURIN 3</t>
  </si>
  <si>
    <t>3MG TBL NOB 30</t>
  </si>
  <si>
    <t>LORADUR MITE</t>
  </si>
  <si>
    <t>POR TBL NOB 50</t>
  </si>
  <si>
    <t>LYSAKARE</t>
  </si>
  <si>
    <t>25G/25G INF SOL 1000ML</t>
  </si>
  <si>
    <t>MAGNESII LACTICI 0,5 TBL. MEDICAMENTA</t>
  </si>
  <si>
    <t>TBL NOB 50X0,5GM</t>
  </si>
  <si>
    <t>MÁTOVÝ ČAJ LEROS</t>
  </si>
  <si>
    <t>SPC 20X2.0GM(SÁČKY)</t>
  </si>
  <si>
    <t>Meduňka Leros n.s.</t>
  </si>
  <si>
    <t>20x1g</t>
  </si>
  <si>
    <t>NITROGLYCERIN-SLOVAKOFARMA</t>
  </si>
  <si>
    <t>0,5MG TBL SLG 20</t>
  </si>
  <si>
    <t>NOVALGIN</t>
  </si>
  <si>
    <t>500MG TBL FLM 20</t>
  </si>
  <si>
    <t>INJ 10X2ML/1000MG</t>
  </si>
  <si>
    <t>ONDANSETRON B. BRAUN 2 MG/ML</t>
  </si>
  <si>
    <t>INJ SOL 20X4ML/8MG LDPE</t>
  </si>
  <si>
    <t>ONDANSETRON SANDOZ</t>
  </si>
  <si>
    <t>8MG TBL FLM 10</t>
  </si>
  <si>
    <t>PREDNISON 20 LECIVA</t>
  </si>
  <si>
    <t>TBL 20X20MG(BLISTR)</t>
  </si>
  <si>
    <t>PREDNISON AVMC</t>
  </si>
  <si>
    <t>10MG TBL NOB 40</t>
  </si>
  <si>
    <t>SPECIES UROLOGICAE PLANTA LEROS</t>
  </si>
  <si>
    <t>SPC 1X100GM</t>
  </si>
  <si>
    <t>SUPPOSITORIA GLYCERINI IPSEN</t>
  </si>
  <si>
    <t>1,81G SUP 10</t>
  </si>
  <si>
    <t>TELMISARTAN SANDOZ 80 MG</t>
  </si>
  <si>
    <t>POR TBL NOB 30X80MG</t>
  </si>
  <si>
    <t>THYROZOL 10</t>
  </si>
  <si>
    <t>10MG TBL FLM 50</t>
  </si>
  <si>
    <t>TRAMAL KAPKY 100 MG/1 ML</t>
  </si>
  <si>
    <t>POR GTT SOL 1X10ML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</si>
  <si>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</si>
  <si>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</si>
  <si>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</si>
  <si>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</si>
  <si>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</si>
  <si>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</si>
  <si>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</si>
  <si>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</si>
  <si>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</si>
  <si>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</si>
  <si>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</si>
  <si>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</si>
  <si>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THERACAP 131 1000MBQ</t>
  </si>
  <si>
    <t>1000MBQ CPS DUR 1</t>
  </si>
  <si>
    <t>THERACAP 131 1100MBQ</t>
  </si>
  <si>
    <t>1100MBQ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</si>
  <si>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</si>
  <si>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</si>
  <si>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</si>
  <si>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</si>
  <si>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</si>
  <si>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</si>
  <si>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131 300MBQ</t>
  </si>
  <si>
    <t>300MBQ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</si>
  <si>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</si>
  <si>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</si>
  <si>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</si>
  <si>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</si>
  <si>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</si>
  <si>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</si>
  <si>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</si>
  <si>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</si>
  <si>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0.9% W/V SODIUM CHLORIDE I.V.</t>
  </si>
  <si>
    <t>INJ 20X10ML</t>
  </si>
  <si>
    <t>ANALGIN</t>
  </si>
  <si>
    <t>INJ SOL 5X5ML</t>
  </si>
  <si>
    <t>BETALOC</t>
  </si>
  <si>
    <t>1MG/ML INJ SOL 5X5ML</t>
  </si>
  <si>
    <t>BETALOC ZOK</t>
  </si>
  <si>
    <t>25MG TBL PRO 28</t>
  </si>
  <si>
    <t>CARBOSORB</t>
  </si>
  <si>
    <t>320MG TBL NOB 20</t>
  </si>
  <si>
    <t>DIAZEPAM SLOVAKOFARMA</t>
  </si>
  <si>
    <t>5MG TBL NOB 20(1X20)</t>
  </si>
  <si>
    <t>DITHIADEN</t>
  </si>
  <si>
    <t>TBL 20X2MG</t>
  </si>
  <si>
    <t>INJ 10X2ML</t>
  </si>
  <si>
    <t>ECOLAV Výplach očí 100ml</t>
  </si>
  <si>
    <t>100 ml</t>
  </si>
  <si>
    <t>ENDIARON</t>
  </si>
  <si>
    <t>250MG TBL FLM 20</t>
  </si>
  <si>
    <t>EUTHYROX 112 MIKROGRAMŮ</t>
  </si>
  <si>
    <t>112MCG TBL NOB 100 II</t>
  </si>
  <si>
    <t>FUROSEMID HAMELN</t>
  </si>
  <si>
    <t>10MG/ML INJ SOL 10X2ML</t>
  </si>
  <si>
    <t>HEPARIN LECIVA</t>
  </si>
  <si>
    <t>INJ 1X10ML/50KU</t>
  </si>
  <si>
    <t>CHLORID SODNÝ 0,9% BRAUN</t>
  </si>
  <si>
    <t>INF SOL 10X250MLPELAH</t>
  </si>
  <si>
    <t>INF SOL 20X100MLPELAH</t>
  </si>
  <si>
    <t>CHLORID SODNÝ 10% BRAUN</t>
  </si>
  <si>
    <t>INF CNC SOL 20X10ML</t>
  </si>
  <si>
    <t>IBALGIN PLUS</t>
  </si>
  <si>
    <t>400MG/100MG TBL FLM 24</t>
  </si>
  <si>
    <t>IBALGIN RAPID</t>
  </si>
  <si>
    <t>400MG TBL FLM 12 I</t>
  </si>
  <si>
    <t>KL BARVA NA  DETI 20 g</t>
  </si>
  <si>
    <t>KL KAPSLE</t>
  </si>
  <si>
    <t>MAGNESIUM SULFATE KALCEKS</t>
  </si>
  <si>
    <t>100MG/ML INJ/INF SOL 5X10ML</t>
  </si>
  <si>
    <t>MESOCAIN</t>
  </si>
  <si>
    <t>GEL 1X20GM</t>
  </si>
  <si>
    <t>MS ACETONUM  ZASOBNI</t>
  </si>
  <si>
    <t>UN 1090</t>
  </si>
  <si>
    <t>NORADRENALIN LECIVA</t>
  </si>
  <si>
    <t>OCTENISEPT</t>
  </si>
  <si>
    <t>0,1G/100G DRM SPR SOL 1X250ML</t>
  </si>
  <si>
    <t>SEPTONEX</t>
  </si>
  <si>
    <t>SPR 1X45ML</t>
  </si>
  <si>
    <t>STADALAX</t>
  </si>
  <si>
    <t>POR TBL OBD 20X5MG</t>
  </si>
  <si>
    <t>TENSAMIN</t>
  </si>
  <si>
    <t>INJ 10X5ML</t>
  </si>
  <si>
    <t>BRAIN-SPECT KIT 3</t>
  </si>
  <si>
    <t>0,3MG RAD KIT 3</t>
  </si>
  <si>
    <t>DATSCAN 74MBQ</t>
  </si>
  <si>
    <t>74MBQ/ML INJ SOL 1X2,5ML</t>
  </si>
  <si>
    <t>DMSA kit</t>
  </si>
  <si>
    <t>1,5MG RAD KIT 5</t>
  </si>
  <si>
    <t>HAMA test</t>
  </si>
  <si>
    <t>1x 5 testů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</si>
  <si>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</si>
  <si>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</si>
  <si>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</si>
  <si>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</si>
  <si>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</si>
  <si>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</si>
  <si>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</si>
  <si>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</si>
  <si>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</si>
  <si>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</si>
  <si>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</si>
  <si>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</si>
  <si>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</si>
  <si>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</si>
  <si>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</si>
  <si>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</si>
  <si>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</si>
  <si>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</si>
  <si>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RENOCIS</t>
  </si>
  <si>
    <t>1MG RAD KIT 5X1MG</t>
  </si>
  <si>
    <t>ROTOP-EHIDA 2</t>
  </si>
  <si>
    <t>20MG RAD KIT 5X20MG</t>
  </si>
  <si>
    <t>SCINTIMUN 2+2</t>
  </si>
  <si>
    <t>1MG RAD KIT 2+2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</si>
  <si>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</si>
  <si>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</si>
  <si>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</si>
  <si>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</si>
  <si>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</si>
  <si>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</si>
  <si>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</si>
  <si>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</si>
  <si>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</si>
  <si>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</si>
  <si>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</si>
  <si>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</si>
  <si>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</si>
  <si>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</si>
  <si>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</si>
  <si>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</si>
  <si>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</si>
  <si>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</si>
  <si>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</si>
  <si>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YTTRIUM (90Y) COLLOID SUSPENSION 296MBQ</t>
  </si>
  <si>
    <t>37-370MBQ/ML INJ SUS 296MBQ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</si>
  <si>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</si>
  <si>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</si>
  <si>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</si>
  <si>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</si>
  <si>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</si>
  <si>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APAURIN</t>
  </si>
  <si>
    <t>INJ 10X2ML/10MG</t>
  </si>
  <si>
    <t>ARDEAOSMOSOL MA 20</t>
  </si>
  <si>
    <t>200G/L INF SOL 10X200ML</t>
  </si>
  <si>
    <t>BUSCOPAN</t>
  </si>
  <si>
    <t>20MG/ML INJ SOL 5X1ML</t>
  </si>
  <si>
    <t>CALCIUM CHLORATUM BIOTIKA</t>
  </si>
  <si>
    <t>INJ 5X10ML 10%</t>
  </si>
  <si>
    <t>CODEIN SLOVAKOFARMA 30MG</t>
  </si>
  <si>
    <t>TBL 10X30MG-BLISTR</t>
  </si>
  <si>
    <t>INJ SOL 100X20ML II</t>
  </si>
  <si>
    <t>INF SOL 10X500MLPELAH</t>
  </si>
  <si>
    <t>INF SOL 10X1000MLPLAH</t>
  </si>
  <si>
    <t>INDOMETACIN 100 BERLIN-CHEMIE</t>
  </si>
  <si>
    <t>SUP 10X100MG</t>
  </si>
  <si>
    <t>KL PRIPRAVEK</t>
  </si>
  <si>
    <t>INJ 10X10ML 1%</t>
  </si>
  <si>
    <t>TORECAN</t>
  </si>
  <si>
    <t>INJ 5X1ML/6.5MG</t>
  </si>
  <si>
    <t>TRAMADOL KALCEKS</t>
  </si>
  <si>
    <t>50MG/ML INJ/INF SOL 5X2ML</t>
  </si>
  <si>
    <t>[ 18F]FMISO, INJ 1,0 GBQ</t>
  </si>
  <si>
    <t>200-2200MBQ/ML INJ SOL 1GBQ</t>
  </si>
  <si>
    <t>3-[18F] FLT, INJ 1GBQ</t>
  </si>
  <si>
    <t>1-8GBQ INJ SOL 2,25GBQ</t>
  </si>
  <si>
    <t>3-[18F] FLT, INJ 2,5GBQ</t>
  </si>
  <si>
    <t>1-8GBQ INJ SOL 2GBQ</t>
  </si>
  <si>
    <t>FLUDEOXYGLUKOSA INJ. 1GBQ</t>
  </si>
  <si>
    <t>100-1500MBQ/ML INJ SOL 1GBQ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</si>
  <si>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</si>
  <si>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</si>
  <si>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</si>
  <si>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</si>
  <si>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</si>
  <si>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</si>
  <si>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</si>
  <si>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</si>
  <si>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</si>
  <si>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</si>
  <si>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FLUOROCHOLINE (18F) UJV 3GBQ</t>
  </si>
  <si>
    <t>100-1500MBQ/ML INJ SOL 0,5-20ML</t>
  </si>
  <si>
    <t>FLUOROCHOLINE (18F) UJV 4GBQ</t>
  </si>
  <si>
    <t>FLUOROCHOLINE (18F) UJV 5GBQ</t>
  </si>
  <si>
    <t>MICROPAQUE CT</t>
  </si>
  <si>
    <t>SUS 1X2000ML/100GM</t>
  </si>
  <si>
    <t>ULTRAVIST 370 MG/ML</t>
  </si>
  <si>
    <t>INJ SOL 10X100ML</t>
  </si>
  <si>
    <t>INJ SOL 1X200ML</t>
  </si>
  <si>
    <t>INJ SOL 8X500ML</t>
  </si>
  <si>
    <t>INJ SOL 10X50ML</t>
  </si>
  <si>
    <t>léky - centra (LEK)</t>
  </si>
  <si>
    <t>LUTATHERA 370 MBQ</t>
  </si>
  <si>
    <t>370 MBQ/ML INF SOL 20,5-25ML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</si>
  <si>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</si>
  <si>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</si>
  <si>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</si>
  <si>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</si>
  <si>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</si>
  <si>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</si>
  <si>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 xml:space="preserve">2251 - KNM: přístr.pracoviště - PET </t>
  </si>
  <si>
    <t>A04AA01 - ONDANSETRON</t>
  </si>
  <si>
    <t>C07AB02 - METOPROLOL</t>
  </si>
  <si>
    <t>C07AB07 - BISOPROLOL</t>
  </si>
  <si>
    <t>H02AB07 - PREDNISON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</si>
  <si>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</si>
  <si>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</si>
  <si>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</si>
  <si>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</si>
  <si>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</si>
  <si>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</si>
  <si>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C01CA03 - NOREPINEFRIN</t>
  </si>
  <si>
    <t>A04AA01</t>
  </si>
  <si>
    <t>187607</t>
  </si>
  <si>
    <t>ONDANSETRON B. BRAUN</t>
  </si>
  <si>
    <t>2MG/ML INJ SOL 20X4ML II</t>
  </si>
  <si>
    <t>A06AD11</t>
  </si>
  <si>
    <t>226525</t>
  </si>
  <si>
    <t>42547</t>
  </si>
  <si>
    <t>LACTULOSE AL</t>
  </si>
  <si>
    <t>667MG/ML SIR 1X500ML</t>
  </si>
  <si>
    <t>C07AB07</t>
  </si>
  <si>
    <t>233579</t>
  </si>
  <si>
    <t>BISOPROLOL MYLAN</t>
  </si>
  <si>
    <t>H02AB07</t>
  </si>
  <si>
    <t>247206</t>
  </si>
  <si>
    <t>2963</t>
  </si>
  <si>
    <t>PREDNISON LÉČIVA</t>
  </si>
  <si>
    <t>20MG TBL NOB 20</t>
  </si>
  <si>
    <t>H03AA01</t>
  </si>
  <si>
    <t>187425</t>
  </si>
  <si>
    <t>LETROX</t>
  </si>
  <si>
    <t>50MCG TBL NOB 100</t>
  </si>
  <si>
    <t>187427</t>
  </si>
  <si>
    <t>100MCG TBL NOB 100</t>
  </si>
  <si>
    <t>243130</t>
  </si>
  <si>
    <t>243138</t>
  </si>
  <si>
    <t>50MCG TBL NOB 100 II</t>
  </si>
  <si>
    <t>N02BB02</t>
  </si>
  <si>
    <t>55823</t>
  </si>
  <si>
    <t>7981</t>
  </si>
  <si>
    <t>500MG/ML INJ SOL 10X2ML</t>
  </si>
  <si>
    <t>N05CF02</t>
  </si>
  <si>
    <t>233360</t>
  </si>
  <si>
    <t>10MG TBL FLM 20</t>
  </si>
  <si>
    <t>233366</t>
  </si>
  <si>
    <t>R03AC02</t>
  </si>
  <si>
    <t>231956</t>
  </si>
  <si>
    <t>C01CA03</t>
  </si>
  <si>
    <t>536</t>
  </si>
  <si>
    <t>NORADRENALIN LÉČIVA</t>
  </si>
  <si>
    <t>1MG/ML INF CNC SOL 5X1ML</t>
  </si>
  <si>
    <t>C07AB02</t>
  </si>
  <si>
    <t>231697</t>
  </si>
  <si>
    <t>231703</t>
  </si>
  <si>
    <t>243135</t>
  </si>
  <si>
    <t>V08AB05</t>
  </si>
  <si>
    <t>224707</t>
  </si>
  <si>
    <t>ULTRAVIST</t>
  </si>
  <si>
    <t>370MG I/ML INJ SOL 1X200ML</t>
  </si>
  <si>
    <t>224708</t>
  </si>
  <si>
    <t>370MG I/ML INJ SOL 10X100ML</t>
  </si>
  <si>
    <t>224709</t>
  </si>
  <si>
    <t>370MG I/ML INJ SOL 10X50ML</t>
  </si>
  <si>
    <t>224716</t>
  </si>
  <si>
    <t>370MG I/ML INJ SOL 8X500ML</t>
  </si>
  <si>
    <t>Přehled plnění pozitivního listu - spotřeba léčivých přípravků - orientační přehled</t>
  </si>
  <si>
    <t>22 - KNM: Klinika nukleární medicíny</t>
  </si>
  <si>
    <t>2241 - KNM: laboratoř-SVLS</t>
  </si>
  <si>
    <t>2294 - KNM: centrum - KNM</t>
  </si>
  <si>
    <t>Klinika nukleární medicíny</t>
  </si>
  <si>
    <t>HVLP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</si>
  <si>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</si>
  <si>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</si>
  <si>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</si>
  <si>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</si>
  <si>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</si>
  <si>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</si>
  <si>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</si>
  <si>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</si>
  <si>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Doležílek Martin</t>
  </si>
  <si>
    <t>Formánek Radim</t>
  </si>
  <si>
    <t>Henzlová Lenka</t>
  </si>
  <si>
    <t>Hudson Lenka</t>
  </si>
  <si>
    <t>Ičová Veronika</t>
  </si>
  <si>
    <t>Kamínek Milan</t>
  </si>
  <si>
    <t>Koranda Pavel</t>
  </si>
  <si>
    <t>Metelková Iva</t>
  </si>
  <si>
    <t>Páterová Jana</t>
  </si>
  <si>
    <t>Quinn Libuše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</si>
  <si>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</si>
  <si>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</si>
  <si>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</si>
  <si>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</si>
  <si>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</si>
  <si>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</si>
  <si>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</si>
  <si>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88217</t>
  </si>
  <si>
    <t>LEXAURIN</t>
  </si>
  <si>
    <t>1,5MG TBL NOB 30</t>
  </si>
  <si>
    <t>216146</t>
  </si>
  <si>
    <t>3MG TBL NOB 28</t>
  </si>
  <si>
    <t>DESLORATADIN</t>
  </si>
  <si>
    <t>26331</t>
  </si>
  <si>
    <t>AERIUS</t>
  </si>
  <si>
    <t>5MG TBL FLM 100</t>
  </si>
  <si>
    <t>DIKLOFENAK</t>
  </si>
  <si>
    <t>15626</t>
  </si>
  <si>
    <t>VOLTAREN RETARD</t>
  </si>
  <si>
    <t>100MG TBL PRO 30X1</t>
  </si>
  <si>
    <t>DIOSMIN, KOMBINACE</t>
  </si>
  <si>
    <t>14075</t>
  </si>
  <si>
    <t>DETRALEX</t>
  </si>
  <si>
    <t>500MG TBL FLM 60</t>
  </si>
  <si>
    <t>225549</t>
  </si>
  <si>
    <t>500MG TBL FLM 180(2X90)</t>
  </si>
  <si>
    <t>FUROSEMID</t>
  </si>
  <si>
    <t>98219</t>
  </si>
  <si>
    <t>FURON</t>
  </si>
  <si>
    <t>40MG TBL NOB 50</t>
  </si>
  <si>
    <t>KYSELINA ACETYLSALICYLOVÁ</t>
  </si>
  <si>
    <t>207933</t>
  </si>
  <si>
    <t>ANOPYRIN</t>
  </si>
  <si>
    <t>100MG TBL NOB 60(3X20)</t>
  </si>
  <si>
    <t>MAKROGOL</t>
  </si>
  <si>
    <t>58827</t>
  </si>
  <si>
    <t>FORTRANS</t>
  </si>
  <si>
    <t>POR PLV SOL 4</t>
  </si>
  <si>
    <t>243409</t>
  </si>
  <si>
    <t>METOKLOPRAMID</t>
  </si>
  <si>
    <t>93104</t>
  </si>
  <si>
    <t>NIMESULID</t>
  </si>
  <si>
    <t>12895</t>
  </si>
  <si>
    <t>AULIN</t>
  </si>
  <si>
    <t>100MG POR GRA SUS 30 I</t>
  </si>
  <si>
    <t>17187</t>
  </si>
  <si>
    <t>NIMESIL</t>
  </si>
  <si>
    <t>100MG POR GRA SUS 30</t>
  </si>
  <si>
    <t>PANTOPRAZOL</t>
  </si>
  <si>
    <t>109415</t>
  </si>
  <si>
    <t>NOLPAZA</t>
  </si>
  <si>
    <t>40MG TBL ENT 84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</si>
  <si>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</si>
  <si>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</si>
  <si>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</si>
  <si>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</si>
  <si>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</si>
  <si>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</si>
  <si>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</si>
  <si>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</si>
  <si>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</si>
  <si>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</si>
  <si>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</si>
  <si>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</si>
  <si>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</si>
  <si>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</si>
  <si>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</si>
  <si>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</si>
  <si>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88708</t>
  </si>
  <si>
    <t>ALGIFEN</t>
  </si>
  <si>
    <t>500MG/5,25MG/0,1MG TBL NOB 20</t>
  </si>
  <si>
    <t>PREDNISOLON</t>
  </si>
  <si>
    <t>92411</t>
  </si>
  <si>
    <t>ALPICORT</t>
  </si>
  <si>
    <t>2MG/ML+4MG/ML DRM SOL 100ML</t>
  </si>
  <si>
    <t>RIFAXIMIN</t>
  </si>
  <si>
    <t>225543</t>
  </si>
  <si>
    <t>NORMIX</t>
  </si>
  <si>
    <t>200MG TBL FLM 28</t>
  </si>
  <si>
    <t>THIAMIN (VITAMIN B1)</t>
  </si>
  <si>
    <t>75025</t>
  </si>
  <si>
    <t>THIAMIN LÉČIVA</t>
  </si>
  <si>
    <t>50MG TBL NOB 20</t>
  </si>
  <si>
    <t>ZOLPIDEM</t>
  </si>
  <si>
    <t>244969</t>
  </si>
  <si>
    <t>ZOLPIDEM AUROVITAS</t>
  </si>
  <si>
    <t>ITOPRIDUM</t>
  </si>
  <si>
    <t>166760</t>
  </si>
  <si>
    <t>KINITO</t>
  </si>
  <si>
    <t>50MG TBL FLM 100(10X10)</t>
  </si>
  <si>
    <t>SODNÁ SŮL LEVOTHYROXINU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</si>
  <si>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</si>
  <si>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</si>
  <si>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</si>
  <si>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</si>
  <si>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</si>
  <si>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</si>
  <si>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</si>
  <si>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243133</t>
  </si>
  <si>
    <t>125MCG TBL NOB 100 II</t>
  </si>
  <si>
    <t>243131</t>
  </si>
  <si>
    <t>75MCG TBL NOB 100 II</t>
  </si>
  <si>
    <t>243140</t>
  </si>
  <si>
    <t>150MCG TBL NOB 100 II</t>
  </si>
  <si>
    <t>243134</t>
  </si>
  <si>
    <t>88MCG TBL NOB 100 II</t>
  </si>
  <si>
    <t>243137</t>
  </si>
  <si>
    <t>200MCG TBL NOB 100 II</t>
  </si>
  <si>
    <t>243136</t>
  </si>
  <si>
    <t>137MCG TBL NOB 100 II</t>
  </si>
  <si>
    <t>STŘÍBRNÁ SŮL SULFADIAZINU, KOMBINACE</t>
  </si>
  <si>
    <t>14873</t>
  </si>
  <si>
    <t>IALUGEN PLUS</t>
  </si>
  <si>
    <t>0,5MG/G+10MG/G LIG IPR 10</t>
  </si>
  <si>
    <t>SODNÁ SŮL LIOTHYRONINU</t>
  </si>
  <si>
    <t>185376</t>
  </si>
  <si>
    <t>CYNOMEL</t>
  </si>
  <si>
    <t>0,025MG TBL NOB 30</t>
  </si>
  <si>
    <t>ALOPURINOL</t>
  </si>
  <si>
    <t>2592</t>
  </si>
  <si>
    <t>MILURIT</t>
  </si>
  <si>
    <t>100MG TBL NOB 50</t>
  </si>
  <si>
    <t>BETAMETHASON</t>
  </si>
  <si>
    <t>192217</t>
  </si>
  <si>
    <t>DIPROSALIC</t>
  </si>
  <si>
    <t>0,5MG/G+20MG/G DRM SOL 30ML</t>
  </si>
  <si>
    <t>BISOPROLOL</t>
  </si>
  <si>
    <t>176913</t>
  </si>
  <si>
    <t>RIVOCOR</t>
  </si>
  <si>
    <t>5MG TBL FLM 90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</si>
  <si>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</si>
  <si>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</si>
  <si>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</si>
  <si>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</si>
  <si>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</si>
  <si>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</si>
  <si>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</si>
  <si>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</si>
  <si>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DEXAMETHASON A ANTIINFEKTIVA</t>
  </si>
  <si>
    <t>180988</t>
  </si>
  <si>
    <t>GENTADEX</t>
  </si>
  <si>
    <t>5MG/ML+1MG/ML OPH GTT SOL 1X5ML</t>
  </si>
  <si>
    <t>125122</t>
  </si>
  <si>
    <t>APO-DICLO SR 100</t>
  </si>
  <si>
    <t>100MG TBL RET 100</t>
  </si>
  <si>
    <t>ERDOSTEIN</t>
  </si>
  <si>
    <t>47033</t>
  </si>
  <si>
    <t>ERDOMED</t>
  </si>
  <si>
    <t>35MG/ML POR PLV SUS 100ML</t>
  </si>
  <si>
    <t>87076</t>
  </si>
  <si>
    <t>300MG CPS DUR 20</t>
  </si>
  <si>
    <t>FENOFIBRÁT</t>
  </si>
  <si>
    <t>218879</t>
  </si>
  <si>
    <t>FENOFIX</t>
  </si>
  <si>
    <t>267MG CPS DUR 90</t>
  </si>
  <si>
    <t>JINÁ ANTIBIOTIKA PRO LOKÁLNÍ APLIKACI</t>
  </si>
  <si>
    <t>1066</t>
  </si>
  <si>
    <t>FRAMYKOIN</t>
  </si>
  <si>
    <t>250IU/G+5,2MG/G UNG 10G</t>
  </si>
  <si>
    <t>KODEIN</t>
  </si>
  <si>
    <t>56993</t>
  </si>
  <si>
    <t>CODEIN SLOVAKOFARMA</t>
  </si>
  <si>
    <t>30MG TBL NOB 10</t>
  </si>
  <si>
    <t>132723</t>
  </si>
  <si>
    <t>TELMISARTAN A DIURETIKA</t>
  </si>
  <si>
    <t>190081</t>
  </si>
  <si>
    <t>TELMISARTAN/HYDROCHLOROTHIAZID EGIS</t>
  </si>
  <si>
    <t>80MG/12,5MG TBL NOB 28 I</t>
  </si>
  <si>
    <t>84795</t>
  </si>
  <si>
    <t>ZOLPIDEM RATIOPHARM</t>
  </si>
  <si>
    <t>10MG TBL FLM 100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</si>
  <si>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</si>
  <si>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</si>
  <si>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</si>
  <si>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</si>
  <si>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</si>
  <si>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</si>
  <si>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</si>
  <si>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</si>
  <si>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ACIKLOVIR</t>
  </si>
  <si>
    <t>155936</t>
  </si>
  <si>
    <t>HERPESIN</t>
  </si>
  <si>
    <t>400MG TBL NOB 25</t>
  </si>
  <si>
    <t>ALFAKALCIDOL</t>
  </si>
  <si>
    <t>14329</t>
  </si>
  <si>
    <t>ALPHA D3</t>
  </si>
  <si>
    <t>0,25MCG CPS MOL 30</t>
  </si>
  <si>
    <t>AMLODIPIN</t>
  </si>
  <si>
    <t>125060</t>
  </si>
  <si>
    <t>APO-AMLO</t>
  </si>
  <si>
    <t>5MG TBL NOB 30</t>
  </si>
  <si>
    <t>232163</t>
  </si>
  <si>
    <t>CONCOR</t>
  </si>
  <si>
    <t>225168</t>
  </si>
  <si>
    <t>MAXITROL</t>
  </si>
  <si>
    <t>OPH GTT SUS 1X5ML</t>
  </si>
  <si>
    <t>DOXYCYKLIN</t>
  </si>
  <si>
    <t>32954</t>
  </si>
  <si>
    <t>DOXYHEXAL</t>
  </si>
  <si>
    <t>100MG TBL NOB 20</t>
  </si>
  <si>
    <t>12738</t>
  </si>
  <si>
    <t>200MG TBL NOB 20</t>
  </si>
  <si>
    <t>32953</t>
  </si>
  <si>
    <t>100MG TBL NOB 10</t>
  </si>
  <si>
    <t>ELEKTROLYTY</t>
  </si>
  <si>
    <t>98872</t>
  </si>
  <si>
    <t>9G/L INF SOL 30X250ML</t>
  </si>
  <si>
    <t>HYDROKORTISON A ANTIBIOTIKA</t>
  </si>
  <si>
    <t>173196</t>
  </si>
  <si>
    <t>PIMAFUCORT</t>
  </si>
  <si>
    <t>10MG/G+10MG/G+3,5MG/G CRM 15G</t>
  </si>
  <si>
    <t>HYDROKORTISON-BUTYRÁT</t>
  </si>
  <si>
    <t>218234</t>
  </si>
  <si>
    <t>LOCOID LIPOCREAM 0,1%</t>
  </si>
  <si>
    <t>1MG/G CRM 1X30G</t>
  </si>
  <si>
    <t>CHOLEKALCIFEROL</t>
  </si>
  <si>
    <t>12023</t>
  </si>
  <si>
    <t>VIGANTOL</t>
  </si>
  <si>
    <t>0,5MG/ML POR GTT SOL 1X10ML</t>
  </si>
  <si>
    <t>INDAPAMID</t>
  </si>
  <si>
    <t>151949</t>
  </si>
  <si>
    <t>INDAP</t>
  </si>
  <si>
    <t>2,5MG CPS DUR 100</t>
  </si>
  <si>
    <t>221154</t>
  </si>
  <si>
    <t>NORETHISTERON A ESTROGEN</t>
  </si>
  <si>
    <t>96382</t>
  </si>
  <si>
    <t>TRISEQUENS</t>
  </si>
  <si>
    <t>2MG+2MG/1MG+1MG TBL FLM 1X28</t>
  </si>
  <si>
    <t>OMEPRAZOL</t>
  </si>
  <si>
    <t>25366</t>
  </si>
  <si>
    <t>HELICID</t>
  </si>
  <si>
    <t>20MG CPS ETD 90 I</t>
  </si>
  <si>
    <t>164979</t>
  </si>
  <si>
    <t>OMEPRAZOL TEVA PHARMA</t>
  </si>
  <si>
    <t>20MG CPS ETD 100</t>
  </si>
  <si>
    <t>SODNÁ SŮL METAMIZOLU</t>
  </si>
  <si>
    <t>243453</t>
  </si>
  <si>
    <t>500MG TBL FLM 50</t>
  </si>
  <si>
    <t>TRAZODON</t>
  </si>
  <si>
    <t>54094</t>
  </si>
  <si>
    <t>TRITTICO AC</t>
  </si>
  <si>
    <t>75MG TBL RET 30</t>
  </si>
  <si>
    <t>DIENOGEST A ETHINYLESTRADIOL</t>
  </si>
  <si>
    <t>132824</t>
  </si>
  <si>
    <t>BONADEA</t>
  </si>
  <si>
    <t>2MG/0,03MG TBL FLM 3X21</t>
  </si>
  <si>
    <t>AMOXICILIN A  INHIBITOR BETA-LAKTAMASY</t>
  </si>
  <si>
    <t>203097</t>
  </si>
  <si>
    <t>AMOKSIKLAV 1 G</t>
  </si>
  <si>
    <t>875MG/125MG TBL FLM 21</t>
  </si>
  <si>
    <t>72972</t>
  </si>
  <si>
    <t>AMOKSIKLAV 1,2 G</t>
  </si>
  <si>
    <t>1000MG/200MG INJ/INF PLV SOL 5</t>
  </si>
  <si>
    <t>46692</t>
  </si>
  <si>
    <t>28831</t>
  </si>
  <si>
    <t>2,5MG POR TBL DIS 30</t>
  </si>
  <si>
    <t>201970</t>
  </si>
  <si>
    <t>PAMYCON</t>
  </si>
  <si>
    <t>33000IU/2500IU DRM PLV SOL 1</t>
  </si>
  <si>
    <t>MELPERON</t>
  </si>
  <si>
    <t>199466</t>
  </si>
  <si>
    <t>BURONIL</t>
  </si>
  <si>
    <t>25MG TBL FLM 50</t>
  </si>
  <si>
    <t>5951</t>
  </si>
  <si>
    <t>875MG/125MG TBL FLM 14</t>
  </si>
  <si>
    <t>KLARITHROMYCIN</t>
  </si>
  <si>
    <t>216186</t>
  </si>
  <si>
    <t>KLACID SR</t>
  </si>
  <si>
    <t>500MG TBL RET 14</t>
  </si>
  <si>
    <t>220279</t>
  </si>
  <si>
    <t>KODEIN XANTIS</t>
  </si>
  <si>
    <t>188850</t>
  </si>
  <si>
    <t>STACYL</t>
  </si>
  <si>
    <t>100MG TBL ENT 100</t>
  </si>
  <si>
    <t>SILDENAFIL</t>
  </si>
  <si>
    <t>166801</t>
  </si>
  <si>
    <t>OLVION</t>
  </si>
  <si>
    <t>100MG TBL FLM 8</t>
  </si>
  <si>
    <t>TELMISARTAN A AMLODIPIN</t>
  </si>
  <si>
    <t>206208</t>
  </si>
  <si>
    <t>TEZEFORT</t>
  </si>
  <si>
    <t>80MG/5MG TBL NOB 90</t>
  </si>
  <si>
    <t>ATORVASTATIN A EZETIMIB</t>
  </si>
  <si>
    <t>228547</t>
  </si>
  <si>
    <t>ZETOVAR</t>
  </si>
  <si>
    <t>10MG/40MG TBL NOB 100</t>
  </si>
  <si>
    <t>14398</t>
  </si>
  <si>
    <t>1MCG CPS MOL 30</t>
  </si>
  <si>
    <t>BILASTIN</t>
  </si>
  <si>
    <t>148675</t>
  </si>
  <si>
    <t>XADOS</t>
  </si>
  <si>
    <t>20MG TBL NOB 50</t>
  </si>
  <si>
    <t>233559</t>
  </si>
  <si>
    <t>2,5MG TBL FLM 30</t>
  </si>
  <si>
    <t>88219</t>
  </si>
  <si>
    <t>DIGOXIN</t>
  </si>
  <si>
    <t>3542</t>
  </si>
  <si>
    <t>DIGOXIN LÉČIVA</t>
  </si>
  <si>
    <t>0,250MG TBL NOB 30</t>
  </si>
  <si>
    <t>56804</t>
  </si>
  <si>
    <t>FURORESE</t>
  </si>
  <si>
    <t>CHLORID DRASELNÝ</t>
  </si>
  <si>
    <t>200935</t>
  </si>
  <si>
    <t>KALNORMIN</t>
  </si>
  <si>
    <t>1G TBL PRO 30</t>
  </si>
  <si>
    <t>INOSIN PRANOBEX</t>
  </si>
  <si>
    <t>107676</t>
  </si>
  <si>
    <t>ISOPRINOSINE</t>
  </si>
  <si>
    <t>500MG TBL NOB 50</t>
  </si>
  <si>
    <t>KYSELINA FUSIDOVÁ</t>
  </si>
  <si>
    <t>88746</t>
  </si>
  <si>
    <t>FUCIDIN</t>
  </si>
  <si>
    <t>20MG/G UNG 1X15G</t>
  </si>
  <si>
    <t>NEBIVOLOL</t>
  </si>
  <si>
    <t>112579</t>
  </si>
  <si>
    <t>NEBIVOLOL SANDOZ</t>
  </si>
  <si>
    <t>5MG TBL NOB 98</t>
  </si>
  <si>
    <t>25365</t>
  </si>
  <si>
    <t>20MG CPS ETD 28 I</t>
  </si>
  <si>
    <t>176954</t>
  </si>
  <si>
    <t>500MG/ML+5MG/ML POR GTT SOL 1X50ML</t>
  </si>
  <si>
    <t>PREDNISON</t>
  </si>
  <si>
    <t>SULFAMETHOXAZOL A TRIMETHOPRIM</t>
  </si>
  <si>
    <t>203954</t>
  </si>
  <si>
    <t>BISEPTOL</t>
  </si>
  <si>
    <t>400MG/80MG TBL NOB 28</t>
  </si>
  <si>
    <t>THIAMAZOL</t>
  </si>
  <si>
    <t>87149</t>
  </si>
  <si>
    <t>THYROZOL</t>
  </si>
  <si>
    <t>221131</t>
  </si>
  <si>
    <t>STILNOX</t>
  </si>
  <si>
    <t>10MG TBL FLM 28</t>
  </si>
  <si>
    <t>PERINDOPRIL, AMLODIPIN A INDAPAMID</t>
  </si>
  <si>
    <t>190970</t>
  </si>
  <si>
    <t>TRIPLIXAM</t>
  </si>
  <si>
    <t>10MG/2,5MG/5MG TBL FLM 90(3X30)</t>
  </si>
  <si>
    <t>HOŘČÍK (KOMBINACE RŮZNÝCH SOLÍ)</t>
  </si>
  <si>
    <t>215978</t>
  </si>
  <si>
    <t>MAGNOSOLV</t>
  </si>
  <si>
    <t>365MG POR GRA SOL SCC 30</t>
  </si>
  <si>
    <t>ACEKLOFENAK</t>
  </si>
  <si>
    <t>191729</t>
  </si>
  <si>
    <t>BIOFENAC</t>
  </si>
  <si>
    <t>100MG TBL FLM 20</t>
  </si>
  <si>
    <t>155938</t>
  </si>
  <si>
    <t>200MG TBL NOB 25</t>
  </si>
  <si>
    <t>AZITHROMYCIN</t>
  </si>
  <si>
    <t>155864</t>
  </si>
  <si>
    <t>SUMAMED FORTE</t>
  </si>
  <si>
    <t>40MG/ML POR PLV SUS 30ML</t>
  </si>
  <si>
    <t>RUPATADIN</t>
  </si>
  <si>
    <t>114303</t>
  </si>
  <si>
    <t>TAMALIS</t>
  </si>
  <si>
    <t>10MG TBL NOB 50</t>
  </si>
  <si>
    <t>XYLOMETAZOLIN</t>
  </si>
  <si>
    <t>218087</t>
  </si>
  <si>
    <t>OTRIVIN RHINOSTOP</t>
  </si>
  <si>
    <t>0,5MG/ML+0,6MG/ML NAS SPR SOL 1X10ML+PUMPA</t>
  </si>
  <si>
    <t>ADAPALEN</t>
  </si>
  <si>
    <t>46643</t>
  </si>
  <si>
    <t>DIFFERINE</t>
  </si>
  <si>
    <t>1MG/G CRM 30G</t>
  </si>
  <si>
    <t>46639</t>
  </si>
  <si>
    <t>1MG/G GEL 30G</t>
  </si>
  <si>
    <t>219840</t>
  </si>
  <si>
    <t>CONCOR COR</t>
  </si>
  <si>
    <t>2,5MG TBL FLM 100</t>
  </si>
  <si>
    <t>230583</t>
  </si>
  <si>
    <t>500MG TBL FLM 180</t>
  </si>
  <si>
    <t>IPRATROPIUM-BROMID</t>
  </si>
  <si>
    <t>32992</t>
  </si>
  <si>
    <t>ATROVENT N</t>
  </si>
  <si>
    <t>0,02MG/DÁV INH SOL PSS 200DÁV</t>
  </si>
  <si>
    <t>KETOPROFEN</t>
  </si>
  <si>
    <t>76653</t>
  </si>
  <si>
    <t>KETONAL FORTE</t>
  </si>
  <si>
    <t>216196</t>
  </si>
  <si>
    <t>KLACID</t>
  </si>
  <si>
    <t>250MG TBL FLM 14</t>
  </si>
  <si>
    <t>KLÍŠŤOVÁ ENCEFALITIDA, INAKTIVOVANÝ CELÝ VIRUS</t>
  </si>
  <si>
    <t>215948</t>
  </si>
  <si>
    <t>FSME-IMMUN</t>
  </si>
  <si>
    <t>0,25ML INJ SUS ISP 1X0,25ML+J</t>
  </si>
  <si>
    <t>56992</t>
  </si>
  <si>
    <t>15MG TBL NOB 10</t>
  </si>
  <si>
    <t>MEBENDAZOL</t>
  </si>
  <si>
    <t>122198</t>
  </si>
  <si>
    <t>VERMOX</t>
  </si>
  <si>
    <t>100MG TBL NOB 6</t>
  </si>
  <si>
    <t>MEFENOXALON</t>
  </si>
  <si>
    <t>85656</t>
  </si>
  <si>
    <t>DORSIFLEX</t>
  </si>
  <si>
    <t>200MG TBL NOB 30</t>
  </si>
  <si>
    <t>MONTELUKAST</t>
  </si>
  <si>
    <t>53076</t>
  </si>
  <si>
    <t>SINGULAIR JUNIOR</t>
  </si>
  <si>
    <t>5MG TBL MND 28</t>
  </si>
  <si>
    <t>NIFURATEL</t>
  </si>
  <si>
    <t>70498</t>
  </si>
  <si>
    <t>MACMIROR</t>
  </si>
  <si>
    <t>200MG TBL OBD 20</t>
  </si>
  <si>
    <t>12892</t>
  </si>
  <si>
    <t>100MG TBL NOB 30</t>
  </si>
  <si>
    <t>NYSTATIN, KOMBINACE</t>
  </si>
  <si>
    <t>92490</t>
  </si>
  <si>
    <t>MACMIROR COMPLEX</t>
  </si>
  <si>
    <t>500MG/200000IU VAG CPS MOL 8</t>
  </si>
  <si>
    <t>TELMISARTAN</t>
  </si>
  <si>
    <t>158191</t>
  </si>
  <si>
    <t>TELMISARTAN SANDOZ</t>
  </si>
  <si>
    <t>80MG TBL NOB 30</t>
  </si>
  <si>
    <t>ORFENADRIN, KOMBINACE</t>
  </si>
  <si>
    <t>230352</t>
  </si>
  <si>
    <t>NEODOLPASSE</t>
  </si>
  <si>
    <t>75MG/30MG INF SOL 1X250ML</t>
  </si>
  <si>
    <t>VILANTEROL A FLUTIKASON-FUROÁT</t>
  </si>
  <si>
    <t>194564</t>
  </si>
  <si>
    <t>RELVAR ELLIPTA</t>
  </si>
  <si>
    <t>92MCG/22MCG INH PLV DOS 1X30DÁV</t>
  </si>
  <si>
    <t>TRETINOIN, KOMBINACE</t>
  </si>
  <si>
    <t>30902</t>
  </si>
  <si>
    <t>AKNEMYCIN PLUS</t>
  </si>
  <si>
    <t>40MG/G+0,25MG/G DRM SOL 25ML</t>
  </si>
  <si>
    <t>147454</t>
  </si>
  <si>
    <t>147458</t>
  </si>
  <si>
    <t>147462</t>
  </si>
  <si>
    <t>147466</t>
  </si>
  <si>
    <t>46694</t>
  </si>
  <si>
    <t>69189</t>
  </si>
  <si>
    <t>69191</t>
  </si>
  <si>
    <t>66030</t>
  </si>
  <si>
    <t>10MG TBL FLM 30</t>
  </si>
  <si>
    <t>FYTOMENADION</t>
  </si>
  <si>
    <t>230426</t>
  </si>
  <si>
    <t>KANAVIT</t>
  </si>
  <si>
    <t>20MG/ML POR GTT EML 1X5ML</t>
  </si>
  <si>
    <t>216199</t>
  </si>
  <si>
    <t>500MG TBL FLM 14</t>
  </si>
  <si>
    <t>247210</t>
  </si>
  <si>
    <t>5MG TBL NOB 40</t>
  </si>
  <si>
    <t>SUMATRIPTAN</t>
  </si>
  <si>
    <t>234945</t>
  </si>
  <si>
    <t>SUMATRIPTAN MYLAN</t>
  </si>
  <si>
    <t>50MG TBL FLM 6</t>
  </si>
  <si>
    <t>155859</t>
  </si>
  <si>
    <t>SUMAMED</t>
  </si>
  <si>
    <t>500MG TBL FLM 3</t>
  </si>
  <si>
    <t>14828</t>
  </si>
  <si>
    <t>FLECTOR EP RAPID</t>
  </si>
  <si>
    <t>50MG POR GRA SOL SCC 20</t>
  </si>
  <si>
    <t>ERYTHROMYCIN</t>
  </si>
  <si>
    <t>97514</t>
  </si>
  <si>
    <t>AKNEMYCIN</t>
  </si>
  <si>
    <t>20MG/G DRM SOL 25ML I</t>
  </si>
  <si>
    <t>162748</t>
  </si>
  <si>
    <t>500MG TBL NOB 100</t>
  </si>
  <si>
    <t>JINÁ ANTIHISTAMINIKA PRO SYSTÉMOVOU APLIKACI</t>
  </si>
  <si>
    <t>2479</t>
  </si>
  <si>
    <t>2MG TBL NOB 20</t>
  </si>
  <si>
    <t>KOMBINACE RŮZNÝCH ANTIBIOTIK</t>
  </si>
  <si>
    <t>1076</t>
  </si>
  <si>
    <t>OPHTHALMO-FRAMYKOIN</t>
  </si>
  <si>
    <t>OPH UNG 5G</t>
  </si>
  <si>
    <t>ONDANSETRON</t>
  </si>
  <si>
    <t>11635</t>
  </si>
  <si>
    <t>269</t>
  </si>
  <si>
    <t>5MG TBL NOB 20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</si>
  <si>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</si>
  <si>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</si>
  <si>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</si>
  <si>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</si>
  <si>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</si>
  <si>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</si>
  <si>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</si>
  <si>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</si>
  <si>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14877</t>
  </si>
  <si>
    <t>2MG/G+10MG/G CRM 60G</t>
  </si>
  <si>
    <t>DIFENOXYLÁT</t>
  </si>
  <si>
    <t>30652</t>
  </si>
  <si>
    <t>REASEC</t>
  </si>
  <si>
    <t>2,5MG/0,025MG TBL NOB 20</t>
  </si>
  <si>
    <t>208357</t>
  </si>
  <si>
    <t>ZOVIRAX</t>
  </si>
  <si>
    <t>50MG/G CRM 1X2G</t>
  </si>
  <si>
    <t>47714</t>
  </si>
  <si>
    <t>ACICLOVIR AL</t>
  </si>
  <si>
    <t>50MG/G CRM 2G</t>
  </si>
  <si>
    <t>28839</t>
  </si>
  <si>
    <t>0,5MG/ML POR SOL 120ML+LŽ</t>
  </si>
  <si>
    <t>FLUTRIMAZOL</t>
  </si>
  <si>
    <t>208276</t>
  </si>
  <si>
    <t>MICETAL</t>
  </si>
  <si>
    <t>10MG/ML DRM SPR SOL 1X30ML</t>
  </si>
  <si>
    <t>LEVOCETIRIZIN</t>
  </si>
  <si>
    <t>85142</t>
  </si>
  <si>
    <t>XYZAL</t>
  </si>
  <si>
    <t>MELOXIKAM</t>
  </si>
  <si>
    <t>112561</t>
  </si>
  <si>
    <t>RECOXA</t>
  </si>
  <si>
    <t>15MG TBL NOB 30</t>
  </si>
  <si>
    <t>TRAMADOL A PARACETAMOL</t>
  </si>
  <si>
    <t>179364</t>
  </si>
  <si>
    <t>FOXIS</t>
  </si>
  <si>
    <t>37,5MG/325MG TBL FLM 20 I</t>
  </si>
  <si>
    <t>45010</t>
  </si>
  <si>
    <t>AZITROMYCIN SANDOZ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</si>
  <si>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</si>
  <si>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</si>
  <si>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</si>
  <si>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</si>
  <si>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J05AB01 - ACIKLOVIR</t>
  </si>
  <si>
    <t>R06AX27 - DESLORATADIN</t>
  </si>
  <si>
    <t>C09DA07 - TELMISARTAN A DIURETIKA</t>
  </si>
  <si>
    <t>J01FA10 - AZITHROMYCIN</t>
  </si>
  <si>
    <t>R03DC03 - MONTELUKAST</t>
  </si>
  <si>
    <t>A02BC02 - PANTOPRAZOL</t>
  </si>
  <si>
    <t>M04AA01 - ALOPURINOL</t>
  </si>
  <si>
    <t>C03CA01 - FUROSEMID</t>
  </si>
  <si>
    <t>N02AJ13 - TRAMADOL A PARACETAMOL</t>
  </si>
  <si>
    <t>C08CA01 - AMLODIPIN</t>
  </si>
  <si>
    <t>R03AK10 - VILANTEROL A FLUTIKASON-FUROÁT</t>
  </si>
  <si>
    <t>C09AA04 - PERINDOPRIL</t>
  </si>
  <si>
    <t>M01AC06 - MELOXIKAM</t>
  </si>
  <si>
    <t>J05AX05 - INOSIN PRANOBEX</t>
  </si>
  <si>
    <t>A03FA07 - ITOPRIDUM</t>
  </si>
  <si>
    <t>C10BA05 - ATORVASTATIN A EZETIMIB</t>
  </si>
  <si>
    <t>N05BA12 - ALPRAZOLAM</t>
  </si>
  <si>
    <t>J01CR02 - AMOXICILIN A  INHIBITOR BETA-LAKTAMASY</t>
  </si>
  <si>
    <t>A07DA01 - ANTIPROPULZIVA</t>
  </si>
  <si>
    <t>C07AB12 - NEBIVOLOL</t>
  </si>
  <si>
    <t>R06AE07 - CETIRIZIN</t>
  </si>
  <si>
    <t>A02BC02</t>
  </si>
  <si>
    <t>C03CA01</t>
  </si>
  <si>
    <t>C09AA04</t>
  </si>
  <si>
    <t>N05BA12</t>
  </si>
  <si>
    <t>R06AX27</t>
  </si>
  <si>
    <t>A03FA07</t>
  </si>
  <si>
    <t>M01AC06</t>
  </si>
  <si>
    <t>N02AJ13</t>
  </si>
  <si>
    <t>J01CR02</t>
  </si>
  <si>
    <t>J05AB01</t>
  </si>
  <si>
    <t>C09DA07</t>
  </si>
  <si>
    <t>C10AB05</t>
  </si>
  <si>
    <t>M04AA01</t>
  </si>
  <si>
    <t>R06AE07</t>
  </si>
  <si>
    <t>C08CA01</t>
  </si>
  <si>
    <t>J01FA10</t>
  </si>
  <si>
    <t>J05AX05</t>
  </si>
  <si>
    <t>A07DA01</t>
  </si>
  <si>
    <t>C10BA05</t>
  </si>
  <si>
    <t>C07AB12</t>
  </si>
  <si>
    <t>R03DC03</t>
  </si>
  <si>
    <t>R03AK10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</si>
  <si>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</si>
  <si>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</si>
  <si>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</si>
  <si>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</si>
  <si>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</si>
  <si>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</si>
  <si>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</si>
  <si>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</si>
  <si>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</si>
  <si>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</si>
  <si>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50115100 - ZPr - jehly COVID 19 (Z557)</t>
  </si>
  <si>
    <t>50115101 - ZPr - ostatní COVID 19 (Z558)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</si>
  <si>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</si>
  <si>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</si>
  <si>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</si>
  <si>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</si>
  <si>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</si>
  <si>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</si>
  <si>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DF134</t>
  </si>
  <si>
    <t>LITUO COVID-19 Ag, 25 testĹŻ - pacienti + stan</t>
  </si>
  <si>
    <t>396404</t>
  </si>
  <si>
    <t>-Zinek práškový k likvidaci rtuti 25g</t>
  </si>
  <si>
    <t>50115050</t>
  </si>
  <si>
    <t>obvazový materiál (Z502)</t>
  </si>
  <si>
    <t>ZD482</t>
  </si>
  <si>
    <t>KrytĂ­ filmovĂ© transparentnĂ­ Opsite spray 240 ml bal. Ăˇ 12 ks 66004980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</si>
  <si>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</si>
  <si>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</si>
  <si>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</si>
  <si>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</si>
  <si>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</si>
  <si>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</si>
  <si>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ZB084</t>
  </si>
  <si>
    <t>NĂˇplast transpore 2,50 cm x 9,14 m 1527-1 - nahrazeno ZQ117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</si>
  <si>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</si>
  <si>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</si>
  <si>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</si>
  <si>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</si>
  <si>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</si>
  <si>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</si>
  <si>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</si>
  <si>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</si>
  <si>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</si>
  <si>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</si>
  <si>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</si>
  <si>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</si>
  <si>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</si>
  <si>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</si>
  <si>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</si>
  <si>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</si>
  <si>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ZA090</t>
  </si>
  <si>
    <t>Vata buniÄŤitĂˇ pĹ™Ă­Ĺ™ezy 37 x 57 cm 9130670</t>
  </si>
  <si>
    <t>Vata buniÄŤitĂˇ pĹ™Ă­Ĺ™ezy 37 x 57 cm pehazell 5 kg 9130670</t>
  </si>
  <si>
    <t>50115060</t>
  </si>
  <si>
    <t>ZPr - ostatní (Z503)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</si>
  <si>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</si>
  <si>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</si>
  <si>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</si>
  <si>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</si>
  <si>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ZQ248</t>
  </si>
  <si>
    <t>HadiÄŤka spojovacĂ­ HS 1,8 x 450 mm LL DEPH free 2200 045 ND</t>
  </si>
  <si>
    <t>ZB844</t>
  </si>
  <si>
    <t>Ĺ krtidlo Esmarch - pryĹľovĂ© obinadlo 60 x 1250 KVS 06125</t>
  </si>
  <si>
    <t>ZP300</t>
  </si>
  <si>
    <t>Ĺ krtidlo se sponou pro dospÄ›lĂ© bez latexu modrĂ© dĂ©lka 400 mm 09820-B</t>
  </si>
  <si>
    <t>ZL105</t>
  </si>
  <si>
    <t>NĂˇstavec Vacuette pro odbÄ›r moÄŤe ke zkumavce vacuete 450251</t>
  </si>
  <si>
    <t>ZJ672</t>
  </si>
  <si>
    <t>PohĂˇr na moÄŤ 250 ml UH GAMA204809</t>
  </si>
  <si>
    <t>ZL689</t>
  </si>
  <si>
    <t>Roztok Accu-Check Performa IntÂ´l Controls 1+2 level 04861736001</t>
  </si>
  <si>
    <t>ZT854</t>
  </si>
  <si>
    <t>StĹ™Ă­kaÄŤka injekÄŤnĂ­ 2-dĂ­lnĂˇ 10 ml  L CHIRANA CH010L</t>
  </si>
  <si>
    <t>ZA789</t>
  </si>
  <si>
    <t>StĹ™Ă­kaÄŤka injekÄŤnĂ­ 2-dĂ­lnĂˇ 2 ml L Inject Solo 4606027V - povoleno pouze pro KNM, pro lĂ©kĂˇrnu 4842</t>
  </si>
  <si>
    <t>ZT855</t>
  </si>
  <si>
    <t>StĹ™Ă­kaÄŤka injekÄŤnĂ­ 2-dĂ­lnĂˇ 20 ml  L CHIRANA bal. Ăˇ 80 ks CH020L</t>
  </si>
  <si>
    <t>ZK798</t>
  </si>
  <si>
    <t>ZĂˇtka combi modrĂˇ 4495152</t>
  </si>
  <si>
    <t>ZB777</t>
  </si>
  <si>
    <t>Zkumavka odbÄ›rovĂˇ Vacuette ÄŤervenĂˇ 3,5 ml gel 454071</t>
  </si>
  <si>
    <t>ZB774</t>
  </si>
  <si>
    <t>Zkumavka odbÄ›rovĂˇ Vacuette ÄŤervenĂˇ 5 ml gel 456071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</si>
  <si>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</si>
  <si>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</si>
  <si>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</si>
  <si>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</si>
  <si>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</si>
  <si>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</si>
  <si>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</si>
  <si>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</si>
  <si>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</si>
  <si>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</si>
  <si>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</si>
  <si>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</si>
  <si>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</si>
  <si>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</si>
  <si>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</si>
  <si>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</si>
  <si>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</si>
  <si>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</si>
  <si>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ZB768</t>
  </si>
  <si>
    <t>Jehla vakuovĂˇ Vacuette 216/38 mm zelenĂˇ 450076</t>
  </si>
  <si>
    <t>ZB767</t>
  </si>
  <si>
    <t>Jehla vakuovĂˇ Vacuette 226/38 mm ÄŤernĂˇ 450075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</si>
  <si>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</si>
  <si>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</si>
  <si>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</si>
  <si>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</si>
  <si>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</si>
  <si>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</si>
  <si>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</si>
  <si>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</si>
  <si>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</si>
  <si>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ZP948</t>
  </si>
  <si>
    <t>Rukavice vyĹˇetĹ™ovacĂ­ nitril nesterilnĂ­ bez pudru basic modrĂ© vel. L bal. Ăˇ 200 ks 44752</t>
  </si>
  <si>
    <t>ZT478</t>
  </si>
  <si>
    <t>Rukavice vyĹˇetĹ™ovacĂ­ nitril nesterilnĂ­ bez pudru OPTIVIZION modrĂ© vel. M bal. Ăˇ 100 ks 2.308.001</t>
  </si>
  <si>
    <t>ZT466</t>
  </si>
  <si>
    <t>Rukavice vyĹˇetĹ™ovacĂ­ nitril nesterilnĂ­ bez pudru Peha-Soft white vel. S Ăˇ 200 ks 9422063</t>
  </si>
  <si>
    <t>ZT575</t>
  </si>
  <si>
    <t>Rukavice vyĹˇetĹ™ovacĂ­ nitril nesterilnĂ­ bez pudru tmavÄ› modrĂ© KOSSAN vel. M bal. Ăˇ 200 ks 1323805828</t>
  </si>
  <si>
    <t>50115101</t>
  </si>
  <si>
    <t>ZPr - ostatní COVID 19 (Z558)</t>
  </si>
  <si>
    <t>ZU277</t>
  </si>
  <si>
    <t>StĹ™Ă­kaÄŤka injekÄŤnĂ­ 2-dĂ­lnĂˇ 2 ml  L CHIRANA 77U-PZ02603</t>
  </si>
  <si>
    <t>ZU278</t>
  </si>
  <si>
    <t>StĹ™Ă­kaÄŤka injekÄŤnĂ­ 2-dĂ­lnĂˇ 2 ml 77U-PZ02570</t>
  </si>
  <si>
    <t>DH425</t>
  </si>
  <si>
    <t>BENZINUM., 1L</t>
  </si>
  <si>
    <t>804014</t>
  </si>
  <si>
    <t xml:space="preserve">-D Sig. žlutá 88x40 </t>
  </si>
  <si>
    <t>804536</t>
  </si>
  <si>
    <t xml:space="preserve">-Diagnostikum připr. </t>
  </si>
  <si>
    <t>DI807</t>
  </si>
  <si>
    <t>Ethanolum benzino den. 2 kg</t>
  </si>
  <si>
    <t>DB257</t>
  </si>
  <si>
    <t>CHLOROFORM P.A. - stab. methanolem</t>
  </si>
  <si>
    <t>ZA464</t>
  </si>
  <si>
    <t>Kompresa NT 10 x 10 cm/2 ks sterilnĂ­ 26520</t>
  </si>
  <si>
    <t>ZC854</t>
  </si>
  <si>
    <t>Kompresa NT 7,5 x 7,5 cm/2 ks sterilnĂ­ 26510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</si>
  <si>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</si>
  <si>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</si>
  <si>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</si>
  <si>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</si>
  <si>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ZQ117</t>
  </si>
  <si>
    <t>NĂˇplast transparentnĂ­ Airoplast cĂ­vka 2,5 cm x 9,14 m (nĂˇhrada za transpore) P-AIRO2591</t>
  </si>
  <si>
    <t>ZC799</t>
  </si>
  <si>
    <t>Filtr hygienickĂ˝ jednorĂˇzovĂ˝ bal. Ăˇ 20 ks DRN3693</t>
  </si>
  <si>
    <t>ZT325</t>
  </si>
  <si>
    <t>HadiÄŤka spojovacĂ­ (IN-LINE SPOJOVACĂŤ KUS) s bezjehlovĂ˝m  vstĹ™ikovacĂ­m ventilen Safeflow (T-port), celk. dĂ©lka vÄŤetnÄ› nĂˇstavcĹŻ, 18 cm, PVC (bez DEHP), LL, vnitĹ™nĂ­ prĹŻmÄ›r 3 mm, plnĂ­cĂ­ objem 1,12 ml, bal. Ăˇ 100 ks 4247116</t>
  </si>
  <si>
    <t>ZD808</t>
  </si>
  <si>
    <t>Kanyla perifernĂ­ venĂłznĂ­ vasofix 22G modrĂˇ s injekÄŤnĂ­m portem, safety 4269098S-01</t>
  </si>
  <si>
    <t>ZD211</t>
  </si>
  <si>
    <t>Kohout trojcestnĂ˝ modrĂ˝ bal. Ăˇ 75 ks, RO 301- pouze pro KNM</t>
  </si>
  <si>
    <t>ZT324</t>
  </si>
  <si>
    <t>Konektor bezjehlovĂ˝ SAFSITE k dĂˇvkovaÄŤi LYNAX,  bez DEHP, PVC a latexu, bal. Ăˇ 50 ks 4091000</t>
  </si>
  <si>
    <t>ZC800</t>
  </si>
  <si>
    <t>NĂˇĂşstek jednorĂˇzovĂ˝ s nos. klipem Ăˇ 20 ks DRN3694</t>
  </si>
  <si>
    <t>ZR862</t>
  </si>
  <si>
    <t>RegulĂˇtor prĹŻtoku infuze  GAMA GROUP, prĹŻtok 10-300 ml/hod, vÄŤetnÄ› spojovacĂ­ hadiÄŤky, celkovĂˇ dĂ©lka 50 cm, sterilnĂ­, jednorĂˇzovĂ˝ 606145-ND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</si>
  <si>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</si>
  <si>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</si>
  <si>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</si>
  <si>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ZR398</t>
  </si>
  <si>
    <t>StĹ™Ă­kaÄŤka injekÄŤnĂ­ 2-dĂ­lnĂˇ 20 ml L DISCARDIT LE bal. Ăˇ 80 ks 300296</t>
  </si>
  <si>
    <t>ZA749</t>
  </si>
  <si>
    <t>StĹ™Ă­kaÄŤka injekÄŤnĂ­ 3-dĂ­lnĂˇ 50 ml LL Omnifix Solo 4617509F</t>
  </si>
  <si>
    <t>ZB893</t>
  </si>
  <si>
    <t>StĹ™Ă­kaÄŤka inzulinovĂˇ omnican 0,5 ml 100j s jehlou 30 G bal. Ăˇ 100 ks 9151125S - povoleno pouze pro KoĹľnĂ­ kliniku + KNM</t>
  </si>
  <si>
    <t>ZA737</t>
  </si>
  <si>
    <t>Trn aspiraÄŤnĂ­ mini spike modrĂ˝ s filtrem ÄŤĂˇstic 5,0 um 4550234</t>
  </si>
  <si>
    <t>ZG387</t>
  </si>
  <si>
    <t>Zkumavka 50 ml UH steril. jednotlivÄ› balenĂ© bal. Ăˇ 250 ks 30 x 115 mm 1003</t>
  </si>
  <si>
    <t>ZB762</t>
  </si>
  <si>
    <t>Zkumavka odbÄ›rovĂˇ Vacuette ÄŤervenĂˇ 6 ml sĂ©rum 456092</t>
  </si>
  <si>
    <t>ZA835</t>
  </si>
  <si>
    <t>Jehla injekÄŤnĂ­ 0,6 x 25 mm modrĂˇ 4657667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</si>
  <si>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</si>
  <si>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</si>
  <si>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</si>
  <si>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</si>
  <si>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</si>
  <si>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</si>
  <si>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ZT379</t>
  </si>
  <si>
    <t>Rukavice vyĹˇetĹ™ovacĂ­ latex nesterilnĂ­  bez pudru vel. S bal. Ăˇ 100 ks 903242vS</t>
  </si>
  <si>
    <t>ZT612</t>
  </si>
  <si>
    <t>Rukavice vyĹˇetĹ™ovacĂ­ latex nesterilnĂ­ bez pudru Shamrock vel . S T10111 - nahrazuje ZT232</t>
  </si>
  <si>
    <t>ZT615</t>
  </si>
  <si>
    <t>Rukavice vyĹˇetĹ™ovacĂ­ latex nesterilnĂ­ bez pudru Shamrock vel . XL T10114 - nahrazuje ZT272</t>
  </si>
  <si>
    <t>ZP947</t>
  </si>
  <si>
    <t>Rukavice vyĹˇetĹ™ovacĂ­ nitril nesterilnĂ­ bez pudru basic modrĂ© vel. M bal. Ăˇ 200 ks 44751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</si>
  <si>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</si>
  <si>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</si>
  <si>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</si>
  <si>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</si>
  <si>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ZT147</t>
  </si>
  <si>
    <t>Rukavice vyĹˇetĹ™ovacĂ­ nitril nesterilnĂ­ bez pudru sempercare Velvet vel. S bal. Ăˇ 200 ks 106402</t>
  </si>
  <si>
    <t>50115079</t>
  </si>
  <si>
    <t>ZPr - internzivní péče (Z542)</t>
  </si>
  <si>
    <t>ZB385</t>
  </si>
  <si>
    <t>Hadice silikon 6 x 10,0 mm Ăˇ 25 m P00272</t>
  </si>
  <si>
    <t>50115040</t>
  </si>
  <si>
    <t>laboratorní materiál (Z505)</t>
  </si>
  <si>
    <t>ZC046</t>
  </si>
  <si>
    <t>Miska petri sklo 100 mm (391-2730) VTRB632492003100</t>
  </si>
  <si>
    <t>ZG089</t>
  </si>
  <si>
    <t>Miska petri sklo 150 x 25 mm (391-2760) VTRB632492005150</t>
  </si>
  <si>
    <t>ZM000</t>
  </si>
  <si>
    <t>Vata obvazovĂˇ sklĂˇdanĂˇ 50 g 1102323</t>
  </si>
  <si>
    <t>ZR396</t>
  </si>
  <si>
    <t>StĹ™Ă­kaÄŤka injekÄŤnĂ­ 2-dĂ­lnĂˇ 5 ml L DISCARDIT LE 309050</t>
  </si>
  <si>
    <t>ZA999</t>
  </si>
  <si>
    <t>Jehla injekÄŤnĂ­ 0,5 x 16 mm oranĹľovĂˇ 4657853</t>
  </si>
  <si>
    <t>50115100</t>
  </si>
  <si>
    <t>ZPr - jehly COVID 19 (Z557)</t>
  </si>
  <si>
    <t>ZU275</t>
  </si>
  <si>
    <t>Jehla injekÄŤnĂ­ 25G 0,5 x 25 mm oranĹľovĂˇ sterilnĂ­, bal. Ăˇ 100 ks 77U-PZ02590</t>
  </si>
  <si>
    <t>ZC083</t>
  </si>
  <si>
    <t>KĂˇdinka vysokĂˇ s vĂ˝levkou silnostÄ›nnĂˇ sklo 2000 ml (213-1069) VTRB632417012950</t>
  </si>
  <si>
    <t>ZC037</t>
  </si>
  <si>
    <t>KĂˇdinka vysokĂˇ sklo 1000 ml (213-1068) VTRB632417012940</t>
  </si>
  <si>
    <t>ZC039</t>
  </si>
  <si>
    <t>KĂˇdinka vysokĂˇ sklo 250 ml (213-1064) VTRB632417012250</t>
  </si>
  <si>
    <t>ZA595</t>
  </si>
  <si>
    <t>KrytĂ­ tegaderm 6,0 cm x 7,0 cm bal. Ăˇ 100 ks s vĂ˝Ĺ™ezem 1623W</t>
  </si>
  <si>
    <t>ZA562</t>
  </si>
  <si>
    <t>NĂˇplast cosmopor i. v. 6 x 8 cm bal. Ăˇ 50 ks 9008054</t>
  </si>
  <si>
    <t>ZN618</t>
  </si>
  <si>
    <t>BrĂ˝le kyslĂ­kovĂ© pro dospÄ›lĂ© 210 cm A0100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</si>
  <si>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</si>
  <si>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</si>
  <si>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</si>
  <si>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</si>
  <si>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</si>
  <si>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</si>
  <si>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</si>
  <si>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</si>
  <si>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</si>
  <si>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</si>
  <si>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perifernĂ­ venĂłznĂ­ vasofix 20G rĹŻĹľovĂˇ s injekÄŤnĂ­m portem, safety 4269110S-01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</si>
  <si>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</si>
  <si>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</si>
  <si>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ZU550</t>
  </si>
  <si>
    <t>KleĹˇtÄ› k manipulaci s radiofarmaky, Ăşchop svislĂ˝ PT206R0</t>
  </si>
  <si>
    <t>ZM513</t>
  </si>
  <si>
    <t>Konektor ventil jednocestnĂ˝ back check valve 8502802</t>
  </si>
  <si>
    <t>ZL688</t>
  </si>
  <si>
    <t>ProuĹľky diagnostickĂ© Accu-Check Inform II Strip 50 EU1 Ăˇ 50 ks 05942861041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</si>
  <si>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</si>
  <si>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</si>
  <si>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</si>
  <si>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</si>
  <si>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</si>
  <si>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</si>
  <si>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</si>
  <si>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</si>
  <si>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ZB006</t>
  </si>
  <si>
    <t>TeplomÄ›r digitĂˇlnĂ­ thermovalT/1050 basic 9250023 (9250391)</t>
  </si>
  <si>
    <t>Trn aspiraÄŤnĂ­ mini spike zelenĂ˝ 4550242</t>
  </si>
  <si>
    <t>ZI931</t>
  </si>
  <si>
    <t>UzĂˇvÄ›r dezinfekÄŤnĂ­ k bezjehlovĂ©mu vstupu se 70% IPA  bal. 250 ks NCF-004</t>
  </si>
  <si>
    <t>ZA360</t>
  </si>
  <si>
    <t>Jehla injekÄŤnĂ­ 0,5 x 25 mm oranĹľovĂˇ 9186158</t>
  </si>
  <si>
    <t>ZN126</t>
  </si>
  <si>
    <t>Rukavice operaÄŤnĂ­ latex bez pudru sterilnĂ­  PF ansell gammex vel. 7,0 330048070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</si>
  <si>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</si>
  <si>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</si>
  <si>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</si>
  <si>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</si>
  <si>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</si>
  <si>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</si>
  <si>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</si>
  <si>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</si>
  <si>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</si>
  <si>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</si>
  <si>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</si>
  <si>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</si>
  <si>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</si>
  <si>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</si>
  <si>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</si>
  <si>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</si>
  <si>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</si>
  <si>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</si>
  <si>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</si>
  <si>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</si>
  <si>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</si>
  <si>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</si>
  <si>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</si>
  <si>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</si>
  <si>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</si>
  <si>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</si>
  <si>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</si>
  <si>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</si>
  <si>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</si>
  <si>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</si>
  <si>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</si>
  <si>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</si>
  <si>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</si>
  <si>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</si>
  <si>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</si>
  <si>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</si>
  <si>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</si>
  <si>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</si>
  <si>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</si>
  <si>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Polzerová Hana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</si>
  <si>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</si>
  <si>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</si>
  <si>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</si>
  <si>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</si>
  <si>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</si>
  <si>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</si>
  <si>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</si>
  <si>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</si>
  <si>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</si>
  <si>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</si>
  <si>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</si>
  <si>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</si>
  <si>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</si>
  <si>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</si>
  <si>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</si>
  <si>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</si>
  <si>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</si>
  <si>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</si>
  <si>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</si>
  <si>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</si>
  <si>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</si>
  <si>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</si>
  <si>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</si>
  <si>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</si>
  <si>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</si>
  <si>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</si>
  <si>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</si>
  <si>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</si>
  <si>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</si>
  <si>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</si>
  <si>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</si>
  <si>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</si>
  <si>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</si>
  <si>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</si>
  <si>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</si>
  <si>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</si>
  <si>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</si>
  <si>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</si>
  <si>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</si>
  <si>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</si>
  <si>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</si>
  <si>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</si>
  <si>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</si>
  <si>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</si>
  <si>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</si>
  <si>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</si>
  <si>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</si>
  <si>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</si>
  <si>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</si>
  <si>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</si>
  <si>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</si>
  <si>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0002059</t>
  </si>
  <si>
    <t>99mTc-erytrocyty vitální</t>
  </si>
  <si>
    <t>0002009</t>
  </si>
  <si>
    <t>67Ga-citronan gallitý inj.</t>
  </si>
  <si>
    <t>0002082</t>
  </si>
  <si>
    <t>111In-trombocyty</t>
  </si>
  <si>
    <t>0002030</t>
  </si>
  <si>
    <t>99mTc síra koloidní inj.</t>
  </si>
  <si>
    <t>0002058</t>
  </si>
  <si>
    <t>99mTc-erytrocyty alterované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</si>
  <si>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</si>
  <si>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</si>
  <si>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</si>
  <si>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</si>
  <si>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</si>
  <si>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</si>
  <si>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</si>
  <si>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</si>
  <si>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</si>
  <si>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</si>
  <si>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</si>
  <si>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</si>
  <si>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</si>
  <si>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</si>
  <si>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</si>
  <si>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</si>
  <si>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</si>
  <si>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</si>
  <si>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</si>
  <si>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</si>
  <si>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</si>
  <si>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</si>
  <si>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</si>
  <si>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</si>
  <si>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</si>
  <si>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</si>
  <si>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</si>
  <si>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</si>
  <si>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</si>
  <si>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</si>
  <si>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</si>
  <si>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</si>
  <si>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</si>
  <si>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</si>
  <si>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</si>
  <si>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</si>
  <si>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</si>
  <si>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</si>
  <si>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</si>
  <si>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</si>
  <si>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</si>
  <si>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09561</t>
  </si>
  <si>
    <t>VYBAVENÍ PACIENTA PRO PÉČI MIMO ZDRAVOTNICKÉ ZAŘÍZ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</si>
  <si>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</si>
  <si>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</si>
  <si>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</si>
  <si>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</si>
  <si>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</si>
  <si>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</si>
  <si>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09513</t>
  </si>
  <si>
    <t>TELEFONICKÁ KONZULTACE OŠETŘUJÍCÍHO LÉKAŘE PACIENT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</si>
  <si>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</si>
  <si>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</si>
  <si>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</si>
  <si>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</si>
  <si>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</si>
  <si>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</si>
  <si>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</si>
  <si>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</si>
  <si>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</si>
  <si>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</si>
  <si>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</si>
  <si>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</si>
  <si>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</si>
  <si>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</si>
  <si>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</si>
  <si>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</si>
  <si>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</si>
  <si>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</si>
  <si>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</si>
  <si>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</si>
  <si>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</si>
  <si>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</si>
  <si>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</si>
  <si>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</si>
  <si>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</si>
  <si>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</si>
  <si>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</si>
  <si>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</si>
  <si>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</si>
  <si>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</si>
  <si>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</si>
  <si>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</si>
  <si>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47247</t>
  </si>
  <si>
    <t>SCINTIGRAFIE 67 GA CITRÁTEM - CELKOVÉ VYŠETŘENÍ</t>
  </si>
  <si>
    <t>47185</t>
  </si>
  <si>
    <t>SCINTIGRAFIE JATER A SLEZINY</t>
  </si>
  <si>
    <t>91803</t>
  </si>
  <si>
    <t>(DRG) DOZIMETRIE POMOCÍ PLANÁRNÍ GAMAKAMERY</t>
  </si>
  <si>
    <t>91807</t>
  </si>
  <si>
    <t>(DRG) DOZIMETRIE - OVĚŘENÍ OZÁŘENÍ CÍLOVÝCH OBJEMŮ</t>
  </si>
  <si>
    <t>47155</t>
  </si>
  <si>
    <t>SCINTIGRAFIE NADLEDVINEK</t>
  </si>
  <si>
    <t>47239</t>
  </si>
  <si>
    <t>SCINTIGRAFIE SLEZINY ZNAČENÝMI ALTEROVANÝMI ERYTRO</t>
  </si>
  <si>
    <t>47125</t>
  </si>
  <si>
    <t>KARDIOANGIOGRAFIE FIRST PASS</t>
  </si>
  <si>
    <t>0022077</t>
  </si>
  <si>
    <t>IOMERON</t>
  </si>
  <si>
    <t>0093626</t>
  </si>
  <si>
    <t>0095609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</si>
  <si>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</si>
  <si>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</si>
  <si>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</si>
  <si>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</si>
  <si>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</si>
  <si>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</si>
  <si>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</si>
  <si>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</si>
  <si>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</si>
  <si>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</si>
  <si>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</si>
  <si>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</si>
  <si>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</si>
  <si>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</si>
  <si>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</si>
  <si>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</si>
  <si>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</si>
  <si>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</si>
  <si>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</si>
  <si>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</si>
  <si>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</si>
  <si>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</si>
  <si>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</si>
  <si>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</si>
  <si>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</si>
  <si>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</si>
  <si>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</si>
  <si>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</si>
  <si>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</si>
  <si>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</si>
  <si>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</si>
  <si>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</si>
  <si>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</si>
  <si>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</si>
  <si>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</si>
  <si>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</si>
  <si>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</si>
  <si>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</si>
  <si>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</si>
  <si>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</si>
  <si>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</si>
  <si>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</si>
  <si>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</si>
  <si>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</si>
  <si>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</si>
  <si>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</si>
  <si>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</si>
  <si>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</si>
  <si>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</si>
  <si>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</si>
  <si>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</si>
  <si>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</si>
  <si>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</si>
  <si>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</si>
  <si>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</si>
  <si>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</si>
  <si>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</si>
  <si>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</si>
  <si>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</si>
  <si>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</si>
  <si>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</si>
  <si>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</si>
  <si>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</si>
  <si>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</si>
  <si>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0027720</t>
  </si>
  <si>
    <t>THYROG</t>
  </si>
  <si>
    <t>THYROGEN</t>
  </si>
  <si>
    <t>0222514</t>
  </si>
  <si>
    <t>LUTATH</t>
  </si>
  <si>
    <t>0002109</t>
  </si>
  <si>
    <t xml:space="preserve">177Lu </t>
  </si>
  <si>
    <t>LUTATHERA</t>
  </si>
  <si>
    <t>177Lu oxodotreotid inj.</t>
  </si>
  <si>
    <t>91806</t>
  </si>
  <si>
    <t>(DRG) DOZIMETRIE - PLÁNOVÁNÍ OZÁŘENÍ CÍLOVÝCH OBJE</t>
  </si>
  <si>
    <t>91802</t>
  </si>
  <si>
    <t>(DRG) DOZIMETRIE POMOCÍ SCINTILAČNÍ SONDY</t>
  </si>
  <si>
    <t>91805</t>
  </si>
  <si>
    <t>(DRG) DOZIMETRIE POMOCÍ SPECT/CT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</si>
  <si>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</si>
  <si>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</si>
  <si>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</si>
  <si>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</si>
  <si>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</si>
  <si>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</si>
  <si>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</si>
  <si>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</si>
  <si>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</si>
  <si>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</si>
  <si>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</si>
  <si>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</si>
  <si>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</si>
  <si>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</si>
  <si>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</si>
  <si>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00699</t>
  </si>
  <si>
    <t>OD TYPU 99 - PRO NEMOCNICE TYPU 3, (KATEGORIE 6) -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</si>
  <si>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</si>
  <si>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</si>
  <si>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</si>
  <si>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</si>
  <si>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</si>
  <si>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</si>
  <si>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</si>
  <si>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</si>
  <si>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</si>
  <si>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</si>
  <si>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</si>
  <si>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</si>
  <si>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</si>
  <si>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</si>
  <si>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</si>
  <si>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</si>
  <si>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</si>
  <si>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</si>
  <si>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</si>
  <si>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</si>
  <si>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</si>
  <si>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</si>
  <si>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</si>
  <si>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</si>
  <si>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</si>
  <si>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07311</t>
  </si>
  <si>
    <t xml:space="preserve">MALIGNÍ ONEMOCNĚNÍ HEPATOBILIÁRNÍHO SYSTÉMU A PANKREATU BEZ 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</si>
  <si>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</si>
  <si>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</si>
  <si>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</si>
  <si>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</si>
  <si>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</si>
  <si>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</si>
  <si>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</si>
  <si>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</si>
  <si>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10331</t>
  </si>
  <si>
    <t xml:space="preserve">JINÉ ENDOKRINNÍ PORUCHY BEZ CC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</si>
  <si>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</si>
  <si>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</si>
  <si>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</si>
  <si>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</si>
  <si>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17341</t>
  </si>
  <si>
    <t xml:space="preserve">JINÉ MYELOPROLIFERATIVNÍ PORUCHY A DIAGNÓZA NEDIFERENCOVANÝCH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</si>
  <si>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</si>
  <si>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</si>
  <si>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</si>
  <si>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</si>
  <si>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</si>
  <si>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</si>
  <si>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</si>
  <si>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</si>
  <si>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</si>
  <si>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</si>
  <si>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</si>
  <si>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</si>
  <si>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</si>
  <si>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</si>
  <si>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</si>
  <si>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</si>
  <si>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</si>
  <si>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</si>
  <si>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</si>
  <si>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</si>
  <si>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</si>
  <si>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</si>
  <si>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</si>
  <si>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</si>
  <si>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</si>
  <si>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</si>
  <si>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</si>
  <si>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</si>
  <si>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</si>
  <si>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</si>
  <si>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</si>
  <si>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</si>
  <si>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</si>
  <si>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</si>
  <si>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</si>
  <si>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</si>
  <si>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</si>
  <si>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</si>
  <si>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</si>
  <si>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</si>
  <si>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</si>
  <si>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</si>
  <si>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81707</t>
  </si>
  <si>
    <t>CHORIOGONADOTROPIN V SÉRU - VOLNÁ \BETA - PODJEDNO</t>
  </si>
  <si>
    <t>81731</t>
  </si>
  <si>
    <t>STANOVENÍ NATRIURETICKÝCH PEPTIDŮ V SÉRU A V PLAZM</t>
  </si>
  <si>
    <t>81747</t>
  </si>
  <si>
    <t xml:space="preserve">VYŠETŘENÍ TANDEMOVOU HMOTNOSTNÍ SPEKTROMETRIÍ PRO </t>
  </si>
  <si>
    <t>93131</t>
  </si>
  <si>
    <t>KORTISOL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</si>
  <si>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</si>
  <si>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</si>
  <si>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</si>
  <si>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</si>
  <si>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</si>
  <si>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</si>
  <si>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</si>
  <si>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</si>
  <si>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</si>
  <si>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</si>
  <si>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</si>
  <si>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</si>
  <si>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</si>
  <si>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</si>
  <si>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</si>
  <si>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</si>
  <si>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</si>
  <si>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</si>
  <si>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</si>
  <si>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</si>
  <si>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</si>
  <si>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</si>
  <si>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</si>
  <si>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</si>
  <si>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</si>
  <si>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</si>
  <si>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</si>
  <si>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</si>
  <si>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</si>
  <si>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</si>
  <si>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</si>
  <si>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</si>
  <si>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</si>
  <si>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</si>
  <si>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</si>
  <si>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</si>
  <si>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</si>
  <si>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</si>
  <si>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</si>
  <si>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</si>
  <si>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</si>
  <si>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</si>
  <si>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</si>
  <si>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</si>
  <si>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</si>
  <si>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</si>
  <si>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</si>
  <si>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</si>
  <si>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</si>
  <si>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</si>
  <si>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</si>
  <si>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</si>
  <si>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</si>
  <si>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</si>
  <si>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</si>
  <si>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</si>
  <si>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</si>
  <si>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</si>
  <si>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</si>
  <si>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</si>
  <si>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</si>
  <si>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</si>
  <si>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81533</t>
  </si>
  <si>
    <t>LIPÁZA</t>
  </si>
  <si>
    <t>93199</t>
  </si>
  <si>
    <t>TYREOGLOBULIN (TG)</t>
  </si>
  <si>
    <t>81369</t>
  </si>
  <si>
    <t>BÍLKOVINA KVANTITATIVNĚ (MOČ, MOZKOM. MOK, VÝPOTEK</t>
  </si>
  <si>
    <t>81125</t>
  </si>
  <si>
    <t>BÍLKOVINY CELKOVÉ (SÉRUM) STATIM</t>
  </si>
  <si>
    <t>81675</t>
  </si>
  <si>
    <t>MIKROALBUMINURIE</t>
  </si>
  <si>
    <t>93185</t>
  </si>
  <si>
    <t>TRIJODTYRONIN CELKOVÝ (TT3)</t>
  </si>
  <si>
    <t>81775</t>
  </si>
  <si>
    <t>KVANTITATIVNÍ ANALÝZA MOCE</t>
  </si>
  <si>
    <t>81739</t>
  </si>
  <si>
    <t>STANOVENÍ PLACENTÁRNÍHO RŮSTOVÉHO FAKTORU (PIGF) V</t>
  </si>
  <si>
    <t>81753</t>
  </si>
  <si>
    <t>VYŠETŘENÍ AKTIVITY BIOTINIDÁZY V RÁMCI NOVOROZENEC</t>
  </si>
  <si>
    <t>34</t>
  </si>
  <si>
    <t>809</t>
  </si>
  <si>
    <t>0207733</t>
  </si>
  <si>
    <t>GADOVIST</t>
  </si>
  <si>
    <t>3</t>
  </si>
  <si>
    <t>0075318</t>
  </si>
  <si>
    <t>JEHLA BIOPTICKÁ MN1410</t>
  </si>
  <si>
    <t>89313</t>
  </si>
  <si>
    <t xml:space="preserve">PERKUTÁNNÍ PUNKCE NEBO BIOPSIE ŘÍZENÁ RDG METODOU 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</si>
  <si>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</si>
  <si>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</si>
  <si>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</si>
  <si>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</si>
  <si>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</si>
  <si>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</si>
  <si>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89180</t>
  </si>
  <si>
    <t>DIAGNOSTICKÁ DIGITÁLNÍ MAMOGRAFIE NEBO DUKTOGRAFIE</t>
  </si>
  <si>
    <t>07640</t>
  </si>
  <si>
    <t>(DRG) BIOPSIE MLÉČNÉ ŽLÁZY, PERKUTÁNNĚ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</si>
  <si>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</si>
  <si>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</si>
  <si>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</si>
  <si>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</si>
  <si>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</si>
  <si>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</si>
  <si>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</si>
  <si>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</si>
  <si>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87433</t>
  </si>
  <si>
    <t>STANDARDNÍ CYTOLOGICKÉ BARVENÍ,  ZA 1-3 PREPARÁTY</t>
  </si>
  <si>
    <t>87437</t>
  </si>
  <si>
    <t>STANDARDNÍ CYTOLOGICKÉ BARVENÍ,  ZA VÍCE NEŽ 10 PR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</si>
  <si>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</si>
  <si>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</si>
  <si>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</si>
  <si>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</si>
  <si>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</si>
  <si>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</si>
  <si>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</si>
  <si>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</si>
  <si>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</si>
  <si>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</si>
  <si>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87429</t>
  </si>
  <si>
    <t>CYTOLOGICKÉ NÁTĚRY  NECENTRIFUGOVANÉ TEKUTINY - VÍ</t>
  </si>
  <si>
    <t>40</t>
  </si>
  <si>
    <t>802</t>
  </si>
  <si>
    <t>82041</t>
  </si>
  <si>
    <t>AMPLIFIKACE EXTRAHUMÁNNÍHO GENOMU METODOU POLYMERÁ</t>
  </si>
  <si>
    <t>82057</t>
  </si>
  <si>
    <t>IDENTIFIKACE KMENE ORIENTAČNÍ JEDNODUCHÝM TESTEM</t>
  </si>
  <si>
    <t>82069</t>
  </si>
  <si>
    <t>STANOVENÍ PRODUKCE BETA-LAKTAMÁZY</t>
  </si>
  <si>
    <t>82079</t>
  </si>
  <si>
    <t>STANOVENÍ PROTILÁTEK PROTI ANTIGENŮM VIRŮ (KROMĚ H</t>
  </si>
  <si>
    <t>82040</t>
  </si>
  <si>
    <t>IZOLACE RNA A TRANSKRIPCE PRO VYŠETŘENÍ EXTRAHUMÁN</t>
  </si>
  <si>
    <t>82060</t>
  </si>
  <si>
    <t>ANALÝZA HMOTOVÉHO SPEKTRA</t>
  </si>
  <si>
    <t>82302</t>
  </si>
  <si>
    <t>DETEKCE NUKLEOVÉ KYSELINY SARS-COV-2 POMOCÍ METODY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</si>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</sst>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3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4" fillId="13" borderId="0" xfId="0" applyFont="1" applyFill="1"/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71" fillId="0" borderId="138" xfId="0" applyNumberFormat="1" applyFont="1" applyBorder="1" applyAlignment="1">
      <alignment horizontal="right"/>
    </xf>
    <xf numFmtId="166" fontId="71" fillId="0" borderId="138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1" fillId="0" borderId="138" xfId="0" applyNumberFormat="1" applyFont="1" applyBorder="1"/>
    <xf numFmtId="166" fontId="71" fillId="0" borderId="138" xfId="0" applyNumberFormat="1" applyFont="1" applyBorder="1"/>
    <xf numFmtId="166" fontId="71" fillId="0" borderId="152" xfId="0" applyNumberFormat="1" applyFont="1" applyBorder="1"/>
    <xf numFmtId="166" fontId="71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2" fillId="0" borderId="152" xfId="0" applyNumberFormat="1" applyFont="1" applyBorder="1" applyAlignment="1">
      <alignment horizontal="right"/>
    </xf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7" xfId="0" applyNumberFormat="1" applyFont="1" applyBorder="1"/>
    <xf numFmtId="166" fontId="34" fillId="0" borderId="107" xfId="0" applyNumberFormat="1" applyFont="1" applyBorder="1"/>
    <xf numFmtId="166" fontId="34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71" fillId="0" borderId="107" xfId="0" applyNumberFormat="1" applyFont="1" applyBorder="1" applyAlignment="1">
      <alignment horizontal="right"/>
    </xf>
    <xf numFmtId="166" fontId="71" fillId="0" borderId="107" xfId="0" applyNumberFormat="1" applyFont="1" applyBorder="1" applyAlignment="1">
      <alignment horizontal="right"/>
    </xf>
    <xf numFmtId="166" fontId="71" fillId="0" borderId="88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1" fillId="0" borderId="2" xfId="0" applyNumberFormat="1" applyFont="1" applyBorder="1" applyAlignment="1">
      <alignment horizontal="right"/>
    </xf>
    <xf numFmtId="166" fontId="71" fillId="0" borderId="2" xfId="0" applyNumberFormat="1" applyFont="1" applyBorder="1" applyAlignment="1">
      <alignment horizontal="right"/>
    </xf>
    <xf numFmtId="166" fontId="7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0" xfId="0" applyNumberFormat="1" applyFont="1" applyBorder="1"/>
    <xf numFmtId="3" fontId="34" fillId="0" borderId="137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2"/>
      <tableStyleElement type="headerRow" dxfId="131"/>
      <tableStyleElement type="totalRow" dxfId="130"/>
      <tableStyleElement type="firstColumn" dxfId="129"/>
      <tableStyleElement type="lastColumn" dxfId="128"/>
      <tableStyleElement type="firstRowStripe" dxfId="127"/>
      <tableStyleElement type="firstColumnStripe" dxfId="126"/>
    </tableStyle>
    <tableStyle name="TableStyleMedium2 2" pivot="0" count="7" xr9:uid="{00000000-0011-0000-FFFF-FFFF01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0.92302199740709778</c:v>
                </c:pt>
                <c:pt idx="1">
                  <c:v>0.89099386365796229</c:v>
                </c:pt>
                <c:pt idx="2">
                  <c:v>0.92176314862318998</c:v>
                </c:pt>
                <c:pt idx="3">
                  <c:v>0.82842885876527372</c:v>
                </c:pt>
                <c:pt idx="4">
                  <c:v>0.8317096669412346</c:v>
                </c:pt>
                <c:pt idx="5">
                  <c:v>0.83836077341720439</c:v>
                </c:pt>
                <c:pt idx="6">
                  <c:v>0.79403937880956399</c:v>
                </c:pt>
                <c:pt idx="7">
                  <c:v>0.77479517240105933</c:v>
                </c:pt>
                <c:pt idx="8">
                  <c:v>0.79187987382477554</c:v>
                </c:pt>
                <c:pt idx="9">
                  <c:v>0.78255403970452619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1.6944444444444444</c:v>
                </c:pt>
                <c:pt idx="1">
                  <c:v>1.6609442060085837</c:v>
                </c:pt>
                <c:pt idx="2">
                  <c:v>1.6498673740053051</c:v>
                </c:pt>
                <c:pt idx="3">
                  <c:v>1.5872420262664164</c:v>
                </c:pt>
                <c:pt idx="4">
                  <c:v>1.6142433234421365</c:v>
                </c:pt>
                <c:pt idx="5">
                  <c:v>1.5885997521685253</c:v>
                </c:pt>
                <c:pt idx="6">
                  <c:v>1.5865272938443671</c:v>
                </c:pt>
                <c:pt idx="7">
                  <c:v>1.565262076053443</c:v>
                </c:pt>
                <c:pt idx="8">
                  <c:v>1.5358724534986714</c:v>
                </c:pt>
                <c:pt idx="9">
                  <c:v>1.5326349717969379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8" tableBorderDxfId="117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6"/>
    <tableColumn id="2" xr3:uid="{00000000-0010-0000-0000-000002000000}" name="popis" dataDxfId="115"/>
    <tableColumn id="3" xr3:uid="{00000000-0010-0000-0000-000003000000}" name="01 uv_sk" dataDxfId="1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5" totalsRowShown="0">
  <autoFilter ref="C3:S16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1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945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1476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1" t="s">
        <v>1477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1522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1793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1822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1829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2009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2010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2108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2134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2319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F9477C2-91BF-4A1E-9B50-DBFDDD0DB98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945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132.34999999999997</v>
      </c>
      <c r="H3" s="48">
        <f>IF(M3=0,0,G3/M3)</f>
        <v>1.1525132381972933E-4</v>
      </c>
      <c r="I3" s="47">
        <f>SUBTOTAL(9,I6:I1048576)</f>
        <v>251</v>
      </c>
      <c r="J3" s="47">
        <f>SUBTOTAL(9,J6:J1048576)</f>
        <v>1148227.5613101346</v>
      </c>
      <c r="K3" s="48">
        <f>IF(M3=0,0,J3/M3)</f>
        <v>0.99988474867618038</v>
      </c>
      <c r="L3" s="47">
        <f>SUBTOTAL(9,L6:L1048576)</f>
        <v>252</v>
      </c>
      <c r="M3" s="49">
        <f>SUBTOTAL(9,M6:M1048576)</f>
        <v>1148359.9113101345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576</v>
      </c>
      <c r="B6" s="724" t="s">
        <v>891</v>
      </c>
      <c r="C6" s="724" t="s">
        <v>892</v>
      </c>
      <c r="D6" s="724" t="s">
        <v>893</v>
      </c>
      <c r="E6" s="724" t="s">
        <v>894</v>
      </c>
      <c r="F6" s="728"/>
      <c r="G6" s="728"/>
      <c r="H6" s="748">
        <v>0</v>
      </c>
      <c r="I6" s="728">
        <v>2</v>
      </c>
      <c r="J6" s="728">
        <v>547.79999999999995</v>
      </c>
      <c r="K6" s="748">
        <v>1</v>
      </c>
      <c r="L6" s="728">
        <v>2</v>
      </c>
      <c r="M6" s="729">
        <v>547.79999999999995</v>
      </c>
    </row>
    <row r="7" spans="1:13" ht="14.45" customHeight="1" x14ac:dyDescent="0.2">
      <c r="A7" s="730" t="s">
        <v>576</v>
      </c>
      <c r="B7" s="731" t="s">
        <v>895</v>
      </c>
      <c r="C7" s="731" t="s">
        <v>896</v>
      </c>
      <c r="D7" s="731" t="s">
        <v>619</v>
      </c>
      <c r="E7" s="731" t="s">
        <v>620</v>
      </c>
      <c r="F7" s="735">
        <v>1</v>
      </c>
      <c r="G7" s="735">
        <v>132.34999999999997</v>
      </c>
      <c r="H7" s="749">
        <v>1</v>
      </c>
      <c r="I7" s="735"/>
      <c r="J7" s="735"/>
      <c r="K7" s="749">
        <v>0</v>
      </c>
      <c r="L7" s="735">
        <v>1</v>
      </c>
      <c r="M7" s="736">
        <v>132.34999999999997</v>
      </c>
    </row>
    <row r="8" spans="1:13" ht="14.45" customHeight="1" x14ac:dyDescent="0.2">
      <c r="A8" s="730" t="s">
        <v>576</v>
      </c>
      <c r="B8" s="731" t="s">
        <v>895</v>
      </c>
      <c r="C8" s="731" t="s">
        <v>897</v>
      </c>
      <c r="D8" s="731" t="s">
        <v>898</v>
      </c>
      <c r="E8" s="731" t="s">
        <v>899</v>
      </c>
      <c r="F8" s="735"/>
      <c r="G8" s="735"/>
      <c r="H8" s="749">
        <v>0</v>
      </c>
      <c r="I8" s="735">
        <v>1</v>
      </c>
      <c r="J8" s="735">
        <v>88.13000000000001</v>
      </c>
      <c r="K8" s="749">
        <v>1</v>
      </c>
      <c r="L8" s="735">
        <v>1</v>
      </c>
      <c r="M8" s="736">
        <v>88.13000000000001</v>
      </c>
    </row>
    <row r="9" spans="1:13" ht="14.45" customHeight="1" x14ac:dyDescent="0.2">
      <c r="A9" s="730" t="s">
        <v>576</v>
      </c>
      <c r="B9" s="731" t="s">
        <v>900</v>
      </c>
      <c r="C9" s="731" t="s">
        <v>901</v>
      </c>
      <c r="D9" s="731" t="s">
        <v>902</v>
      </c>
      <c r="E9" s="731" t="s">
        <v>613</v>
      </c>
      <c r="F9" s="735"/>
      <c r="G9" s="735"/>
      <c r="H9" s="749">
        <v>0</v>
      </c>
      <c r="I9" s="735">
        <v>1</v>
      </c>
      <c r="J9" s="735">
        <v>26.110000000000007</v>
      </c>
      <c r="K9" s="749">
        <v>1</v>
      </c>
      <c r="L9" s="735">
        <v>1</v>
      </c>
      <c r="M9" s="736">
        <v>26.110000000000007</v>
      </c>
    </row>
    <row r="10" spans="1:13" ht="14.45" customHeight="1" x14ac:dyDescent="0.2">
      <c r="A10" s="730" t="s">
        <v>576</v>
      </c>
      <c r="B10" s="731" t="s">
        <v>903</v>
      </c>
      <c r="C10" s="731" t="s">
        <v>904</v>
      </c>
      <c r="D10" s="731" t="s">
        <v>667</v>
      </c>
      <c r="E10" s="731" t="s">
        <v>668</v>
      </c>
      <c r="F10" s="735"/>
      <c r="G10" s="735"/>
      <c r="H10" s="749">
        <v>0</v>
      </c>
      <c r="I10" s="735">
        <v>1</v>
      </c>
      <c r="J10" s="735">
        <v>109.65000000000002</v>
      </c>
      <c r="K10" s="749">
        <v>1</v>
      </c>
      <c r="L10" s="735">
        <v>1</v>
      </c>
      <c r="M10" s="736">
        <v>109.65000000000002</v>
      </c>
    </row>
    <row r="11" spans="1:13" ht="14.45" customHeight="1" x14ac:dyDescent="0.2">
      <c r="A11" s="730" t="s">
        <v>576</v>
      </c>
      <c r="B11" s="731" t="s">
        <v>903</v>
      </c>
      <c r="C11" s="731" t="s">
        <v>905</v>
      </c>
      <c r="D11" s="731" t="s">
        <v>906</v>
      </c>
      <c r="E11" s="731" t="s">
        <v>907</v>
      </c>
      <c r="F11" s="735"/>
      <c r="G11" s="735"/>
      <c r="H11" s="749">
        <v>0</v>
      </c>
      <c r="I11" s="735">
        <v>3</v>
      </c>
      <c r="J11" s="735">
        <v>366.03</v>
      </c>
      <c r="K11" s="749">
        <v>1</v>
      </c>
      <c r="L11" s="735">
        <v>3</v>
      </c>
      <c r="M11" s="736">
        <v>366.03</v>
      </c>
    </row>
    <row r="12" spans="1:13" ht="14.45" customHeight="1" x14ac:dyDescent="0.2">
      <c r="A12" s="730" t="s">
        <v>576</v>
      </c>
      <c r="B12" s="731" t="s">
        <v>908</v>
      </c>
      <c r="C12" s="731" t="s">
        <v>909</v>
      </c>
      <c r="D12" s="731" t="s">
        <v>910</v>
      </c>
      <c r="E12" s="731" t="s">
        <v>911</v>
      </c>
      <c r="F12" s="735"/>
      <c r="G12" s="735"/>
      <c r="H12" s="749">
        <v>0</v>
      </c>
      <c r="I12" s="735">
        <v>4</v>
      </c>
      <c r="J12" s="735">
        <v>197.22000000000003</v>
      </c>
      <c r="K12" s="749">
        <v>1</v>
      </c>
      <c r="L12" s="735">
        <v>4</v>
      </c>
      <c r="M12" s="736">
        <v>197.22000000000003</v>
      </c>
    </row>
    <row r="13" spans="1:13" ht="14.45" customHeight="1" x14ac:dyDescent="0.2">
      <c r="A13" s="730" t="s">
        <v>576</v>
      </c>
      <c r="B13" s="731" t="s">
        <v>908</v>
      </c>
      <c r="C13" s="731" t="s">
        <v>912</v>
      </c>
      <c r="D13" s="731" t="s">
        <v>910</v>
      </c>
      <c r="E13" s="731" t="s">
        <v>913</v>
      </c>
      <c r="F13" s="735"/>
      <c r="G13" s="735"/>
      <c r="H13" s="749">
        <v>0</v>
      </c>
      <c r="I13" s="735">
        <v>2</v>
      </c>
      <c r="J13" s="735">
        <v>112.45000000000002</v>
      </c>
      <c r="K13" s="749">
        <v>1</v>
      </c>
      <c r="L13" s="735">
        <v>2</v>
      </c>
      <c r="M13" s="736">
        <v>112.45000000000002</v>
      </c>
    </row>
    <row r="14" spans="1:13" ht="14.45" customHeight="1" x14ac:dyDescent="0.2">
      <c r="A14" s="730" t="s">
        <v>576</v>
      </c>
      <c r="B14" s="731" t="s">
        <v>908</v>
      </c>
      <c r="C14" s="731" t="s">
        <v>914</v>
      </c>
      <c r="D14" s="731" t="s">
        <v>623</v>
      </c>
      <c r="E14" s="731" t="s">
        <v>624</v>
      </c>
      <c r="F14" s="735"/>
      <c r="G14" s="735"/>
      <c r="H14" s="749">
        <v>0</v>
      </c>
      <c r="I14" s="735">
        <v>5</v>
      </c>
      <c r="J14" s="735">
        <v>392.5</v>
      </c>
      <c r="K14" s="749">
        <v>1</v>
      </c>
      <c r="L14" s="735">
        <v>5</v>
      </c>
      <c r="M14" s="736">
        <v>392.5</v>
      </c>
    </row>
    <row r="15" spans="1:13" ht="14.45" customHeight="1" x14ac:dyDescent="0.2">
      <c r="A15" s="730" t="s">
        <v>576</v>
      </c>
      <c r="B15" s="731" t="s">
        <v>908</v>
      </c>
      <c r="C15" s="731" t="s">
        <v>915</v>
      </c>
      <c r="D15" s="731" t="s">
        <v>623</v>
      </c>
      <c r="E15" s="731" t="s">
        <v>916</v>
      </c>
      <c r="F15" s="735"/>
      <c r="G15" s="735"/>
      <c r="H15" s="749">
        <v>0</v>
      </c>
      <c r="I15" s="735">
        <v>4</v>
      </c>
      <c r="J15" s="735">
        <v>232.67999999999995</v>
      </c>
      <c r="K15" s="749">
        <v>1</v>
      </c>
      <c r="L15" s="735">
        <v>4</v>
      </c>
      <c r="M15" s="736">
        <v>232.67999999999995</v>
      </c>
    </row>
    <row r="16" spans="1:13" ht="14.45" customHeight="1" x14ac:dyDescent="0.2">
      <c r="A16" s="730" t="s">
        <v>576</v>
      </c>
      <c r="B16" s="731" t="s">
        <v>917</v>
      </c>
      <c r="C16" s="731" t="s">
        <v>918</v>
      </c>
      <c r="D16" s="731" t="s">
        <v>658</v>
      </c>
      <c r="E16" s="731" t="s">
        <v>659</v>
      </c>
      <c r="F16" s="735"/>
      <c r="G16" s="735"/>
      <c r="H16" s="749">
        <v>0</v>
      </c>
      <c r="I16" s="735">
        <v>3</v>
      </c>
      <c r="J16" s="735">
        <v>98.912000000000006</v>
      </c>
      <c r="K16" s="749">
        <v>1</v>
      </c>
      <c r="L16" s="735">
        <v>3</v>
      </c>
      <c r="M16" s="736">
        <v>98.912000000000006</v>
      </c>
    </row>
    <row r="17" spans="1:13" ht="14.45" customHeight="1" x14ac:dyDescent="0.2">
      <c r="A17" s="730" t="s">
        <v>576</v>
      </c>
      <c r="B17" s="731" t="s">
        <v>917</v>
      </c>
      <c r="C17" s="731" t="s">
        <v>919</v>
      </c>
      <c r="D17" s="731" t="s">
        <v>658</v>
      </c>
      <c r="E17" s="731" t="s">
        <v>920</v>
      </c>
      <c r="F17" s="735"/>
      <c r="G17" s="735"/>
      <c r="H17" s="749">
        <v>0</v>
      </c>
      <c r="I17" s="735">
        <v>6</v>
      </c>
      <c r="J17" s="735">
        <v>245.07999999999998</v>
      </c>
      <c r="K17" s="749">
        <v>1</v>
      </c>
      <c r="L17" s="735">
        <v>6</v>
      </c>
      <c r="M17" s="736">
        <v>245.07999999999998</v>
      </c>
    </row>
    <row r="18" spans="1:13" ht="14.45" customHeight="1" x14ac:dyDescent="0.2">
      <c r="A18" s="730" t="s">
        <v>576</v>
      </c>
      <c r="B18" s="731" t="s">
        <v>921</v>
      </c>
      <c r="C18" s="731" t="s">
        <v>922</v>
      </c>
      <c r="D18" s="731" t="s">
        <v>685</v>
      </c>
      <c r="E18" s="731" t="s">
        <v>923</v>
      </c>
      <c r="F18" s="735"/>
      <c r="G18" s="735"/>
      <c r="H18" s="749">
        <v>0</v>
      </c>
      <c r="I18" s="735">
        <v>2</v>
      </c>
      <c r="J18" s="735">
        <v>44.05</v>
      </c>
      <c r="K18" s="749">
        <v>1</v>
      </c>
      <c r="L18" s="735">
        <v>2</v>
      </c>
      <c r="M18" s="736">
        <v>44.05</v>
      </c>
    </row>
    <row r="19" spans="1:13" ht="14.45" customHeight="1" x14ac:dyDescent="0.2">
      <c r="A19" s="730" t="s">
        <v>576</v>
      </c>
      <c r="B19" s="731" t="s">
        <v>921</v>
      </c>
      <c r="C19" s="731" t="s">
        <v>924</v>
      </c>
      <c r="D19" s="731" t="s">
        <v>685</v>
      </c>
      <c r="E19" s="731" t="s">
        <v>676</v>
      </c>
      <c r="F19" s="735"/>
      <c r="G19" s="735"/>
      <c r="H19" s="749">
        <v>0</v>
      </c>
      <c r="I19" s="735">
        <v>3</v>
      </c>
      <c r="J19" s="735">
        <v>142.65</v>
      </c>
      <c r="K19" s="749">
        <v>1</v>
      </c>
      <c r="L19" s="735">
        <v>3</v>
      </c>
      <c r="M19" s="736">
        <v>142.65</v>
      </c>
    </row>
    <row r="20" spans="1:13" ht="14.45" customHeight="1" x14ac:dyDescent="0.2">
      <c r="A20" s="730" t="s">
        <v>576</v>
      </c>
      <c r="B20" s="731" t="s">
        <v>925</v>
      </c>
      <c r="C20" s="731" t="s">
        <v>926</v>
      </c>
      <c r="D20" s="731" t="s">
        <v>679</v>
      </c>
      <c r="E20" s="731" t="s">
        <v>680</v>
      </c>
      <c r="F20" s="735"/>
      <c r="G20" s="735"/>
      <c r="H20" s="749">
        <v>0</v>
      </c>
      <c r="I20" s="735">
        <v>1</v>
      </c>
      <c r="J20" s="735">
        <v>49.76</v>
      </c>
      <c r="K20" s="749">
        <v>1</v>
      </c>
      <c r="L20" s="735">
        <v>1</v>
      </c>
      <c r="M20" s="736">
        <v>49.76</v>
      </c>
    </row>
    <row r="21" spans="1:13" ht="14.45" customHeight="1" x14ac:dyDescent="0.2">
      <c r="A21" s="730" t="s">
        <v>581</v>
      </c>
      <c r="B21" s="731" t="s">
        <v>927</v>
      </c>
      <c r="C21" s="731" t="s">
        <v>928</v>
      </c>
      <c r="D21" s="731" t="s">
        <v>929</v>
      </c>
      <c r="E21" s="731" t="s">
        <v>930</v>
      </c>
      <c r="F21" s="735"/>
      <c r="G21" s="735"/>
      <c r="H21" s="749">
        <v>0</v>
      </c>
      <c r="I21" s="735">
        <v>2</v>
      </c>
      <c r="J21" s="735">
        <v>277.75999999999993</v>
      </c>
      <c r="K21" s="749">
        <v>1</v>
      </c>
      <c r="L21" s="735">
        <v>2</v>
      </c>
      <c r="M21" s="736">
        <v>277.75999999999993</v>
      </c>
    </row>
    <row r="22" spans="1:13" ht="14.45" customHeight="1" x14ac:dyDescent="0.2">
      <c r="A22" s="730" t="s">
        <v>581</v>
      </c>
      <c r="B22" s="731" t="s">
        <v>931</v>
      </c>
      <c r="C22" s="731" t="s">
        <v>932</v>
      </c>
      <c r="D22" s="731" t="s">
        <v>717</v>
      </c>
      <c r="E22" s="731" t="s">
        <v>718</v>
      </c>
      <c r="F22" s="735"/>
      <c r="G22" s="735"/>
      <c r="H22" s="749">
        <v>0</v>
      </c>
      <c r="I22" s="735">
        <v>1</v>
      </c>
      <c r="J22" s="735">
        <v>72.260000000000019</v>
      </c>
      <c r="K22" s="749">
        <v>1</v>
      </c>
      <c r="L22" s="735">
        <v>1</v>
      </c>
      <c r="M22" s="736">
        <v>72.260000000000019</v>
      </c>
    </row>
    <row r="23" spans="1:13" ht="14.45" customHeight="1" x14ac:dyDescent="0.2">
      <c r="A23" s="730" t="s">
        <v>581</v>
      </c>
      <c r="B23" s="731" t="s">
        <v>931</v>
      </c>
      <c r="C23" s="731" t="s">
        <v>933</v>
      </c>
      <c r="D23" s="731" t="s">
        <v>715</v>
      </c>
      <c r="E23" s="731" t="s">
        <v>716</v>
      </c>
      <c r="F23" s="735"/>
      <c r="G23" s="735"/>
      <c r="H23" s="749">
        <v>0</v>
      </c>
      <c r="I23" s="735">
        <v>1</v>
      </c>
      <c r="J23" s="735">
        <v>88.339999999999975</v>
      </c>
      <c r="K23" s="749">
        <v>1</v>
      </c>
      <c r="L23" s="735">
        <v>1</v>
      </c>
      <c r="M23" s="736">
        <v>88.339999999999975</v>
      </c>
    </row>
    <row r="24" spans="1:13" ht="14.45" customHeight="1" x14ac:dyDescent="0.2">
      <c r="A24" s="730" t="s">
        <v>581</v>
      </c>
      <c r="B24" s="731" t="s">
        <v>908</v>
      </c>
      <c r="C24" s="731" t="s">
        <v>934</v>
      </c>
      <c r="D24" s="731" t="s">
        <v>623</v>
      </c>
      <c r="E24" s="731" t="s">
        <v>731</v>
      </c>
      <c r="F24" s="735"/>
      <c r="G24" s="735"/>
      <c r="H24" s="749">
        <v>0</v>
      </c>
      <c r="I24" s="735">
        <v>1</v>
      </c>
      <c r="J24" s="735">
        <v>99.259999999999991</v>
      </c>
      <c r="K24" s="749">
        <v>1</v>
      </c>
      <c r="L24" s="735">
        <v>1</v>
      </c>
      <c r="M24" s="736">
        <v>99.259999999999991</v>
      </c>
    </row>
    <row r="25" spans="1:13" ht="14.45" customHeight="1" x14ac:dyDescent="0.2">
      <c r="A25" s="730" t="s">
        <v>581</v>
      </c>
      <c r="B25" s="731" t="s">
        <v>925</v>
      </c>
      <c r="C25" s="731" t="s">
        <v>926</v>
      </c>
      <c r="D25" s="731" t="s">
        <v>679</v>
      </c>
      <c r="E25" s="731" t="s">
        <v>680</v>
      </c>
      <c r="F25" s="735"/>
      <c r="G25" s="735"/>
      <c r="H25" s="749">
        <v>0</v>
      </c>
      <c r="I25" s="735">
        <v>2</v>
      </c>
      <c r="J25" s="735">
        <v>99.520003743050054</v>
      </c>
      <c r="K25" s="749">
        <v>1</v>
      </c>
      <c r="L25" s="735">
        <v>2</v>
      </c>
      <c r="M25" s="736">
        <v>99.520003743050054</v>
      </c>
    </row>
    <row r="26" spans="1:13" ht="14.45" customHeight="1" x14ac:dyDescent="0.2">
      <c r="A26" s="730" t="s">
        <v>587</v>
      </c>
      <c r="B26" s="731" t="s">
        <v>903</v>
      </c>
      <c r="C26" s="731" t="s">
        <v>905</v>
      </c>
      <c r="D26" s="731" t="s">
        <v>906</v>
      </c>
      <c r="E26" s="731" t="s">
        <v>907</v>
      </c>
      <c r="F26" s="735"/>
      <c r="G26" s="735"/>
      <c r="H26" s="749">
        <v>0</v>
      </c>
      <c r="I26" s="735">
        <v>1</v>
      </c>
      <c r="J26" s="735">
        <v>120.79</v>
      </c>
      <c r="K26" s="749">
        <v>1</v>
      </c>
      <c r="L26" s="735">
        <v>1</v>
      </c>
      <c r="M26" s="736">
        <v>120.79</v>
      </c>
    </row>
    <row r="27" spans="1:13" ht="14.45" customHeight="1" x14ac:dyDescent="0.2">
      <c r="A27" s="730" t="s">
        <v>587</v>
      </c>
      <c r="B27" s="731" t="s">
        <v>935</v>
      </c>
      <c r="C27" s="731" t="s">
        <v>936</v>
      </c>
      <c r="D27" s="731" t="s">
        <v>937</v>
      </c>
      <c r="E27" s="731" t="s">
        <v>938</v>
      </c>
      <c r="F27" s="735"/>
      <c r="G27" s="735"/>
      <c r="H27" s="749">
        <v>0</v>
      </c>
      <c r="I27" s="735">
        <v>122</v>
      </c>
      <c r="J27" s="735">
        <v>85680.165762732402</v>
      </c>
      <c r="K27" s="749">
        <v>1</v>
      </c>
      <c r="L27" s="735">
        <v>122</v>
      </c>
      <c r="M27" s="736">
        <v>85680.165762732402</v>
      </c>
    </row>
    <row r="28" spans="1:13" ht="14.45" customHeight="1" x14ac:dyDescent="0.2">
      <c r="A28" s="730" t="s">
        <v>587</v>
      </c>
      <c r="B28" s="731" t="s">
        <v>935</v>
      </c>
      <c r="C28" s="731" t="s">
        <v>939</v>
      </c>
      <c r="D28" s="731" t="s">
        <v>937</v>
      </c>
      <c r="E28" s="731" t="s">
        <v>940</v>
      </c>
      <c r="F28" s="735"/>
      <c r="G28" s="735"/>
      <c r="H28" s="749">
        <v>0</v>
      </c>
      <c r="I28" s="735">
        <v>4</v>
      </c>
      <c r="J28" s="735">
        <v>13500.760422818181</v>
      </c>
      <c r="K28" s="749">
        <v>1</v>
      </c>
      <c r="L28" s="735">
        <v>4</v>
      </c>
      <c r="M28" s="736">
        <v>13500.760422818181</v>
      </c>
    </row>
    <row r="29" spans="1:13" ht="14.45" customHeight="1" x14ac:dyDescent="0.2">
      <c r="A29" s="730" t="s">
        <v>587</v>
      </c>
      <c r="B29" s="731" t="s">
        <v>935</v>
      </c>
      <c r="C29" s="731" t="s">
        <v>941</v>
      </c>
      <c r="D29" s="731" t="s">
        <v>937</v>
      </c>
      <c r="E29" s="731" t="s">
        <v>942</v>
      </c>
      <c r="F29" s="735"/>
      <c r="G29" s="735"/>
      <c r="H29" s="749">
        <v>0</v>
      </c>
      <c r="I29" s="735">
        <v>4</v>
      </c>
      <c r="J29" s="735">
        <v>6951.8873412067478</v>
      </c>
      <c r="K29" s="749">
        <v>1</v>
      </c>
      <c r="L29" s="735">
        <v>4</v>
      </c>
      <c r="M29" s="736">
        <v>6951.8873412067478</v>
      </c>
    </row>
    <row r="30" spans="1:13" ht="14.45" customHeight="1" thickBot="1" x14ac:dyDescent="0.25">
      <c r="A30" s="737" t="s">
        <v>587</v>
      </c>
      <c r="B30" s="738" t="s">
        <v>935</v>
      </c>
      <c r="C30" s="738" t="s">
        <v>943</v>
      </c>
      <c r="D30" s="738" t="s">
        <v>937</v>
      </c>
      <c r="E30" s="738" t="s">
        <v>944</v>
      </c>
      <c r="F30" s="742"/>
      <c r="G30" s="742"/>
      <c r="H30" s="750">
        <v>0</v>
      </c>
      <c r="I30" s="742">
        <v>75</v>
      </c>
      <c r="J30" s="742">
        <v>1038683.7957796342</v>
      </c>
      <c r="K30" s="750">
        <v>1</v>
      </c>
      <c r="L30" s="742">
        <v>75</v>
      </c>
      <c r="M30" s="743">
        <v>1038683.7957796342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C9E8B43E-2038-4E96-9D83-3F68253F252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389</v>
      </c>
      <c r="C3" s="395">
        <f>SUM(C6:C1048576)</f>
        <v>9</v>
      </c>
      <c r="D3" s="395">
        <f>SUM(D6:D1048576)</f>
        <v>0</v>
      </c>
      <c r="E3" s="396">
        <f>SUM(E6:E1048576)</f>
        <v>7</v>
      </c>
      <c r="F3" s="393">
        <f>IF(SUM($B3:$E3)=0,"",B3/SUM($B3:$E3))</f>
        <v>0.96049382716049381</v>
      </c>
      <c r="G3" s="391">
        <f t="shared" ref="G3:I3" si="0">IF(SUM($B3:$E3)=0,"",C3/SUM($B3:$E3))</f>
        <v>2.2222222222222223E-2</v>
      </c>
      <c r="H3" s="391">
        <f t="shared" si="0"/>
        <v>0</v>
      </c>
      <c r="I3" s="392">
        <f t="shared" si="0"/>
        <v>1.7283950617283949E-2</v>
      </c>
      <c r="J3" s="395">
        <f>SUM(J6:J1048576)</f>
        <v>193</v>
      </c>
      <c r="K3" s="395">
        <f>SUM(K6:K1048576)</f>
        <v>6</v>
      </c>
      <c r="L3" s="395">
        <f>SUM(L6:L1048576)</f>
        <v>0</v>
      </c>
      <c r="M3" s="396">
        <f>SUM(M6:M1048576)</f>
        <v>7</v>
      </c>
      <c r="N3" s="393">
        <f>IF(SUM($J3:$M3)=0,"",J3/SUM($J3:$M3))</f>
        <v>0.93689320388349517</v>
      </c>
      <c r="O3" s="391">
        <f t="shared" ref="O3:Q3" si="1">IF(SUM($J3:$M3)=0,"",K3/SUM($J3:$M3))</f>
        <v>2.9126213592233011E-2</v>
      </c>
      <c r="P3" s="391">
        <f t="shared" si="1"/>
        <v>0</v>
      </c>
      <c r="Q3" s="392">
        <f t="shared" si="1"/>
        <v>3.3980582524271843E-2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946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877</v>
      </c>
      <c r="B7" s="781">
        <v>130</v>
      </c>
      <c r="C7" s="735">
        <v>7</v>
      </c>
      <c r="D7" s="735"/>
      <c r="E7" s="736"/>
      <c r="F7" s="778">
        <v>0.94890510948905105</v>
      </c>
      <c r="G7" s="749">
        <v>5.1094890510948905E-2</v>
      </c>
      <c r="H7" s="749">
        <v>0</v>
      </c>
      <c r="I7" s="784">
        <v>0</v>
      </c>
      <c r="J7" s="781">
        <v>46</v>
      </c>
      <c r="K7" s="735">
        <v>4</v>
      </c>
      <c r="L7" s="735"/>
      <c r="M7" s="736"/>
      <c r="N7" s="778">
        <v>0.92</v>
      </c>
      <c r="O7" s="749">
        <v>0.08</v>
      </c>
      <c r="P7" s="749">
        <v>0</v>
      </c>
      <c r="Q7" s="772">
        <v>0</v>
      </c>
    </row>
    <row r="8" spans="1:17" ht="14.45" customHeight="1" x14ac:dyDescent="0.2">
      <c r="A8" s="775" t="s">
        <v>878</v>
      </c>
      <c r="B8" s="781">
        <v>104</v>
      </c>
      <c r="C8" s="735"/>
      <c r="D8" s="735"/>
      <c r="E8" s="736"/>
      <c r="F8" s="778">
        <v>1</v>
      </c>
      <c r="G8" s="749">
        <v>0</v>
      </c>
      <c r="H8" s="749">
        <v>0</v>
      </c>
      <c r="I8" s="784">
        <v>0</v>
      </c>
      <c r="J8" s="781">
        <v>60</v>
      </c>
      <c r="K8" s="735"/>
      <c r="L8" s="735"/>
      <c r="M8" s="736"/>
      <c r="N8" s="778">
        <v>1</v>
      </c>
      <c r="O8" s="749">
        <v>0</v>
      </c>
      <c r="P8" s="749">
        <v>0</v>
      </c>
      <c r="Q8" s="772">
        <v>0</v>
      </c>
    </row>
    <row r="9" spans="1:17" ht="14.45" customHeight="1" x14ac:dyDescent="0.2">
      <c r="A9" s="775" t="s">
        <v>947</v>
      </c>
      <c r="B9" s="781">
        <v>4</v>
      </c>
      <c r="C9" s="735"/>
      <c r="D9" s="735"/>
      <c r="E9" s="736"/>
      <c r="F9" s="778">
        <v>1</v>
      </c>
      <c r="G9" s="749">
        <v>0</v>
      </c>
      <c r="H9" s="749">
        <v>0</v>
      </c>
      <c r="I9" s="784">
        <v>0</v>
      </c>
      <c r="J9" s="781">
        <v>4</v>
      </c>
      <c r="K9" s="735"/>
      <c r="L9" s="735"/>
      <c r="M9" s="736"/>
      <c r="N9" s="778">
        <v>1</v>
      </c>
      <c r="O9" s="749">
        <v>0</v>
      </c>
      <c r="P9" s="749">
        <v>0</v>
      </c>
      <c r="Q9" s="772">
        <v>0</v>
      </c>
    </row>
    <row r="10" spans="1:17" ht="14.45" customHeight="1" x14ac:dyDescent="0.2">
      <c r="A10" s="775" t="s">
        <v>879</v>
      </c>
      <c r="B10" s="781">
        <v>151</v>
      </c>
      <c r="C10" s="735">
        <v>2</v>
      </c>
      <c r="D10" s="735"/>
      <c r="E10" s="736"/>
      <c r="F10" s="778">
        <v>0.98692810457516345</v>
      </c>
      <c r="G10" s="749">
        <v>1.3071895424836602E-2</v>
      </c>
      <c r="H10" s="749">
        <v>0</v>
      </c>
      <c r="I10" s="784">
        <v>0</v>
      </c>
      <c r="J10" s="781">
        <v>83</v>
      </c>
      <c r="K10" s="735">
        <v>2</v>
      </c>
      <c r="L10" s="735"/>
      <c r="M10" s="736"/>
      <c r="N10" s="778">
        <v>0.97647058823529409</v>
      </c>
      <c r="O10" s="749">
        <v>2.3529411764705882E-2</v>
      </c>
      <c r="P10" s="749">
        <v>0</v>
      </c>
      <c r="Q10" s="772">
        <v>0</v>
      </c>
    </row>
    <row r="11" spans="1:17" ht="14.45" customHeight="1" thickBot="1" x14ac:dyDescent="0.25">
      <c r="A11" s="776" t="s">
        <v>948</v>
      </c>
      <c r="B11" s="782"/>
      <c r="C11" s="742"/>
      <c r="D11" s="742"/>
      <c r="E11" s="743">
        <v>7</v>
      </c>
      <c r="F11" s="779">
        <v>0</v>
      </c>
      <c r="G11" s="750">
        <v>0</v>
      </c>
      <c r="H11" s="750">
        <v>0</v>
      </c>
      <c r="I11" s="785">
        <v>1</v>
      </c>
      <c r="J11" s="782"/>
      <c r="K11" s="742"/>
      <c r="L11" s="742"/>
      <c r="M11" s="743">
        <v>7</v>
      </c>
      <c r="N11" s="779">
        <v>0</v>
      </c>
      <c r="O11" s="750">
        <v>0</v>
      </c>
      <c r="P11" s="750">
        <v>0</v>
      </c>
      <c r="Q11" s="773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E1528FFD-100B-4641-870E-33EAD9B4B01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22</v>
      </c>
      <c r="B5" s="713" t="s">
        <v>949</v>
      </c>
      <c r="C5" s="716">
        <v>258910.02000000008</v>
      </c>
      <c r="D5" s="716">
        <v>2237</v>
      </c>
      <c r="E5" s="716">
        <v>106859.73000000007</v>
      </c>
      <c r="F5" s="786">
        <v>0.41272921766411375</v>
      </c>
      <c r="G5" s="716">
        <v>940</v>
      </c>
      <c r="H5" s="786">
        <v>0.42020563254358517</v>
      </c>
      <c r="I5" s="716">
        <v>152050.29</v>
      </c>
      <c r="J5" s="786">
        <v>0.58727078233588625</v>
      </c>
      <c r="K5" s="716">
        <v>1297</v>
      </c>
      <c r="L5" s="786">
        <v>0.57979436745641488</v>
      </c>
      <c r="M5" s="716" t="s">
        <v>73</v>
      </c>
      <c r="N5" s="270"/>
    </row>
    <row r="6" spans="1:14" ht="14.45" customHeight="1" x14ac:dyDescent="0.2">
      <c r="A6" s="712">
        <v>22</v>
      </c>
      <c r="B6" s="713" t="s">
        <v>950</v>
      </c>
      <c r="C6" s="716">
        <v>258910.02000000008</v>
      </c>
      <c r="D6" s="716">
        <v>2237</v>
      </c>
      <c r="E6" s="716">
        <v>106859.73000000007</v>
      </c>
      <c r="F6" s="786">
        <v>0.41272921766411375</v>
      </c>
      <c r="G6" s="716">
        <v>940</v>
      </c>
      <c r="H6" s="786">
        <v>0.42020563254358517</v>
      </c>
      <c r="I6" s="716">
        <v>152050.29</v>
      </c>
      <c r="J6" s="786">
        <v>0.58727078233588625</v>
      </c>
      <c r="K6" s="716">
        <v>1297</v>
      </c>
      <c r="L6" s="786">
        <v>0.57979436745641488</v>
      </c>
      <c r="M6" s="716" t="s">
        <v>1</v>
      </c>
      <c r="N6" s="270"/>
    </row>
    <row r="7" spans="1:14" ht="14.45" customHeight="1" x14ac:dyDescent="0.2">
      <c r="A7" s="712" t="s">
        <v>567</v>
      </c>
      <c r="B7" s="713" t="s">
        <v>3</v>
      </c>
      <c r="C7" s="716">
        <v>258910.02000000008</v>
      </c>
      <c r="D7" s="716">
        <v>2237</v>
      </c>
      <c r="E7" s="716">
        <v>106859.73000000007</v>
      </c>
      <c r="F7" s="786">
        <v>0.41272921766411375</v>
      </c>
      <c r="G7" s="716">
        <v>940</v>
      </c>
      <c r="H7" s="786">
        <v>0.42020563254358517</v>
      </c>
      <c r="I7" s="716">
        <v>152050.29</v>
      </c>
      <c r="J7" s="786">
        <v>0.58727078233588625</v>
      </c>
      <c r="K7" s="716">
        <v>1297</v>
      </c>
      <c r="L7" s="786">
        <v>0.57979436745641488</v>
      </c>
      <c r="M7" s="716" t="s">
        <v>575</v>
      </c>
      <c r="N7" s="270"/>
    </row>
    <row r="9" spans="1:14" ht="14.45" customHeight="1" x14ac:dyDescent="0.2">
      <c r="A9" s="712">
        <v>22</v>
      </c>
      <c r="B9" s="713" t="s">
        <v>949</v>
      </c>
      <c r="C9" s="716" t="s">
        <v>329</v>
      </c>
      <c r="D9" s="716" t="s">
        <v>329</v>
      </c>
      <c r="E9" s="716" t="s">
        <v>329</v>
      </c>
      <c r="F9" s="786" t="s">
        <v>329</v>
      </c>
      <c r="G9" s="716" t="s">
        <v>329</v>
      </c>
      <c r="H9" s="786" t="s">
        <v>329</v>
      </c>
      <c r="I9" s="716" t="s">
        <v>329</v>
      </c>
      <c r="J9" s="786" t="s">
        <v>329</v>
      </c>
      <c r="K9" s="716" t="s">
        <v>329</v>
      </c>
      <c r="L9" s="786" t="s">
        <v>329</v>
      </c>
      <c r="M9" s="716" t="s">
        <v>73</v>
      </c>
      <c r="N9" s="270"/>
    </row>
    <row r="10" spans="1:14" ht="14.45" customHeight="1" x14ac:dyDescent="0.2">
      <c r="A10" s="712" t="s">
        <v>951</v>
      </c>
      <c r="B10" s="713" t="s">
        <v>950</v>
      </c>
      <c r="C10" s="716">
        <v>258910.02000000008</v>
      </c>
      <c r="D10" s="716">
        <v>2237</v>
      </c>
      <c r="E10" s="716">
        <v>106859.73000000007</v>
      </c>
      <c r="F10" s="786">
        <v>0.41272921766411375</v>
      </c>
      <c r="G10" s="716">
        <v>940</v>
      </c>
      <c r="H10" s="786">
        <v>0.42020563254358517</v>
      </c>
      <c r="I10" s="716">
        <v>152050.29</v>
      </c>
      <c r="J10" s="786">
        <v>0.58727078233588625</v>
      </c>
      <c r="K10" s="716">
        <v>1297</v>
      </c>
      <c r="L10" s="786">
        <v>0.57979436745641488</v>
      </c>
      <c r="M10" s="716" t="s">
        <v>1</v>
      </c>
      <c r="N10" s="270"/>
    </row>
    <row r="11" spans="1:14" ht="14.45" customHeight="1" x14ac:dyDescent="0.2">
      <c r="A11" s="712" t="s">
        <v>951</v>
      </c>
      <c r="B11" s="713" t="s">
        <v>952</v>
      </c>
      <c r="C11" s="716">
        <v>258910.02000000008</v>
      </c>
      <c r="D11" s="716">
        <v>2237</v>
      </c>
      <c r="E11" s="716">
        <v>106859.73000000007</v>
      </c>
      <c r="F11" s="786">
        <v>0.41272921766411375</v>
      </c>
      <c r="G11" s="716">
        <v>940</v>
      </c>
      <c r="H11" s="786">
        <v>0.42020563254358517</v>
      </c>
      <c r="I11" s="716">
        <v>152050.29</v>
      </c>
      <c r="J11" s="786">
        <v>0.58727078233588625</v>
      </c>
      <c r="K11" s="716">
        <v>1297</v>
      </c>
      <c r="L11" s="786">
        <v>0.57979436745641488</v>
      </c>
      <c r="M11" s="716" t="s">
        <v>579</v>
      </c>
      <c r="N11" s="270"/>
    </row>
    <row r="12" spans="1:14" ht="14.45" customHeight="1" x14ac:dyDescent="0.2">
      <c r="A12" s="712" t="s">
        <v>329</v>
      </c>
      <c r="B12" s="713" t="s">
        <v>329</v>
      </c>
      <c r="C12" s="716" t="s">
        <v>329</v>
      </c>
      <c r="D12" s="716" t="s">
        <v>329</v>
      </c>
      <c r="E12" s="716" t="s">
        <v>329</v>
      </c>
      <c r="F12" s="786" t="s">
        <v>329</v>
      </c>
      <c r="G12" s="716" t="s">
        <v>329</v>
      </c>
      <c r="H12" s="786" t="s">
        <v>329</v>
      </c>
      <c r="I12" s="716" t="s">
        <v>329</v>
      </c>
      <c r="J12" s="786" t="s">
        <v>329</v>
      </c>
      <c r="K12" s="716" t="s">
        <v>329</v>
      </c>
      <c r="L12" s="786" t="s">
        <v>329</v>
      </c>
      <c r="M12" s="716" t="s">
        <v>580</v>
      </c>
      <c r="N12" s="270"/>
    </row>
    <row r="13" spans="1:14" ht="14.45" customHeight="1" x14ac:dyDescent="0.2">
      <c r="A13" s="712" t="s">
        <v>567</v>
      </c>
      <c r="B13" s="713" t="s">
        <v>953</v>
      </c>
      <c r="C13" s="716">
        <v>258910.02000000008</v>
      </c>
      <c r="D13" s="716">
        <v>2237</v>
      </c>
      <c r="E13" s="716">
        <v>106859.73000000007</v>
      </c>
      <c r="F13" s="786">
        <v>0.41272921766411375</v>
      </c>
      <c r="G13" s="716">
        <v>940</v>
      </c>
      <c r="H13" s="786">
        <v>0.42020563254358517</v>
      </c>
      <c r="I13" s="716">
        <v>152050.29</v>
      </c>
      <c r="J13" s="786">
        <v>0.58727078233588625</v>
      </c>
      <c r="K13" s="716">
        <v>1297</v>
      </c>
      <c r="L13" s="786">
        <v>0.57979436745641488</v>
      </c>
      <c r="M13" s="716" t="s">
        <v>575</v>
      </c>
      <c r="N13" s="270"/>
    </row>
    <row r="14" spans="1:14" ht="14.45" customHeight="1" x14ac:dyDescent="0.2">
      <c r="A14" s="787" t="s">
        <v>295</v>
      </c>
    </row>
    <row r="15" spans="1:14" ht="14.45" customHeight="1" x14ac:dyDescent="0.2">
      <c r="A15" s="788" t="s">
        <v>954</v>
      </c>
    </row>
    <row r="16" spans="1:14" ht="14.45" customHeight="1" x14ac:dyDescent="0.2">
      <c r="A16" s="787" t="s">
        <v>955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3">
    <cfRule type="expression" dxfId="49" priority="4">
      <formula>AND(LEFT(M9,6)&lt;&gt;"mezera",M9&lt;&gt;"")</formula>
    </cfRule>
  </conditionalFormatting>
  <conditionalFormatting sqref="A9:A13">
    <cfRule type="expression" dxfId="48" priority="2">
      <formula>AND(M9&lt;&gt;"",M9&lt;&gt;"mezeraKL")</formula>
    </cfRule>
  </conditionalFormatting>
  <conditionalFormatting sqref="F9:F13">
    <cfRule type="cellIs" dxfId="47" priority="1" operator="lessThan">
      <formula>0.6</formula>
    </cfRule>
  </conditionalFormatting>
  <conditionalFormatting sqref="B9:L13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3">
    <cfRule type="expression" dxfId="44" priority="6">
      <formula>$M9&lt;&gt;""</formula>
    </cfRule>
  </conditionalFormatting>
  <hyperlinks>
    <hyperlink ref="A2" location="Obsah!A1" display="Zpět na Obsah  KL 01  1.-4.měsíc" xr:uid="{8E7246BF-C37A-454A-A630-FB9E37DD2DB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956</v>
      </c>
      <c r="B5" s="780">
        <v>19311.98</v>
      </c>
      <c r="C5" s="724">
        <v>1</v>
      </c>
      <c r="D5" s="793">
        <v>224</v>
      </c>
      <c r="E5" s="796" t="s">
        <v>956</v>
      </c>
      <c r="F5" s="780">
        <v>4505.1500000000005</v>
      </c>
      <c r="G5" s="748">
        <v>0.23328265667217968</v>
      </c>
      <c r="H5" s="728">
        <v>69</v>
      </c>
      <c r="I5" s="771">
        <v>0.3080357142857143</v>
      </c>
      <c r="J5" s="799">
        <v>14806.829999999998</v>
      </c>
      <c r="K5" s="748">
        <v>0.76671734332782027</v>
      </c>
      <c r="L5" s="728">
        <v>155</v>
      </c>
      <c r="M5" s="771">
        <v>0.6919642857142857</v>
      </c>
    </row>
    <row r="6" spans="1:13" ht="14.45" customHeight="1" x14ac:dyDescent="0.2">
      <c r="A6" s="790" t="s">
        <v>957</v>
      </c>
      <c r="B6" s="781">
        <v>829.15</v>
      </c>
      <c r="C6" s="731">
        <v>1</v>
      </c>
      <c r="D6" s="794">
        <v>8</v>
      </c>
      <c r="E6" s="797" t="s">
        <v>957</v>
      </c>
      <c r="F6" s="781">
        <v>525</v>
      </c>
      <c r="G6" s="749">
        <v>0.63317855635289155</v>
      </c>
      <c r="H6" s="735">
        <v>4</v>
      </c>
      <c r="I6" s="772">
        <v>0.5</v>
      </c>
      <c r="J6" s="800">
        <v>304.14999999999998</v>
      </c>
      <c r="K6" s="749">
        <v>0.36682144364710845</v>
      </c>
      <c r="L6" s="735">
        <v>4</v>
      </c>
      <c r="M6" s="772">
        <v>0.5</v>
      </c>
    </row>
    <row r="7" spans="1:13" ht="14.45" customHeight="1" x14ac:dyDescent="0.2">
      <c r="A7" s="790" t="s">
        <v>958</v>
      </c>
      <c r="B7" s="781">
        <v>13155.400000000001</v>
      </c>
      <c r="C7" s="731">
        <v>1</v>
      </c>
      <c r="D7" s="794">
        <v>117</v>
      </c>
      <c r="E7" s="797" t="s">
        <v>958</v>
      </c>
      <c r="F7" s="781">
        <v>6892.4500000000007</v>
      </c>
      <c r="G7" s="749">
        <v>0.52392553628167904</v>
      </c>
      <c r="H7" s="735">
        <v>60</v>
      </c>
      <c r="I7" s="772">
        <v>0.51282051282051277</v>
      </c>
      <c r="J7" s="800">
        <v>6262.9500000000007</v>
      </c>
      <c r="K7" s="749">
        <v>0.47607446371832102</v>
      </c>
      <c r="L7" s="735">
        <v>57</v>
      </c>
      <c r="M7" s="772">
        <v>0.48717948717948717</v>
      </c>
    </row>
    <row r="8" spans="1:13" ht="14.45" customHeight="1" x14ac:dyDescent="0.2">
      <c r="A8" s="790" t="s">
        <v>959</v>
      </c>
      <c r="B8" s="781">
        <v>0</v>
      </c>
      <c r="C8" s="731"/>
      <c r="D8" s="794">
        <v>1</v>
      </c>
      <c r="E8" s="797" t="s">
        <v>959</v>
      </c>
      <c r="F8" s="781"/>
      <c r="G8" s="749"/>
      <c r="H8" s="735"/>
      <c r="I8" s="772">
        <v>0</v>
      </c>
      <c r="J8" s="800">
        <v>0</v>
      </c>
      <c r="K8" s="749"/>
      <c r="L8" s="735">
        <v>1</v>
      </c>
      <c r="M8" s="772">
        <v>1</v>
      </c>
    </row>
    <row r="9" spans="1:13" ht="14.45" customHeight="1" x14ac:dyDescent="0.2">
      <c r="A9" s="790" t="s">
        <v>960</v>
      </c>
      <c r="B9" s="781">
        <v>3869.8299999999995</v>
      </c>
      <c r="C9" s="731">
        <v>1</v>
      </c>
      <c r="D9" s="794">
        <v>24</v>
      </c>
      <c r="E9" s="797" t="s">
        <v>960</v>
      </c>
      <c r="F9" s="781">
        <v>3721.9799999999996</v>
      </c>
      <c r="G9" s="749">
        <v>0.96179418734156286</v>
      </c>
      <c r="H9" s="735">
        <v>22</v>
      </c>
      <c r="I9" s="772">
        <v>0.91666666666666663</v>
      </c>
      <c r="J9" s="800">
        <v>147.85</v>
      </c>
      <c r="K9" s="749">
        <v>3.8205812658437199E-2</v>
      </c>
      <c r="L9" s="735">
        <v>2</v>
      </c>
      <c r="M9" s="772">
        <v>8.3333333333333329E-2</v>
      </c>
    </row>
    <row r="10" spans="1:13" ht="14.45" customHeight="1" x14ac:dyDescent="0.2">
      <c r="A10" s="790" t="s">
        <v>961</v>
      </c>
      <c r="B10" s="781">
        <v>43268.180000000008</v>
      </c>
      <c r="C10" s="731">
        <v>1</v>
      </c>
      <c r="D10" s="794">
        <v>349</v>
      </c>
      <c r="E10" s="797" t="s">
        <v>961</v>
      </c>
      <c r="F10" s="781">
        <v>14896.879999999994</v>
      </c>
      <c r="G10" s="749">
        <v>0.34429180982421703</v>
      </c>
      <c r="H10" s="735">
        <v>140</v>
      </c>
      <c r="I10" s="772">
        <v>0.40114613180515757</v>
      </c>
      <c r="J10" s="800">
        <v>28371.300000000014</v>
      </c>
      <c r="K10" s="749">
        <v>0.65570819017578297</v>
      </c>
      <c r="L10" s="735">
        <v>209</v>
      </c>
      <c r="M10" s="772">
        <v>0.59885386819484243</v>
      </c>
    </row>
    <row r="11" spans="1:13" ht="14.45" customHeight="1" x14ac:dyDescent="0.2">
      <c r="A11" s="790" t="s">
        <v>962</v>
      </c>
      <c r="B11" s="781">
        <v>1022.9300000000001</v>
      </c>
      <c r="C11" s="731">
        <v>1</v>
      </c>
      <c r="D11" s="794">
        <v>4</v>
      </c>
      <c r="E11" s="797" t="s">
        <v>962</v>
      </c>
      <c r="F11" s="781">
        <v>938.75</v>
      </c>
      <c r="G11" s="749">
        <v>0.91770697897216813</v>
      </c>
      <c r="H11" s="735">
        <v>3</v>
      </c>
      <c r="I11" s="772">
        <v>0.75</v>
      </c>
      <c r="J11" s="800">
        <v>84.18</v>
      </c>
      <c r="K11" s="749">
        <v>8.2293021027831814E-2</v>
      </c>
      <c r="L11" s="735">
        <v>1</v>
      </c>
      <c r="M11" s="772">
        <v>0.25</v>
      </c>
    </row>
    <row r="12" spans="1:13" ht="14.45" customHeight="1" x14ac:dyDescent="0.2">
      <c r="A12" s="790" t="s">
        <v>963</v>
      </c>
      <c r="B12" s="781">
        <v>52548.080000000016</v>
      </c>
      <c r="C12" s="731">
        <v>1</v>
      </c>
      <c r="D12" s="794">
        <v>426</v>
      </c>
      <c r="E12" s="797" t="s">
        <v>963</v>
      </c>
      <c r="F12" s="781">
        <v>20883.789999999994</v>
      </c>
      <c r="G12" s="749">
        <v>0.39742251286821489</v>
      </c>
      <c r="H12" s="735">
        <v>173</v>
      </c>
      <c r="I12" s="772">
        <v>0.4061032863849765</v>
      </c>
      <c r="J12" s="800">
        <v>31664.290000000019</v>
      </c>
      <c r="K12" s="749">
        <v>0.60257748713178505</v>
      </c>
      <c r="L12" s="735">
        <v>253</v>
      </c>
      <c r="M12" s="772">
        <v>0.5938967136150235</v>
      </c>
    </row>
    <row r="13" spans="1:13" ht="14.45" customHeight="1" x14ac:dyDescent="0.2">
      <c r="A13" s="790" t="s">
        <v>964</v>
      </c>
      <c r="B13" s="781">
        <v>548.29999999999995</v>
      </c>
      <c r="C13" s="731">
        <v>1</v>
      </c>
      <c r="D13" s="794">
        <v>4</v>
      </c>
      <c r="E13" s="797" t="s">
        <v>964</v>
      </c>
      <c r="F13" s="781"/>
      <c r="G13" s="749">
        <v>0</v>
      </c>
      <c r="H13" s="735"/>
      <c r="I13" s="772">
        <v>0</v>
      </c>
      <c r="J13" s="800">
        <v>548.29999999999995</v>
      </c>
      <c r="K13" s="749">
        <v>1</v>
      </c>
      <c r="L13" s="735">
        <v>4</v>
      </c>
      <c r="M13" s="772">
        <v>1</v>
      </c>
    </row>
    <row r="14" spans="1:13" ht="14.45" customHeight="1" x14ac:dyDescent="0.2">
      <c r="A14" s="790" t="s">
        <v>965</v>
      </c>
      <c r="B14" s="781">
        <v>2551.67</v>
      </c>
      <c r="C14" s="731">
        <v>1</v>
      </c>
      <c r="D14" s="794">
        <v>22</v>
      </c>
      <c r="E14" s="797" t="s">
        <v>965</v>
      </c>
      <c r="F14" s="781">
        <v>1745.0300000000002</v>
      </c>
      <c r="G14" s="749">
        <v>0.68387761740350439</v>
      </c>
      <c r="H14" s="735">
        <v>9</v>
      </c>
      <c r="I14" s="772">
        <v>0.40909090909090912</v>
      </c>
      <c r="J14" s="800">
        <v>806.63999999999987</v>
      </c>
      <c r="K14" s="749">
        <v>0.31612238259649555</v>
      </c>
      <c r="L14" s="735">
        <v>13</v>
      </c>
      <c r="M14" s="772">
        <v>0.59090909090909094</v>
      </c>
    </row>
    <row r="15" spans="1:13" ht="14.45" customHeight="1" x14ac:dyDescent="0.2">
      <c r="A15" s="790" t="s">
        <v>966</v>
      </c>
      <c r="B15" s="781">
        <v>48668.78</v>
      </c>
      <c r="C15" s="731">
        <v>1</v>
      </c>
      <c r="D15" s="794">
        <v>449</v>
      </c>
      <c r="E15" s="797" t="s">
        <v>966</v>
      </c>
      <c r="F15" s="781">
        <v>18878.399999999998</v>
      </c>
      <c r="G15" s="749">
        <v>0.38789548453854811</v>
      </c>
      <c r="H15" s="735">
        <v>183</v>
      </c>
      <c r="I15" s="772">
        <v>0.40757238307349664</v>
      </c>
      <c r="J15" s="800">
        <v>29790.380000000005</v>
      </c>
      <c r="K15" s="749">
        <v>0.61210451546145195</v>
      </c>
      <c r="L15" s="735">
        <v>266</v>
      </c>
      <c r="M15" s="772">
        <v>0.59242761692650336</v>
      </c>
    </row>
    <row r="16" spans="1:13" ht="14.45" customHeight="1" x14ac:dyDescent="0.2">
      <c r="A16" s="790" t="s">
        <v>967</v>
      </c>
      <c r="B16" s="781">
        <v>32127.83</v>
      </c>
      <c r="C16" s="731">
        <v>1</v>
      </c>
      <c r="D16" s="794">
        <v>274</v>
      </c>
      <c r="E16" s="797" t="s">
        <v>967</v>
      </c>
      <c r="F16" s="781">
        <v>16059.970000000001</v>
      </c>
      <c r="G16" s="749">
        <v>0.49987720926063167</v>
      </c>
      <c r="H16" s="735">
        <v>134</v>
      </c>
      <c r="I16" s="772">
        <v>0.48905109489051096</v>
      </c>
      <c r="J16" s="800">
        <v>16067.860000000002</v>
      </c>
      <c r="K16" s="749">
        <v>0.50012279073936838</v>
      </c>
      <c r="L16" s="735">
        <v>140</v>
      </c>
      <c r="M16" s="772">
        <v>0.51094890510948909</v>
      </c>
    </row>
    <row r="17" spans="1:13" ht="14.45" customHeight="1" thickBot="1" x14ac:dyDescent="0.25">
      <c r="A17" s="791" t="s">
        <v>968</v>
      </c>
      <c r="B17" s="782">
        <v>41007.890000000014</v>
      </c>
      <c r="C17" s="738">
        <v>1</v>
      </c>
      <c r="D17" s="795">
        <v>335</v>
      </c>
      <c r="E17" s="798" t="s">
        <v>968</v>
      </c>
      <c r="F17" s="782">
        <v>17812.330000000002</v>
      </c>
      <c r="G17" s="750">
        <v>0.43436348468550795</v>
      </c>
      <c r="H17" s="742">
        <v>143</v>
      </c>
      <c r="I17" s="773">
        <v>0.42686567164179107</v>
      </c>
      <c r="J17" s="801">
        <v>23195.560000000012</v>
      </c>
      <c r="K17" s="750">
        <v>0.56563651531449199</v>
      </c>
      <c r="L17" s="742">
        <v>192</v>
      </c>
      <c r="M17" s="773">
        <v>0.57313432835820899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E8D2E44-B691-445A-8E8C-6F1C87CD14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4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1476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258910.01999999996</v>
      </c>
      <c r="N3" s="70">
        <f>SUBTOTAL(9,N7:N1048576)</f>
        <v>2688</v>
      </c>
      <c r="O3" s="70">
        <f>SUBTOTAL(9,O7:O1048576)</f>
        <v>2237</v>
      </c>
      <c r="P3" s="70">
        <f>SUBTOTAL(9,P7:P1048576)</f>
        <v>106859.73000000003</v>
      </c>
      <c r="Q3" s="71">
        <f>IF(M3=0,0,P3/M3)</f>
        <v>0.41272921766411375</v>
      </c>
      <c r="R3" s="70">
        <f>SUBTOTAL(9,R7:R1048576)</f>
        <v>1181</v>
      </c>
      <c r="S3" s="71">
        <f>IF(N3=0,0,R3/N3)</f>
        <v>0.43936011904761907</v>
      </c>
      <c r="T3" s="70">
        <f>SUBTOTAL(9,T7:T1048576)</f>
        <v>940</v>
      </c>
      <c r="U3" s="72">
        <f>IF(O3=0,0,T3/O3)</f>
        <v>0.42020563254358517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22</v>
      </c>
      <c r="B7" s="808" t="s">
        <v>949</v>
      </c>
      <c r="C7" s="808" t="s">
        <v>951</v>
      </c>
      <c r="D7" s="809" t="s">
        <v>1475</v>
      </c>
      <c r="E7" s="810" t="s">
        <v>956</v>
      </c>
      <c r="F7" s="808" t="s">
        <v>950</v>
      </c>
      <c r="G7" s="808" t="s">
        <v>969</v>
      </c>
      <c r="H7" s="808" t="s">
        <v>611</v>
      </c>
      <c r="I7" s="808" t="s">
        <v>970</v>
      </c>
      <c r="J7" s="808" t="s">
        <v>971</v>
      </c>
      <c r="K7" s="808" t="s">
        <v>972</v>
      </c>
      <c r="L7" s="811">
        <v>23.4</v>
      </c>
      <c r="M7" s="811">
        <v>23.4</v>
      </c>
      <c r="N7" s="808">
        <v>1</v>
      </c>
      <c r="O7" s="812">
        <v>1</v>
      </c>
      <c r="P7" s="811"/>
      <c r="Q7" s="813">
        <v>0</v>
      </c>
      <c r="R7" s="808"/>
      <c r="S7" s="813">
        <v>0</v>
      </c>
      <c r="T7" s="812"/>
      <c r="U7" s="231">
        <v>0</v>
      </c>
    </row>
    <row r="8" spans="1:21" ht="14.45" customHeight="1" x14ac:dyDescent="0.2">
      <c r="A8" s="822">
        <v>22</v>
      </c>
      <c r="B8" s="823" t="s">
        <v>949</v>
      </c>
      <c r="C8" s="823" t="s">
        <v>951</v>
      </c>
      <c r="D8" s="824" t="s">
        <v>1475</v>
      </c>
      <c r="E8" s="825" t="s">
        <v>956</v>
      </c>
      <c r="F8" s="823" t="s">
        <v>950</v>
      </c>
      <c r="G8" s="823" t="s">
        <v>969</v>
      </c>
      <c r="H8" s="823" t="s">
        <v>611</v>
      </c>
      <c r="I8" s="823" t="s">
        <v>973</v>
      </c>
      <c r="J8" s="823" t="s">
        <v>971</v>
      </c>
      <c r="K8" s="823" t="s">
        <v>974</v>
      </c>
      <c r="L8" s="826">
        <v>11.71</v>
      </c>
      <c r="M8" s="826">
        <v>11.71</v>
      </c>
      <c r="N8" s="823">
        <v>1</v>
      </c>
      <c r="O8" s="827">
        <v>1</v>
      </c>
      <c r="P8" s="826">
        <v>11.71</v>
      </c>
      <c r="Q8" s="828">
        <v>1</v>
      </c>
      <c r="R8" s="823">
        <v>1</v>
      </c>
      <c r="S8" s="828">
        <v>1</v>
      </c>
      <c r="T8" s="827">
        <v>1</v>
      </c>
      <c r="U8" s="829">
        <v>1</v>
      </c>
    </row>
    <row r="9" spans="1:21" ht="14.45" customHeight="1" x14ac:dyDescent="0.2">
      <c r="A9" s="822">
        <v>22</v>
      </c>
      <c r="B9" s="823" t="s">
        <v>949</v>
      </c>
      <c r="C9" s="823" t="s">
        <v>951</v>
      </c>
      <c r="D9" s="824" t="s">
        <v>1475</v>
      </c>
      <c r="E9" s="825" t="s">
        <v>956</v>
      </c>
      <c r="F9" s="823" t="s">
        <v>950</v>
      </c>
      <c r="G9" s="823" t="s">
        <v>975</v>
      </c>
      <c r="H9" s="823" t="s">
        <v>329</v>
      </c>
      <c r="I9" s="823" t="s">
        <v>976</v>
      </c>
      <c r="J9" s="823" t="s">
        <v>977</v>
      </c>
      <c r="K9" s="823" t="s">
        <v>978</v>
      </c>
      <c r="L9" s="826">
        <v>0</v>
      </c>
      <c r="M9" s="826">
        <v>0</v>
      </c>
      <c r="N9" s="823">
        <v>1</v>
      </c>
      <c r="O9" s="827">
        <v>1</v>
      </c>
      <c r="P9" s="826">
        <v>0</v>
      </c>
      <c r="Q9" s="828"/>
      <c r="R9" s="823">
        <v>1</v>
      </c>
      <c r="S9" s="828">
        <v>1</v>
      </c>
      <c r="T9" s="827">
        <v>1</v>
      </c>
      <c r="U9" s="829">
        <v>1</v>
      </c>
    </row>
    <row r="10" spans="1:21" ht="14.45" customHeight="1" x14ac:dyDescent="0.2">
      <c r="A10" s="822">
        <v>22</v>
      </c>
      <c r="B10" s="823" t="s">
        <v>949</v>
      </c>
      <c r="C10" s="823" t="s">
        <v>951</v>
      </c>
      <c r="D10" s="824" t="s">
        <v>1475</v>
      </c>
      <c r="E10" s="825" t="s">
        <v>956</v>
      </c>
      <c r="F10" s="823" t="s">
        <v>950</v>
      </c>
      <c r="G10" s="823" t="s">
        <v>975</v>
      </c>
      <c r="H10" s="823" t="s">
        <v>329</v>
      </c>
      <c r="I10" s="823" t="s">
        <v>979</v>
      </c>
      <c r="J10" s="823" t="s">
        <v>977</v>
      </c>
      <c r="K10" s="823" t="s">
        <v>980</v>
      </c>
      <c r="L10" s="826">
        <v>0</v>
      </c>
      <c r="M10" s="826">
        <v>0</v>
      </c>
      <c r="N10" s="823">
        <v>1</v>
      </c>
      <c r="O10" s="827">
        <v>0.5</v>
      </c>
      <c r="P10" s="826"/>
      <c r="Q10" s="828"/>
      <c r="R10" s="823"/>
      <c r="S10" s="828">
        <v>0</v>
      </c>
      <c r="T10" s="827"/>
      <c r="U10" s="829">
        <v>0</v>
      </c>
    </row>
    <row r="11" spans="1:21" ht="14.45" customHeight="1" x14ac:dyDescent="0.2">
      <c r="A11" s="822">
        <v>22</v>
      </c>
      <c r="B11" s="823" t="s">
        <v>949</v>
      </c>
      <c r="C11" s="823" t="s">
        <v>951</v>
      </c>
      <c r="D11" s="824" t="s">
        <v>1475</v>
      </c>
      <c r="E11" s="825" t="s">
        <v>956</v>
      </c>
      <c r="F11" s="823" t="s">
        <v>950</v>
      </c>
      <c r="G11" s="823" t="s">
        <v>981</v>
      </c>
      <c r="H11" s="823" t="s">
        <v>329</v>
      </c>
      <c r="I11" s="823" t="s">
        <v>982</v>
      </c>
      <c r="J11" s="823" t="s">
        <v>983</v>
      </c>
      <c r="K11" s="823" t="s">
        <v>984</v>
      </c>
      <c r="L11" s="826">
        <v>230.51</v>
      </c>
      <c r="M11" s="826">
        <v>461.02</v>
      </c>
      <c r="N11" s="823">
        <v>2</v>
      </c>
      <c r="O11" s="827">
        <v>2</v>
      </c>
      <c r="P11" s="826"/>
      <c r="Q11" s="828">
        <v>0</v>
      </c>
      <c r="R11" s="823"/>
      <c r="S11" s="828">
        <v>0</v>
      </c>
      <c r="T11" s="827"/>
      <c r="U11" s="829">
        <v>0</v>
      </c>
    </row>
    <row r="12" spans="1:21" ht="14.45" customHeight="1" x14ac:dyDescent="0.2">
      <c r="A12" s="822">
        <v>22</v>
      </c>
      <c r="B12" s="823" t="s">
        <v>949</v>
      </c>
      <c r="C12" s="823" t="s">
        <v>951</v>
      </c>
      <c r="D12" s="824" t="s">
        <v>1475</v>
      </c>
      <c r="E12" s="825" t="s">
        <v>956</v>
      </c>
      <c r="F12" s="823" t="s">
        <v>950</v>
      </c>
      <c r="G12" s="823" t="s">
        <v>985</v>
      </c>
      <c r="H12" s="823" t="s">
        <v>329</v>
      </c>
      <c r="I12" s="823" t="s">
        <v>986</v>
      </c>
      <c r="J12" s="823" t="s">
        <v>987</v>
      </c>
      <c r="K12" s="823" t="s">
        <v>988</v>
      </c>
      <c r="L12" s="826">
        <v>70.48</v>
      </c>
      <c r="M12" s="826">
        <v>70.48</v>
      </c>
      <c r="N12" s="823">
        <v>1</v>
      </c>
      <c r="O12" s="827">
        <v>1</v>
      </c>
      <c r="P12" s="826"/>
      <c r="Q12" s="828">
        <v>0</v>
      </c>
      <c r="R12" s="823"/>
      <c r="S12" s="828">
        <v>0</v>
      </c>
      <c r="T12" s="827"/>
      <c r="U12" s="829">
        <v>0</v>
      </c>
    </row>
    <row r="13" spans="1:21" ht="14.45" customHeight="1" x14ac:dyDescent="0.2">
      <c r="A13" s="822">
        <v>22</v>
      </c>
      <c r="B13" s="823" t="s">
        <v>949</v>
      </c>
      <c r="C13" s="823" t="s">
        <v>951</v>
      </c>
      <c r="D13" s="824" t="s">
        <v>1475</v>
      </c>
      <c r="E13" s="825" t="s">
        <v>956</v>
      </c>
      <c r="F13" s="823" t="s">
        <v>950</v>
      </c>
      <c r="G13" s="823" t="s">
        <v>989</v>
      </c>
      <c r="H13" s="823" t="s">
        <v>329</v>
      </c>
      <c r="I13" s="823" t="s">
        <v>990</v>
      </c>
      <c r="J13" s="823" t="s">
        <v>991</v>
      </c>
      <c r="K13" s="823" t="s">
        <v>992</v>
      </c>
      <c r="L13" s="826">
        <v>91.11</v>
      </c>
      <c r="M13" s="826">
        <v>273.33</v>
      </c>
      <c r="N13" s="823">
        <v>3</v>
      </c>
      <c r="O13" s="827">
        <v>1.5</v>
      </c>
      <c r="P13" s="826"/>
      <c r="Q13" s="828">
        <v>0</v>
      </c>
      <c r="R13" s="823"/>
      <c r="S13" s="828">
        <v>0</v>
      </c>
      <c r="T13" s="827"/>
      <c r="U13" s="829">
        <v>0</v>
      </c>
    </row>
    <row r="14" spans="1:21" ht="14.45" customHeight="1" x14ac:dyDescent="0.2">
      <c r="A14" s="822">
        <v>22</v>
      </c>
      <c r="B14" s="823" t="s">
        <v>949</v>
      </c>
      <c r="C14" s="823" t="s">
        <v>951</v>
      </c>
      <c r="D14" s="824" t="s">
        <v>1475</v>
      </c>
      <c r="E14" s="825" t="s">
        <v>956</v>
      </c>
      <c r="F14" s="823" t="s">
        <v>950</v>
      </c>
      <c r="G14" s="823" t="s">
        <v>989</v>
      </c>
      <c r="H14" s="823" t="s">
        <v>329</v>
      </c>
      <c r="I14" s="823" t="s">
        <v>993</v>
      </c>
      <c r="J14" s="823" t="s">
        <v>991</v>
      </c>
      <c r="K14" s="823" t="s">
        <v>994</v>
      </c>
      <c r="L14" s="826">
        <v>273.33</v>
      </c>
      <c r="M14" s="826">
        <v>273.33</v>
      </c>
      <c r="N14" s="823">
        <v>1</v>
      </c>
      <c r="O14" s="827">
        <v>1</v>
      </c>
      <c r="P14" s="826"/>
      <c r="Q14" s="828">
        <v>0</v>
      </c>
      <c r="R14" s="823"/>
      <c r="S14" s="828">
        <v>0</v>
      </c>
      <c r="T14" s="827"/>
      <c r="U14" s="829">
        <v>0</v>
      </c>
    </row>
    <row r="15" spans="1:21" ht="14.45" customHeight="1" x14ac:dyDescent="0.2">
      <c r="A15" s="822">
        <v>22</v>
      </c>
      <c r="B15" s="823" t="s">
        <v>949</v>
      </c>
      <c r="C15" s="823" t="s">
        <v>951</v>
      </c>
      <c r="D15" s="824" t="s">
        <v>1475</v>
      </c>
      <c r="E15" s="825" t="s">
        <v>956</v>
      </c>
      <c r="F15" s="823" t="s">
        <v>950</v>
      </c>
      <c r="G15" s="823" t="s">
        <v>995</v>
      </c>
      <c r="H15" s="823" t="s">
        <v>329</v>
      </c>
      <c r="I15" s="823" t="s">
        <v>996</v>
      </c>
      <c r="J15" s="823" t="s">
        <v>997</v>
      </c>
      <c r="K15" s="823" t="s">
        <v>998</v>
      </c>
      <c r="L15" s="826">
        <v>42.51</v>
      </c>
      <c r="M15" s="826">
        <v>42.51</v>
      </c>
      <c r="N15" s="823">
        <v>1</v>
      </c>
      <c r="O15" s="827">
        <v>1</v>
      </c>
      <c r="P15" s="826"/>
      <c r="Q15" s="828">
        <v>0</v>
      </c>
      <c r="R15" s="823"/>
      <c r="S15" s="828">
        <v>0</v>
      </c>
      <c r="T15" s="827"/>
      <c r="U15" s="829">
        <v>0</v>
      </c>
    </row>
    <row r="16" spans="1:21" ht="14.45" customHeight="1" x14ac:dyDescent="0.2">
      <c r="A16" s="822">
        <v>22</v>
      </c>
      <c r="B16" s="823" t="s">
        <v>949</v>
      </c>
      <c r="C16" s="823" t="s">
        <v>951</v>
      </c>
      <c r="D16" s="824" t="s">
        <v>1475</v>
      </c>
      <c r="E16" s="825" t="s">
        <v>956</v>
      </c>
      <c r="F16" s="823" t="s">
        <v>950</v>
      </c>
      <c r="G16" s="823" t="s">
        <v>999</v>
      </c>
      <c r="H16" s="823" t="s">
        <v>329</v>
      </c>
      <c r="I16" s="823" t="s">
        <v>1000</v>
      </c>
      <c r="J16" s="823" t="s">
        <v>1001</v>
      </c>
      <c r="K16" s="823" t="s">
        <v>1002</v>
      </c>
      <c r="L16" s="826">
        <v>31.65</v>
      </c>
      <c r="M16" s="826">
        <v>31.65</v>
      </c>
      <c r="N16" s="823">
        <v>1</v>
      </c>
      <c r="O16" s="827">
        <v>1</v>
      </c>
      <c r="P16" s="826"/>
      <c r="Q16" s="828">
        <v>0</v>
      </c>
      <c r="R16" s="823"/>
      <c r="S16" s="828">
        <v>0</v>
      </c>
      <c r="T16" s="827"/>
      <c r="U16" s="829">
        <v>0</v>
      </c>
    </row>
    <row r="17" spans="1:21" ht="14.45" customHeight="1" x14ac:dyDescent="0.2">
      <c r="A17" s="822">
        <v>22</v>
      </c>
      <c r="B17" s="823" t="s">
        <v>949</v>
      </c>
      <c r="C17" s="823" t="s">
        <v>951</v>
      </c>
      <c r="D17" s="824" t="s">
        <v>1475</v>
      </c>
      <c r="E17" s="825" t="s">
        <v>956</v>
      </c>
      <c r="F17" s="823" t="s">
        <v>950</v>
      </c>
      <c r="G17" s="823" t="s">
        <v>1003</v>
      </c>
      <c r="H17" s="823" t="s">
        <v>329</v>
      </c>
      <c r="I17" s="823" t="s">
        <v>1004</v>
      </c>
      <c r="J17" s="823" t="s">
        <v>1005</v>
      </c>
      <c r="K17" s="823" t="s">
        <v>1006</v>
      </c>
      <c r="L17" s="826">
        <v>248.55</v>
      </c>
      <c r="M17" s="826">
        <v>248.55</v>
      </c>
      <c r="N17" s="823">
        <v>1</v>
      </c>
      <c r="O17" s="827">
        <v>0.5</v>
      </c>
      <c r="P17" s="826"/>
      <c r="Q17" s="828">
        <v>0</v>
      </c>
      <c r="R17" s="823"/>
      <c r="S17" s="828">
        <v>0</v>
      </c>
      <c r="T17" s="827"/>
      <c r="U17" s="829">
        <v>0</v>
      </c>
    </row>
    <row r="18" spans="1:21" ht="14.45" customHeight="1" x14ac:dyDescent="0.2">
      <c r="A18" s="822">
        <v>22</v>
      </c>
      <c r="B18" s="823" t="s">
        <v>949</v>
      </c>
      <c r="C18" s="823" t="s">
        <v>951</v>
      </c>
      <c r="D18" s="824" t="s">
        <v>1475</v>
      </c>
      <c r="E18" s="825" t="s">
        <v>956</v>
      </c>
      <c r="F18" s="823" t="s">
        <v>950</v>
      </c>
      <c r="G18" s="823" t="s">
        <v>1003</v>
      </c>
      <c r="H18" s="823" t="s">
        <v>329</v>
      </c>
      <c r="I18" s="823" t="s">
        <v>1007</v>
      </c>
      <c r="J18" s="823" t="s">
        <v>1005</v>
      </c>
      <c r="K18" s="823" t="s">
        <v>1006</v>
      </c>
      <c r="L18" s="826">
        <v>248.55</v>
      </c>
      <c r="M18" s="826">
        <v>248.55</v>
      </c>
      <c r="N18" s="823">
        <v>1</v>
      </c>
      <c r="O18" s="827">
        <v>1</v>
      </c>
      <c r="P18" s="826"/>
      <c r="Q18" s="828">
        <v>0</v>
      </c>
      <c r="R18" s="823"/>
      <c r="S18" s="828">
        <v>0</v>
      </c>
      <c r="T18" s="827"/>
      <c r="U18" s="829">
        <v>0</v>
      </c>
    </row>
    <row r="19" spans="1:21" ht="14.45" customHeight="1" x14ac:dyDescent="0.2">
      <c r="A19" s="822">
        <v>22</v>
      </c>
      <c r="B19" s="823" t="s">
        <v>949</v>
      </c>
      <c r="C19" s="823" t="s">
        <v>951</v>
      </c>
      <c r="D19" s="824" t="s">
        <v>1475</v>
      </c>
      <c r="E19" s="825" t="s">
        <v>956</v>
      </c>
      <c r="F19" s="823" t="s">
        <v>950</v>
      </c>
      <c r="G19" s="823" t="s">
        <v>1008</v>
      </c>
      <c r="H19" s="823" t="s">
        <v>329</v>
      </c>
      <c r="I19" s="823" t="s">
        <v>1009</v>
      </c>
      <c r="J19" s="823" t="s">
        <v>617</v>
      </c>
      <c r="K19" s="823" t="s">
        <v>668</v>
      </c>
      <c r="L19" s="826">
        <v>53.57</v>
      </c>
      <c r="M19" s="826">
        <v>53.57</v>
      </c>
      <c r="N19" s="823">
        <v>1</v>
      </c>
      <c r="O19" s="827">
        <v>1</v>
      </c>
      <c r="P19" s="826"/>
      <c r="Q19" s="828">
        <v>0</v>
      </c>
      <c r="R19" s="823"/>
      <c r="S19" s="828">
        <v>0</v>
      </c>
      <c r="T19" s="827"/>
      <c r="U19" s="829">
        <v>0</v>
      </c>
    </row>
    <row r="20" spans="1:21" ht="14.45" customHeight="1" x14ac:dyDescent="0.2">
      <c r="A20" s="822">
        <v>22</v>
      </c>
      <c r="B20" s="823" t="s">
        <v>949</v>
      </c>
      <c r="C20" s="823" t="s">
        <v>951</v>
      </c>
      <c r="D20" s="824" t="s">
        <v>1475</v>
      </c>
      <c r="E20" s="825" t="s">
        <v>956</v>
      </c>
      <c r="F20" s="823" t="s">
        <v>950</v>
      </c>
      <c r="G20" s="823" t="s">
        <v>1010</v>
      </c>
      <c r="H20" s="823" t="s">
        <v>329</v>
      </c>
      <c r="I20" s="823" t="s">
        <v>1011</v>
      </c>
      <c r="J20" s="823" t="s">
        <v>1012</v>
      </c>
      <c r="K20" s="823" t="s">
        <v>1013</v>
      </c>
      <c r="L20" s="826">
        <v>35.25</v>
      </c>
      <c r="M20" s="826">
        <v>35.25</v>
      </c>
      <c r="N20" s="823">
        <v>1</v>
      </c>
      <c r="O20" s="827">
        <v>0.5</v>
      </c>
      <c r="P20" s="826">
        <v>35.25</v>
      </c>
      <c r="Q20" s="828">
        <v>1</v>
      </c>
      <c r="R20" s="823">
        <v>1</v>
      </c>
      <c r="S20" s="828">
        <v>1</v>
      </c>
      <c r="T20" s="827">
        <v>0.5</v>
      </c>
      <c r="U20" s="829">
        <v>1</v>
      </c>
    </row>
    <row r="21" spans="1:21" ht="14.45" customHeight="1" x14ac:dyDescent="0.2">
      <c r="A21" s="822">
        <v>22</v>
      </c>
      <c r="B21" s="823" t="s">
        <v>949</v>
      </c>
      <c r="C21" s="823" t="s">
        <v>951</v>
      </c>
      <c r="D21" s="824" t="s">
        <v>1475</v>
      </c>
      <c r="E21" s="825" t="s">
        <v>956</v>
      </c>
      <c r="F21" s="823" t="s">
        <v>950</v>
      </c>
      <c r="G21" s="823" t="s">
        <v>1010</v>
      </c>
      <c r="H21" s="823" t="s">
        <v>329</v>
      </c>
      <c r="I21" s="823" t="s">
        <v>1014</v>
      </c>
      <c r="J21" s="823" t="s">
        <v>1015</v>
      </c>
      <c r="K21" s="823" t="s">
        <v>1016</v>
      </c>
      <c r="L21" s="826">
        <v>35.25</v>
      </c>
      <c r="M21" s="826">
        <v>35.25</v>
      </c>
      <c r="N21" s="823">
        <v>1</v>
      </c>
      <c r="O21" s="827">
        <v>0.5</v>
      </c>
      <c r="P21" s="826">
        <v>35.25</v>
      </c>
      <c r="Q21" s="828">
        <v>1</v>
      </c>
      <c r="R21" s="823">
        <v>1</v>
      </c>
      <c r="S21" s="828">
        <v>1</v>
      </c>
      <c r="T21" s="827">
        <v>0.5</v>
      </c>
      <c r="U21" s="829">
        <v>1</v>
      </c>
    </row>
    <row r="22" spans="1:21" ht="14.45" customHeight="1" x14ac:dyDescent="0.2">
      <c r="A22" s="822">
        <v>22</v>
      </c>
      <c r="B22" s="823" t="s">
        <v>949</v>
      </c>
      <c r="C22" s="823" t="s">
        <v>951</v>
      </c>
      <c r="D22" s="824" t="s">
        <v>1475</v>
      </c>
      <c r="E22" s="825" t="s">
        <v>956</v>
      </c>
      <c r="F22" s="823" t="s">
        <v>950</v>
      </c>
      <c r="G22" s="823" t="s">
        <v>1017</v>
      </c>
      <c r="H22" s="823" t="s">
        <v>329</v>
      </c>
      <c r="I22" s="823" t="s">
        <v>1018</v>
      </c>
      <c r="J22" s="823" t="s">
        <v>1019</v>
      </c>
      <c r="K22" s="823" t="s">
        <v>1020</v>
      </c>
      <c r="L22" s="826">
        <v>82.12</v>
      </c>
      <c r="M22" s="826">
        <v>82.12</v>
      </c>
      <c r="N22" s="823">
        <v>1</v>
      </c>
      <c r="O22" s="827">
        <v>0.5</v>
      </c>
      <c r="P22" s="826"/>
      <c r="Q22" s="828">
        <v>0</v>
      </c>
      <c r="R22" s="823"/>
      <c r="S22" s="828">
        <v>0</v>
      </c>
      <c r="T22" s="827"/>
      <c r="U22" s="829">
        <v>0</v>
      </c>
    </row>
    <row r="23" spans="1:21" ht="14.45" customHeight="1" x14ac:dyDescent="0.2">
      <c r="A23" s="822">
        <v>22</v>
      </c>
      <c r="B23" s="823" t="s">
        <v>949</v>
      </c>
      <c r="C23" s="823" t="s">
        <v>951</v>
      </c>
      <c r="D23" s="824" t="s">
        <v>1475</v>
      </c>
      <c r="E23" s="825" t="s">
        <v>956</v>
      </c>
      <c r="F23" s="823" t="s">
        <v>950</v>
      </c>
      <c r="G23" s="823" t="s">
        <v>1017</v>
      </c>
      <c r="H23" s="823" t="s">
        <v>329</v>
      </c>
      <c r="I23" s="823" t="s">
        <v>1021</v>
      </c>
      <c r="J23" s="823" t="s">
        <v>1022</v>
      </c>
      <c r="K23" s="823" t="s">
        <v>1023</v>
      </c>
      <c r="L23" s="826">
        <v>27.37</v>
      </c>
      <c r="M23" s="826">
        <v>54.74</v>
      </c>
      <c r="N23" s="823">
        <v>2</v>
      </c>
      <c r="O23" s="827">
        <v>1</v>
      </c>
      <c r="P23" s="826">
        <v>27.37</v>
      </c>
      <c r="Q23" s="828">
        <v>0.5</v>
      </c>
      <c r="R23" s="823">
        <v>1</v>
      </c>
      <c r="S23" s="828">
        <v>0.5</v>
      </c>
      <c r="T23" s="827">
        <v>0.5</v>
      </c>
      <c r="U23" s="829">
        <v>0.5</v>
      </c>
    </row>
    <row r="24" spans="1:21" ht="14.45" customHeight="1" x14ac:dyDescent="0.2">
      <c r="A24" s="822">
        <v>22</v>
      </c>
      <c r="B24" s="823" t="s">
        <v>949</v>
      </c>
      <c r="C24" s="823" t="s">
        <v>951</v>
      </c>
      <c r="D24" s="824" t="s">
        <v>1475</v>
      </c>
      <c r="E24" s="825" t="s">
        <v>956</v>
      </c>
      <c r="F24" s="823" t="s">
        <v>950</v>
      </c>
      <c r="G24" s="823" t="s">
        <v>1017</v>
      </c>
      <c r="H24" s="823" t="s">
        <v>611</v>
      </c>
      <c r="I24" s="823" t="s">
        <v>1024</v>
      </c>
      <c r="J24" s="823" t="s">
        <v>1022</v>
      </c>
      <c r="K24" s="823" t="s">
        <v>1025</v>
      </c>
      <c r="L24" s="826">
        <v>48.89</v>
      </c>
      <c r="M24" s="826">
        <v>97.78</v>
      </c>
      <c r="N24" s="823">
        <v>2</v>
      </c>
      <c r="O24" s="827">
        <v>1.5</v>
      </c>
      <c r="P24" s="826">
        <v>48.89</v>
      </c>
      <c r="Q24" s="828">
        <v>0.5</v>
      </c>
      <c r="R24" s="823">
        <v>1</v>
      </c>
      <c r="S24" s="828">
        <v>0.5</v>
      </c>
      <c r="T24" s="827">
        <v>0.5</v>
      </c>
      <c r="U24" s="829">
        <v>0.33333333333333331</v>
      </c>
    </row>
    <row r="25" spans="1:21" ht="14.45" customHeight="1" x14ac:dyDescent="0.2">
      <c r="A25" s="822">
        <v>22</v>
      </c>
      <c r="B25" s="823" t="s">
        <v>949</v>
      </c>
      <c r="C25" s="823" t="s">
        <v>951</v>
      </c>
      <c r="D25" s="824" t="s">
        <v>1475</v>
      </c>
      <c r="E25" s="825" t="s">
        <v>956</v>
      </c>
      <c r="F25" s="823" t="s">
        <v>950</v>
      </c>
      <c r="G25" s="823" t="s">
        <v>1017</v>
      </c>
      <c r="H25" s="823" t="s">
        <v>329</v>
      </c>
      <c r="I25" s="823" t="s">
        <v>1026</v>
      </c>
      <c r="J25" s="823" t="s">
        <v>1022</v>
      </c>
      <c r="K25" s="823" t="s">
        <v>1027</v>
      </c>
      <c r="L25" s="826">
        <v>97.76</v>
      </c>
      <c r="M25" s="826">
        <v>293.28000000000003</v>
      </c>
      <c r="N25" s="823">
        <v>3</v>
      </c>
      <c r="O25" s="827">
        <v>2.5</v>
      </c>
      <c r="P25" s="826">
        <v>97.76</v>
      </c>
      <c r="Q25" s="828">
        <v>0.33333333333333331</v>
      </c>
      <c r="R25" s="823">
        <v>1</v>
      </c>
      <c r="S25" s="828">
        <v>0.33333333333333331</v>
      </c>
      <c r="T25" s="827">
        <v>0.5</v>
      </c>
      <c r="U25" s="829">
        <v>0.2</v>
      </c>
    </row>
    <row r="26" spans="1:21" ht="14.45" customHeight="1" x14ac:dyDescent="0.2">
      <c r="A26" s="822">
        <v>22</v>
      </c>
      <c r="B26" s="823" t="s">
        <v>949</v>
      </c>
      <c r="C26" s="823" t="s">
        <v>951</v>
      </c>
      <c r="D26" s="824" t="s">
        <v>1475</v>
      </c>
      <c r="E26" s="825" t="s">
        <v>956</v>
      </c>
      <c r="F26" s="823" t="s">
        <v>950</v>
      </c>
      <c r="G26" s="823" t="s">
        <v>1028</v>
      </c>
      <c r="H26" s="823" t="s">
        <v>611</v>
      </c>
      <c r="I26" s="823" t="s">
        <v>1029</v>
      </c>
      <c r="J26" s="823" t="s">
        <v>1030</v>
      </c>
      <c r="K26" s="823" t="s">
        <v>1031</v>
      </c>
      <c r="L26" s="826">
        <v>103.4</v>
      </c>
      <c r="M26" s="826">
        <v>413.6</v>
      </c>
      <c r="N26" s="823">
        <v>4</v>
      </c>
      <c r="O26" s="827">
        <v>3</v>
      </c>
      <c r="P26" s="826">
        <v>206.8</v>
      </c>
      <c r="Q26" s="828">
        <v>0.5</v>
      </c>
      <c r="R26" s="823">
        <v>2</v>
      </c>
      <c r="S26" s="828">
        <v>0.5</v>
      </c>
      <c r="T26" s="827">
        <v>1.5</v>
      </c>
      <c r="U26" s="829">
        <v>0.5</v>
      </c>
    </row>
    <row r="27" spans="1:21" ht="14.45" customHeight="1" x14ac:dyDescent="0.2">
      <c r="A27" s="822">
        <v>22</v>
      </c>
      <c r="B27" s="823" t="s">
        <v>949</v>
      </c>
      <c r="C27" s="823" t="s">
        <v>951</v>
      </c>
      <c r="D27" s="824" t="s">
        <v>1475</v>
      </c>
      <c r="E27" s="825" t="s">
        <v>956</v>
      </c>
      <c r="F27" s="823" t="s">
        <v>950</v>
      </c>
      <c r="G27" s="823" t="s">
        <v>1032</v>
      </c>
      <c r="H27" s="823" t="s">
        <v>329</v>
      </c>
      <c r="I27" s="823" t="s">
        <v>1033</v>
      </c>
      <c r="J27" s="823" t="s">
        <v>1034</v>
      </c>
      <c r="K27" s="823" t="s">
        <v>1035</v>
      </c>
      <c r="L27" s="826">
        <v>218.62</v>
      </c>
      <c r="M27" s="826">
        <v>1093.0999999999999</v>
      </c>
      <c r="N27" s="823">
        <v>5</v>
      </c>
      <c r="O27" s="827">
        <v>3</v>
      </c>
      <c r="P27" s="826">
        <v>437.24</v>
      </c>
      <c r="Q27" s="828">
        <v>0.4</v>
      </c>
      <c r="R27" s="823">
        <v>2</v>
      </c>
      <c r="S27" s="828">
        <v>0.4</v>
      </c>
      <c r="T27" s="827">
        <v>1</v>
      </c>
      <c r="U27" s="829">
        <v>0.33333333333333331</v>
      </c>
    </row>
    <row r="28" spans="1:21" ht="14.45" customHeight="1" x14ac:dyDescent="0.2">
      <c r="A28" s="822">
        <v>22</v>
      </c>
      <c r="B28" s="823" t="s">
        <v>949</v>
      </c>
      <c r="C28" s="823" t="s">
        <v>951</v>
      </c>
      <c r="D28" s="824" t="s">
        <v>1475</v>
      </c>
      <c r="E28" s="825" t="s">
        <v>956</v>
      </c>
      <c r="F28" s="823" t="s">
        <v>950</v>
      </c>
      <c r="G28" s="823" t="s">
        <v>1036</v>
      </c>
      <c r="H28" s="823" t="s">
        <v>329</v>
      </c>
      <c r="I28" s="823" t="s">
        <v>1037</v>
      </c>
      <c r="J28" s="823" t="s">
        <v>1038</v>
      </c>
      <c r="K28" s="823" t="s">
        <v>1039</v>
      </c>
      <c r="L28" s="826">
        <v>107.37</v>
      </c>
      <c r="M28" s="826">
        <v>107.37</v>
      </c>
      <c r="N28" s="823">
        <v>1</v>
      </c>
      <c r="O28" s="827">
        <v>0.5</v>
      </c>
      <c r="P28" s="826"/>
      <c r="Q28" s="828">
        <v>0</v>
      </c>
      <c r="R28" s="823"/>
      <c r="S28" s="828">
        <v>0</v>
      </c>
      <c r="T28" s="827"/>
      <c r="U28" s="829">
        <v>0</v>
      </c>
    </row>
    <row r="29" spans="1:21" ht="14.45" customHeight="1" x14ac:dyDescent="0.2">
      <c r="A29" s="822">
        <v>22</v>
      </c>
      <c r="B29" s="823" t="s">
        <v>949</v>
      </c>
      <c r="C29" s="823" t="s">
        <v>951</v>
      </c>
      <c r="D29" s="824" t="s">
        <v>1475</v>
      </c>
      <c r="E29" s="825" t="s">
        <v>956</v>
      </c>
      <c r="F29" s="823" t="s">
        <v>950</v>
      </c>
      <c r="G29" s="823" t="s">
        <v>1040</v>
      </c>
      <c r="H29" s="823" t="s">
        <v>329</v>
      </c>
      <c r="I29" s="823" t="s">
        <v>1041</v>
      </c>
      <c r="J29" s="823" t="s">
        <v>1042</v>
      </c>
      <c r="K29" s="823" t="s">
        <v>1043</v>
      </c>
      <c r="L29" s="826">
        <v>161.46</v>
      </c>
      <c r="M29" s="826">
        <v>161.46</v>
      </c>
      <c r="N29" s="823">
        <v>1</v>
      </c>
      <c r="O29" s="827">
        <v>1</v>
      </c>
      <c r="P29" s="826"/>
      <c r="Q29" s="828">
        <v>0</v>
      </c>
      <c r="R29" s="823"/>
      <c r="S29" s="828">
        <v>0</v>
      </c>
      <c r="T29" s="827"/>
      <c r="U29" s="829">
        <v>0</v>
      </c>
    </row>
    <row r="30" spans="1:21" ht="14.45" customHeight="1" x14ac:dyDescent="0.2">
      <c r="A30" s="822">
        <v>22</v>
      </c>
      <c r="B30" s="823" t="s">
        <v>949</v>
      </c>
      <c r="C30" s="823" t="s">
        <v>951</v>
      </c>
      <c r="D30" s="824" t="s">
        <v>1475</v>
      </c>
      <c r="E30" s="825" t="s">
        <v>956</v>
      </c>
      <c r="F30" s="823" t="s">
        <v>950</v>
      </c>
      <c r="G30" s="823" t="s">
        <v>1044</v>
      </c>
      <c r="H30" s="823" t="s">
        <v>329</v>
      </c>
      <c r="I30" s="823" t="s">
        <v>1045</v>
      </c>
      <c r="J30" s="823" t="s">
        <v>1046</v>
      </c>
      <c r="K30" s="823" t="s">
        <v>1047</v>
      </c>
      <c r="L30" s="826">
        <v>453.79</v>
      </c>
      <c r="M30" s="826">
        <v>453.79</v>
      </c>
      <c r="N30" s="823">
        <v>1</v>
      </c>
      <c r="O30" s="827">
        <v>0.5</v>
      </c>
      <c r="P30" s="826"/>
      <c r="Q30" s="828">
        <v>0</v>
      </c>
      <c r="R30" s="823"/>
      <c r="S30" s="828">
        <v>0</v>
      </c>
      <c r="T30" s="827"/>
      <c r="U30" s="829">
        <v>0</v>
      </c>
    </row>
    <row r="31" spans="1:21" ht="14.45" customHeight="1" x14ac:dyDescent="0.2">
      <c r="A31" s="822">
        <v>22</v>
      </c>
      <c r="B31" s="823" t="s">
        <v>949</v>
      </c>
      <c r="C31" s="823" t="s">
        <v>951</v>
      </c>
      <c r="D31" s="824" t="s">
        <v>1475</v>
      </c>
      <c r="E31" s="825" t="s">
        <v>956</v>
      </c>
      <c r="F31" s="823" t="s">
        <v>950</v>
      </c>
      <c r="G31" s="823" t="s">
        <v>1048</v>
      </c>
      <c r="H31" s="823" t="s">
        <v>329</v>
      </c>
      <c r="I31" s="823" t="s">
        <v>1049</v>
      </c>
      <c r="J31" s="823" t="s">
        <v>1050</v>
      </c>
      <c r="K31" s="823" t="s">
        <v>1051</v>
      </c>
      <c r="L31" s="826">
        <v>0</v>
      </c>
      <c r="M31" s="826">
        <v>0</v>
      </c>
      <c r="N31" s="823">
        <v>1</v>
      </c>
      <c r="O31" s="827">
        <v>0.5</v>
      </c>
      <c r="P31" s="826"/>
      <c r="Q31" s="828"/>
      <c r="R31" s="823"/>
      <c r="S31" s="828">
        <v>0</v>
      </c>
      <c r="T31" s="827"/>
      <c r="U31" s="829">
        <v>0</v>
      </c>
    </row>
    <row r="32" spans="1:21" ht="14.45" customHeight="1" x14ac:dyDescent="0.2">
      <c r="A32" s="822">
        <v>22</v>
      </c>
      <c r="B32" s="823" t="s">
        <v>949</v>
      </c>
      <c r="C32" s="823" t="s">
        <v>951</v>
      </c>
      <c r="D32" s="824" t="s">
        <v>1475</v>
      </c>
      <c r="E32" s="825" t="s">
        <v>956</v>
      </c>
      <c r="F32" s="823" t="s">
        <v>950</v>
      </c>
      <c r="G32" s="823" t="s">
        <v>1052</v>
      </c>
      <c r="H32" s="823" t="s">
        <v>611</v>
      </c>
      <c r="I32" s="823" t="s">
        <v>924</v>
      </c>
      <c r="J32" s="823" t="s">
        <v>685</v>
      </c>
      <c r="K32" s="823" t="s">
        <v>676</v>
      </c>
      <c r="L32" s="826">
        <v>0</v>
      </c>
      <c r="M32" s="826">
        <v>0</v>
      </c>
      <c r="N32" s="823">
        <v>61</v>
      </c>
      <c r="O32" s="827">
        <v>60.5</v>
      </c>
      <c r="P32" s="826">
        <v>0</v>
      </c>
      <c r="Q32" s="828"/>
      <c r="R32" s="823">
        <v>23</v>
      </c>
      <c r="S32" s="828">
        <v>0.37704918032786883</v>
      </c>
      <c r="T32" s="827">
        <v>23</v>
      </c>
      <c r="U32" s="829">
        <v>0.38016528925619836</v>
      </c>
    </row>
    <row r="33" spans="1:21" ht="14.45" customHeight="1" x14ac:dyDescent="0.2">
      <c r="A33" s="822">
        <v>22</v>
      </c>
      <c r="B33" s="823" t="s">
        <v>949</v>
      </c>
      <c r="C33" s="823" t="s">
        <v>951</v>
      </c>
      <c r="D33" s="824" t="s">
        <v>1475</v>
      </c>
      <c r="E33" s="825" t="s">
        <v>956</v>
      </c>
      <c r="F33" s="823" t="s">
        <v>950</v>
      </c>
      <c r="G33" s="823" t="s">
        <v>1052</v>
      </c>
      <c r="H33" s="823" t="s">
        <v>611</v>
      </c>
      <c r="I33" s="823" t="s">
        <v>922</v>
      </c>
      <c r="J33" s="823" t="s">
        <v>685</v>
      </c>
      <c r="K33" s="823" t="s">
        <v>923</v>
      </c>
      <c r="L33" s="826">
        <v>0</v>
      </c>
      <c r="M33" s="826">
        <v>0</v>
      </c>
      <c r="N33" s="823">
        <v>12</v>
      </c>
      <c r="O33" s="827">
        <v>10.5</v>
      </c>
      <c r="P33" s="826">
        <v>0</v>
      </c>
      <c r="Q33" s="828"/>
      <c r="R33" s="823">
        <v>4</v>
      </c>
      <c r="S33" s="828">
        <v>0.33333333333333331</v>
      </c>
      <c r="T33" s="827">
        <v>3</v>
      </c>
      <c r="U33" s="829">
        <v>0.2857142857142857</v>
      </c>
    </row>
    <row r="34" spans="1:21" ht="14.45" customHeight="1" x14ac:dyDescent="0.2">
      <c r="A34" s="822">
        <v>22</v>
      </c>
      <c r="B34" s="823" t="s">
        <v>949</v>
      </c>
      <c r="C34" s="823" t="s">
        <v>951</v>
      </c>
      <c r="D34" s="824" t="s">
        <v>1475</v>
      </c>
      <c r="E34" s="825" t="s">
        <v>956</v>
      </c>
      <c r="F34" s="823" t="s">
        <v>950</v>
      </c>
      <c r="G34" s="823" t="s">
        <v>1052</v>
      </c>
      <c r="H34" s="823" t="s">
        <v>329</v>
      </c>
      <c r="I34" s="823" t="s">
        <v>1053</v>
      </c>
      <c r="J34" s="823" t="s">
        <v>1054</v>
      </c>
      <c r="K34" s="823" t="s">
        <v>923</v>
      </c>
      <c r="L34" s="826">
        <v>0</v>
      </c>
      <c r="M34" s="826">
        <v>0</v>
      </c>
      <c r="N34" s="823">
        <v>1</v>
      </c>
      <c r="O34" s="827">
        <v>1</v>
      </c>
      <c r="P34" s="826">
        <v>0</v>
      </c>
      <c r="Q34" s="828"/>
      <c r="R34" s="823">
        <v>1</v>
      </c>
      <c r="S34" s="828">
        <v>1</v>
      </c>
      <c r="T34" s="827">
        <v>1</v>
      </c>
      <c r="U34" s="829">
        <v>1</v>
      </c>
    </row>
    <row r="35" spans="1:21" ht="14.45" customHeight="1" x14ac:dyDescent="0.2">
      <c r="A35" s="822">
        <v>22</v>
      </c>
      <c r="B35" s="823" t="s">
        <v>949</v>
      </c>
      <c r="C35" s="823" t="s">
        <v>951</v>
      </c>
      <c r="D35" s="824" t="s">
        <v>1475</v>
      </c>
      <c r="E35" s="825" t="s">
        <v>956</v>
      </c>
      <c r="F35" s="823" t="s">
        <v>950</v>
      </c>
      <c r="G35" s="823" t="s">
        <v>1055</v>
      </c>
      <c r="H35" s="823" t="s">
        <v>611</v>
      </c>
      <c r="I35" s="823" t="s">
        <v>1056</v>
      </c>
      <c r="J35" s="823" t="s">
        <v>1057</v>
      </c>
      <c r="K35" s="823" t="s">
        <v>1058</v>
      </c>
      <c r="L35" s="826">
        <v>414.07</v>
      </c>
      <c r="M35" s="826">
        <v>828.14</v>
      </c>
      <c r="N35" s="823">
        <v>2</v>
      </c>
      <c r="O35" s="827">
        <v>1.5</v>
      </c>
      <c r="P35" s="826"/>
      <c r="Q35" s="828">
        <v>0</v>
      </c>
      <c r="R35" s="823"/>
      <c r="S35" s="828">
        <v>0</v>
      </c>
      <c r="T35" s="827"/>
      <c r="U35" s="829">
        <v>0</v>
      </c>
    </row>
    <row r="36" spans="1:21" ht="14.45" customHeight="1" x14ac:dyDescent="0.2">
      <c r="A36" s="822">
        <v>22</v>
      </c>
      <c r="B36" s="823" t="s">
        <v>949</v>
      </c>
      <c r="C36" s="823" t="s">
        <v>951</v>
      </c>
      <c r="D36" s="824" t="s">
        <v>1475</v>
      </c>
      <c r="E36" s="825" t="s">
        <v>956</v>
      </c>
      <c r="F36" s="823" t="s">
        <v>950</v>
      </c>
      <c r="G36" s="823" t="s">
        <v>1059</v>
      </c>
      <c r="H36" s="823" t="s">
        <v>611</v>
      </c>
      <c r="I36" s="823" t="s">
        <v>1060</v>
      </c>
      <c r="J36" s="823" t="s">
        <v>910</v>
      </c>
      <c r="K36" s="823" t="s">
        <v>1061</v>
      </c>
      <c r="L36" s="826">
        <v>105.23</v>
      </c>
      <c r="M36" s="826">
        <v>1683.6799999999998</v>
      </c>
      <c r="N36" s="823">
        <v>16</v>
      </c>
      <c r="O36" s="827">
        <v>15.5</v>
      </c>
      <c r="P36" s="826">
        <v>526.15</v>
      </c>
      <c r="Q36" s="828">
        <v>0.3125</v>
      </c>
      <c r="R36" s="823">
        <v>5</v>
      </c>
      <c r="S36" s="828">
        <v>0.3125</v>
      </c>
      <c r="T36" s="827">
        <v>4.5</v>
      </c>
      <c r="U36" s="829">
        <v>0.29032258064516131</v>
      </c>
    </row>
    <row r="37" spans="1:21" ht="14.45" customHeight="1" x14ac:dyDescent="0.2">
      <c r="A37" s="822">
        <v>22</v>
      </c>
      <c r="B37" s="823" t="s">
        <v>949</v>
      </c>
      <c r="C37" s="823" t="s">
        <v>951</v>
      </c>
      <c r="D37" s="824" t="s">
        <v>1475</v>
      </c>
      <c r="E37" s="825" t="s">
        <v>956</v>
      </c>
      <c r="F37" s="823" t="s">
        <v>950</v>
      </c>
      <c r="G37" s="823" t="s">
        <v>1059</v>
      </c>
      <c r="H37" s="823" t="s">
        <v>611</v>
      </c>
      <c r="I37" s="823" t="s">
        <v>1062</v>
      </c>
      <c r="J37" s="823" t="s">
        <v>910</v>
      </c>
      <c r="K37" s="823" t="s">
        <v>1063</v>
      </c>
      <c r="L37" s="826">
        <v>126.27</v>
      </c>
      <c r="M37" s="826">
        <v>5050.8</v>
      </c>
      <c r="N37" s="823">
        <v>40</v>
      </c>
      <c r="O37" s="827">
        <v>34</v>
      </c>
      <c r="P37" s="826">
        <v>1136.43</v>
      </c>
      <c r="Q37" s="828">
        <v>0.22500000000000001</v>
      </c>
      <c r="R37" s="823">
        <v>9</v>
      </c>
      <c r="S37" s="828">
        <v>0.22500000000000001</v>
      </c>
      <c r="T37" s="827">
        <v>6.5</v>
      </c>
      <c r="U37" s="829">
        <v>0.19117647058823528</v>
      </c>
    </row>
    <row r="38" spans="1:21" ht="14.45" customHeight="1" x14ac:dyDescent="0.2">
      <c r="A38" s="822">
        <v>22</v>
      </c>
      <c r="B38" s="823" t="s">
        <v>949</v>
      </c>
      <c r="C38" s="823" t="s">
        <v>951</v>
      </c>
      <c r="D38" s="824" t="s">
        <v>1475</v>
      </c>
      <c r="E38" s="825" t="s">
        <v>956</v>
      </c>
      <c r="F38" s="823" t="s">
        <v>950</v>
      </c>
      <c r="G38" s="823" t="s">
        <v>1059</v>
      </c>
      <c r="H38" s="823" t="s">
        <v>611</v>
      </c>
      <c r="I38" s="823" t="s">
        <v>1064</v>
      </c>
      <c r="J38" s="823" t="s">
        <v>910</v>
      </c>
      <c r="K38" s="823" t="s">
        <v>1065</v>
      </c>
      <c r="L38" s="826">
        <v>63.14</v>
      </c>
      <c r="M38" s="826">
        <v>189.42000000000002</v>
      </c>
      <c r="N38" s="823">
        <v>3</v>
      </c>
      <c r="O38" s="827">
        <v>2.5</v>
      </c>
      <c r="P38" s="826">
        <v>63.14</v>
      </c>
      <c r="Q38" s="828">
        <v>0.33333333333333331</v>
      </c>
      <c r="R38" s="823">
        <v>1</v>
      </c>
      <c r="S38" s="828">
        <v>0.33333333333333331</v>
      </c>
      <c r="T38" s="827">
        <v>1</v>
      </c>
      <c r="U38" s="829">
        <v>0.4</v>
      </c>
    </row>
    <row r="39" spans="1:21" ht="14.45" customHeight="1" x14ac:dyDescent="0.2">
      <c r="A39" s="822">
        <v>22</v>
      </c>
      <c r="B39" s="823" t="s">
        <v>949</v>
      </c>
      <c r="C39" s="823" t="s">
        <v>951</v>
      </c>
      <c r="D39" s="824" t="s">
        <v>1475</v>
      </c>
      <c r="E39" s="825" t="s">
        <v>956</v>
      </c>
      <c r="F39" s="823" t="s">
        <v>950</v>
      </c>
      <c r="G39" s="823" t="s">
        <v>1059</v>
      </c>
      <c r="H39" s="823" t="s">
        <v>611</v>
      </c>
      <c r="I39" s="823" t="s">
        <v>912</v>
      </c>
      <c r="J39" s="823" t="s">
        <v>910</v>
      </c>
      <c r="K39" s="823" t="s">
        <v>913</v>
      </c>
      <c r="L39" s="826">
        <v>84.18</v>
      </c>
      <c r="M39" s="826">
        <v>2525.4000000000005</v>
      </c>
      <c r="N39" s="823">
        <v>30</v>
      </c>
      <c r="O39" s="827">
        <v>26</v>
      </c>
      <c r="P39" s="826">
        <v>841.80000000000018</v>
      </c>
      <c r="Q39" s="828">
        <v>0.33333333333333331</v>
      </c>
      <c r="R39" s="823">
        <v>10</v>
      </c>
      <c r="S39" s="828">
        <v>0.33333333333333331</v>
      </c>
      <c r="T39" s="827">
        <v>9</v>
      </c>
      <c r="U39" s="829">
        <v>0.34615384615384615</v>
      </c>
    </row>
    <row r="40" spans="1:21" ht="14.45" customHeight="1" x14ac:dyDescent="0.2">
      <c r="A40" s="822">
        <v>22</v>
      </c>
      <c r="B40" s="823" t="s">
        <v>949</v>
      </c>
      <c r="C40" s="823" t="s">
        <v>951</v>
      </c>
      <c r="D40" s="824" t="s">
        <v>1475</v>
      </c>
      <c r="E40" s="825" t="s">
        <v>956</v>
      </c>
      <c r="F40" s="823" t="s">
        <v>950</v>
      </c>
      <c r="G40" s="823" t="s">
        <v>1059</v>
      </c>
      <c r="H40" s="823" t="s">
        <v>329</v>
      </c>
      <c r="I40" s="823" t="s">
        <v>1066</v>
      </c>
      <c r="J40" s="823" t="s">
        <v>623</v>
      </c>
      <c r="K40" s="823" t="s">
        <v>624</v>
      </c>
      <c r="L40" s="826">
        <v>84.18</v>
      </c>
      <c r="M40" s="826">
        <v>84.18</v>
      </c>
      <c r="N40" s="823">
        <v>1</v>
      </c>
      <c r="O40" s="827">
        <v>1</v>
      </c>
      <c r="P40" s="826">
        <v>84.18</v>
      </c>
      <c r="Q40" s="828">
        <v>1</v>
      </c>
      <c r="R40" s="823">
        <v>1</v>
      </c>
      <c r="S40" s="828">
        <v>1</v>
      </c>
      <c r="T40" s="827">
        <v>1</v>
      </c>
      <c r="U40" s="829">
        <v>1</v>
      </c>
    </row>
    <row r="41" spans="1:21" ht="14.45" customHeight="1" x14ac:dyDescent="0.2">
      <c r="A41" s="822">
        <v>22</v>
      </c>
      <c r="B41" s="823" t="s">
        <v>949</v>
      </c>
      <c r="C41" s="823" t="s">
        <v>951</v>
      </c>
      <c r="D41" s="824" t="s">
        <v>1475</v>
      </c>
      <c r="E41" s="825" t="s">
        <v>956</v>
      </c>
      <c r="F41" s="823" t="s">
        <v>950</v>
      </c>
      <c r="G41" s="823" t="s">
        <v>1059</v>
      </c>
      <c r="H41" s="823" t="s">
        <v>611</v>
      </c>
      <c r="I41" s="823" t="s">
        <v>909</v>
      </c>
      <c r="J41" s="823" t="s">
        <v>910</v>
      </c>
      <c r="K41" s="823" t="s">
        <v>911</v>
      </c>
      <c r="L41" s="826">
        <v>49.08</v>
      </c>
      <c r="M41" s="826">
        <v>49.08</v>
      </c>
      <c r="N41" s="823">
        <v>1</v>
      </c>
      <c r="O41" s="827">
        <v>0.5</v>
      </c>
      <c r="P41" s="826">
        <v>49.08</v>
      </c>
      <c r="Q41" s="828">
        <v>1</v>
      </c>
      <c r="R41" s="823">
        <v>1</v>
      </c>
      <c r="S41" s="828">
        <v>1</v>
      </c>
      <c r="T41" s="827">
        <v>0.5</v>
      </c>
      <c r="U41" s="829">
        <v>1</v>
      </c>
    </row>
    <row r="42" spans="1:21" ht="14.45" customHeight="1" x14ac:dyDescent="0.2">
      <c r="A42" s="822">
        <v>22</v>
      </c>
      <c r="B42" s="823" t="s">
        <v>949</v>
      </c>
      <c r="C42" s="823" t="s">
        <v>951</v>
      </c>
      <c r="D42" s="824" t="s">
        <v>1475</v>
      </c>
      <c r="E42" s="825" t="s">
        <v>956</v>
      </c>
      <c r="F42" s="823" t="s">
        <v>950</v>
      </c>
      <c r="G42" s="823" t="s">
        <v>1059</v>
      </c>
      <c r="H42" s="823" t="s">
        <v>611</v>
      </c>
      <c r="I42" s="823" t="s">
        <v>914</v>
      </c>
      <c r="J42" s="823" t="s">
        <v>623</v>
      </c>
      <c r="K42" s="823" t="s">
        <v>624</v>
      </c>
      <c r="L42" s="826">
        <v>84.18</v>
      </c>
      <c r="M42" s="826">
        <v>757.62000000000012</v>
      </c>
      <c r="N42" s="823">
        <v>9</v>
      </c>
      <c r="O42" s="827">
        <v>8</v>
      </c>
      <c r="P42" s="826">
        <v>252.54000000000002</v>
      </c>
      <c r="Q42" s="828">
        <v>0.33333333333333331</v>
      </c>
      <c r="R42" s="823">
        <v>3</v>
      </c>
      <c r="S42" s="828">
        <v>0.33333333333333331</v>
      </c>
      <c r="T42" s="827">
        <v>3</v>
      </c>
      <c r="U42" s="829">
        <v>0.375</v>
      </c>
    </row>
    <row r="43" spans="1:21" ht="14.45" customHeight="1" x14ac:dyDescent="0.2">
      <c r="A43" s="822">
        <v>22</v>
      </c>
      <c r="B43" s="823" t="s">
        <v>949</v>
      </c>
      <c r="C43" s="823" t="s">
        <v>951</v>
      </c>
      <c r="D43" s="824" t="s">
        <v>1475</v>
      </c>
      <c r="E43" s="825" t="s">
        <v>956</v>
      </c>
      <c r="F43" s="823" t="s">
        <v>950</v>
      </c>
      <c r="G43" s="823" t="s">
        <v>1059</v>
      </c>
      <c r="H43" s="823" t="s">
        <v>611</v>
      </c>
      <c r="I43" s="823" t="s">
        <v>1067</v>
      </c>
      <c r="J43" s="823" t="s">
        <v>623</v>
      </c>
      <c r="K43" s="823" t="s">
        <v>1068</v>
      </c>
      <c r="L43" s="826">
        <v>105.23</v>
      </c>
      <c r="M43" s="826">
        <v>631.38</v>
      </c>
      <c r="N43" s="823">
        <v>6</v>
      </c>
      <c r="O43" s="827">
        <v>6</v>
      </c>
      <c r="P43" s="826">
        <v>105.23</v>
      </c>
      <c r="Q43" s="828">
        <v>0.16666666666666669</v>
      </c>
      <c r="R43" s="823">
        <v>1</v>
      </c>
      <c r="S43" s="828">
        <v>0.16666666666666666</v>
      </c>
      <c r="T43" s="827">
        <v>1</v>
      </c>
      <c r="U43" s="829">
        <v>0.16666666666666666</v>
      </c>
    </row>
    <row r="44" spans="1:21" ht="14.45" customHeight="1" x14ac:dyDescent="0.2">
      <c r="A44" s="822">
        <v>22</v>
      </c>
      <c r="B44" s="823" t="s">
        <v>949</v>
      </c>
      <c r="C44" s="823" t="s">
        <v>951</v>
      </c>
      <c r="D44" s="824" t="s">
        <v>1475</v>
      </c>
      <c r="E44" s="825" t="s">
        <v>956</v>
      </c>
      <c r="F44" s="823" t="s">
        <v>950</v>
      </c>
      <c r="G44" s="823" t="s">
        <v>1059</v>
      </c>
      <c r="H44" s="823" t="s">
        <v>611</v>
      </c>
      <c r="I44" s="823" t="s">
        <v>1069</v>
      </c>
      <c r="J44" s="823" t="s">
        <v>623</v>
      </c>
      <c r="K44" s="823" t="s">
        <v>1070</v>
      </c>
      <c r="L44" s="826">
        <v>63.14</v>
      </c>
      <c r="M44" s="826">
        <v>63.14</v>
      </c>
      <c r="N44" s="823">
        <v>1</v>
      </c>
      <c r="O44" s="827">
        <v>1</v>
      </c>
      <c r="P44" s="826">
        <v>63.14</v>
      </c>
      <c r="Q44" s="828">
        <v>1</v>
      </c>
      <c r="R44" s="823">
        <v>1</v>
      </c>
      <c r="S44" s="828">
        <v>1</v>
      </c>
      <c r="T44" s="827">
        <v>1</v>
      </c>
      <c r="U44" s="829">
        <v>1</v>
      </c>
    </row>
    <row r="45" spans="1:21" ht="14.45" customHeight="1" x14ac:dyDescent="0.2">
      <c r="A45" s="822">
        <v>22</v>
      </c>
      <c r="B45" s="823" t="s">
        <v>949</v>
      </c>
      <c r="C45" s="823" t="s">
        <v>951</v>
      </c>
      <c r="D45" s="824" t="s">
        <v>1475</v>
      </c>
      <c r="E45" s="825" t="s">
        <v>956</v>
      </c>
      <c r="F45" s="823" t="s">
        <v>950</v>
      </c>
      <c r="G45" s="823" t="s">
        <v>1059</v>
      </c>
      <c r="H45" s="823" t="s">
        <v>611</v>
      </c>
      <c r="I45" s="823" t="s">
        <v>915</v>
      </c>
      <c r="J45" s="823" t="s">
        <v>623</v>
      </c>
      <c r="K45" s="823" t="s">
        <v>916</v>
      </c>
      <c r="L45" s="826">
        <v>49.08</v>
      </c>
      <c r="M45" s="826">
        <v>49.08</v>
      </c>
      <c r="N45" s="823">
        <v>1</v>
      </c>
      <c r="O45" s="827">
        <v>0.5</v>
      </c>
      <c r="P45" s="826"/>
      <c r="Q45" s="828">
        <v>0</v>
      </c>
      <c r="R45" s="823"/>
      <c r="S45" s="828">
        <v>0</v>
      </c>
      <c r="T45" s="827"/>
      <c r="U45" s="829">
        <v>0</v>
      </c>
    </row>
    <row r="46" spans="1:21" ht="14.45" customHeight="1" x14ac:dyDescent="0.2">
      <c r="A46" s="822">
        <v>22</v>
      </c>
      <c r="B46" s="823" t="s">
        <v>949</v>
      </c>
      <c r="C46" s="823" t="s">
        <v>951</v>
      </c>
      <c r="D46" s="824" t="s">
        <v>1475</v>
      </c>
      <c r="E46" s="825" t="s">
        <v>956</v>
      </c>
      <c r="F46" s="823" t="s">
        <v>950</v>
      </c>
      <c r="G46" s="823" t="s">
        <v>1059</v>
      </c>
      <c r="H46" s="823" t="s">
        <v>611</v>
      </c>
      <c r="I46" s="823" t="s">
        <v>1071</v>
      </c>
      <c r="J46" s="823" t="s">
        <v>623</v>
      </c>
      <c r="K46" s="823" t="s">
        <v>1072</v>
      </c>
      <c r="L46" s="826">
        <v>126.27</v>
      </c>
      <c r="M46" s="826">
        <v>1010.16</v>
      </c>
      <c r="N46" s="823">
        <v>8</v>
      </c>
      <c r="O46" s="827">
        <v>7</v>
      </c>
      <c r="P46" s="826">
        <v>126.27</v>
      </c>
      <c r="Q46" s="828">
        <v>0.125</v>
      </c>
      <c r="R46" s="823">
        <v>1</v>
      </c>
      <c r="S46" s="828">
        <v>0.125</v>
      </c>
      <c r="T46" s="827">
        <v>1</v>
      </c>
      <c r="U46" s="829">
        <v>0.14285714285714285</v>
      </c>
    </row>
    <row r="47" spans="1:21" ht="14.45" customHeight="1" x14ac:dyDescent="0.2">
      <c r="A47" s="822">
        <v>22</v>
      </c>
      <c r="B47" s="823" t="s">
        <v>949</v>
      </c>
      <c r="C47" s="823" t="s">
        <v>951</v>
      </c>
      <c r="D47" s="824" t="s">
        <v>1475</v>
      </c>
      <c r="E47" s="825" t="s">
        <v>956</v>
      </c>
      <c r="F47" s="823" t="s">
        <v>950</v>
      </c>
      <c r="G47" s="823" t="s">
        <v>1059</v>
      </c>
      <c r="H47" s="823" t="s">
        <v>611</v>
      </c>
      <c r="I47" s="823" t="s">
        <v>1073</v>
      </c>
      <c r="J47" s="823" t="s">
        <v>623</v>
      </c>
      <c r="K47" s="823" t="s">
        <v>1074</v>
      </c>
      <c r="L47" s="826">
        <v>74.08</v>
      </c>
      <c r="M47" s="826">
        <v>148.16</v>
      </c>
      <c r="N47" s="823">
        <v>2</v>
      </c>
      <c r="O47" s="827">
        <v>2</v>
      </c>
      <c r="P47" s="826"/>
      <c r="Q47" s="828">
        <v>0</v>
      </c>
      <c r="R47" s="823"/>
      <c r="S47" s="828">
        <v>0</v>
      </c>
      <c r="T47" s="827"/>
      <c r="U47" s="829">
        <v>0</v>
      </c>
    </row>
    <row r="48" spans="1:21" ht="14.45" customHeight="1" x14ac:dyDescent="0.2">
      <c r="A48" s="822">
        <v>22</v>
      </c>
      <c r="B48" s="823" t="s">
        <v>949</v>
      </c>
      <c r="C48" s="823" t="s">
        <v>951</v>
      </c>
      <c r="D48" s="824" t="s">
        <v>1475</v>
      </c>
      <c r="E48" s="825" t="s">
        <v>956</v>
      </c>
      <c r="F48" s="823" t="s">
        <v>950</v>
      </c>
      <c r="G48" s="823" t="s">
        <v>1059</v>
      </c>
      <c r="H48" s="823" t="s">
        <v>611</v>
      </c>
      <c r="I48" s="823" t="s">
        <v>934</v>
      </c>
      <c r="J48" s="823" t="s">
        <v>623</v>
      </c>
      <c r="K48" s="823" t="s">
        <v>731</v>
      </c>
      <c r="L48" s="826">
        <v>94.28</v>
      </c>
      <c r="M48" s="826">
        <v>754.24</v>
      </c>
      <c r="N48" s="823">
        <v>8</v>
      </c>
      <c r="O48" s="827">
        <v>7.5</v>
      </c>
      <c r="P48" s="826">
        <v>188.56</v>
      </c>
      <c r="Q48" s="828">
        <v>0.25</v>
      </c>
      <c r="R48" s="823">
        <v>2</v>
      </c>
      <c r="S48" s="828">
        <v>0.25</v>
      </c>
      <c r="T48" s="827">
        <v>1.5</v>
      </c>
      <c r="U48" s="829">
        <v>0.2</v>
      </c>
    </row>
    <row r="49" spans="1:21" ht="14.45" customHeight="1" x14ac:dyDescent="0.2">
      <c r="A49" s="822">
        <v>22</v>
      </c>
      <c r="B49" s="823" t="s">
        <v>949</v>
      </c>
      <c r="C49" s="823" t="s">
        <v>951</v>
      </c>
      <c r="D49" s="824" t="s">
        <v>1475</v>
      </c>
      <c r="E49" s="825" t="s">
        <v>956</v>
      </c>
      <c r="F49" s="823" t="s">
        <v>950</v>
      </c>
      <c r="G49" s="823" t="s">
        <v>1059</v>
      </c>
      <c r="H49" s="823" t="s">
        <v>611</v>
      </c>
      <c r="I49" s="823" t="s">
        <v>1075</v>
      </c>
      <c r="J49" s="823" t="s">
        <v>623</v>
      </c>
      <c r="K49" s="823" t="s">
        <v>1076</v>
      </c>
      <c r="L49" s="826">
        <v>168.36</v>
      </c>
      <c r="M49" s="826">
        <v>505.08000000000004</v>
      </c>
      <c r="N49" s="823">
        <v>3</v>
      </c>
      <c r="O49" s="827">
        <v>2</v>
      </c>
      <c r="P49" s="826">
        <v>168.36</v>
      </c>
      <c r="Q49" s="828">
        <v>0.33333333333333331</v>
      </c>
      <c r="R49" s="823">
        <v>1</v>
      </c>
      <c r="S49" s="828">
        <v>0.33333333333333331</v>
      </c>
      <c r="T49" s="827">
        <v>0.5</v>
      </c>
      <c r="U49" s="829">
        <v>0.25</v>
      </c>
    </row>
    <row r="50" spans="1:21" ht="14.45" customHeight="1" x14ac:dyDescent="0.2">
      <c r="A50" s="822">
        <v>22</v>
      </c>
      <c r="B50" s="823" t="s">
        <v>949</v>
      </c>
      <c r="C50" s="823" t="s">
        <v>951</v>
      </c>
      <c r="D50" s="824" t="s">
        <v>1475</v>
      </c>
      <c r="E50" s="825" t="s">
        <v>956</v>
      </c>
      <c r="F50" s="823" t="s">
        <v>950</v>
      </c>
      <c r="G50" s="823" t="s">
        <v>1059</v>
      </c>
      <c r="H50" s="823" t="s">
        <v>611</v>
      </c>
      <c r="I50" s="823" t="s">
        <v>1077</v>
      </c>
      <c r="J50" s="823" t="s">
        <v>623</v>
      </c>
      <c r="K50" s="823" t="s">
        <v>1078</v>
      </c>
      <c r="L50" s="826">
        <v>115.33</v>
      </c>
      <c r="M50" s="826">
        <v>230.66</v>
      </c>
      <c r="N50" s="823">
        <v>2</v>
      </c>
      <c r="O50" s="827">
        <v>2</v>
      </c>
      <c r="P50" s="826"/>
      <c r="Q50" s="828">
        <v>0</v>
      </c>
      <c r="R50" s="823"/>
      <c r="S50" s="828">
        <v>0</v>
      </c>
      <c r="T50" s="827"/>
      <c r="U50" s="829">
        <v>0</v>
      </c>
    </row>
    <row r="51" spans="1:21" ht="14.45" customHeight="1" x14ac:dyDescent="0.2">
      <c r="A51" s="822">
        <v>22</v>
      </c>
      <c r="B51" s="823" t="s">
        <v>949</v>
      </c>
      <c r="C51" s="823" t="s">
        <v>951</v>
      </c>
      <c r="D51" s="824" t="s">
        <v>1475</v>
      </c>
      <c r="E51" s="825" t="s">
        <v>956</v>
      </c>
      <c r="F51" s="823" t="s">
        <v>950</v>
      </c>
      <c r="G51" s="823" t="s">
        <v>1079</v>
      </c>
      <c r="H51" s="823" t="s">
        <v>329</v>
      </c>
      <c r="I51" s="823" t="s">
        <v>1080</v>
      </c>
      <c r="J51" s="823" t="s">
        <v>1081</v>
      </c>
      <c r="K51" s="823" t="s">
        <v>1082</v>
      </c>
      <c r="L51" s="826">
        <v>185.92</v>
      </c>
      <c r="M51" s="826">
        <v>185.92</v>
      </c>
      <c r="N51" s="823">
        <v>1</v>
      </c>
      <c r="O51" s="827">
        <v>1</v>
      </c>
      <c r="P51" s="826"/>
      <c r="Q51" s="828">
        <v>0</v>
      </c>
      <c r="R51" s="823"/>
      <c r="S51" s="828">
        <v>0</v>
      </c>
      <c r="T51" s="827"/>
      <c r="U51" s="829">
        <v>0</v>
      </c>
    </row>
    <row r="52" spans="1:21" ht="14.45" customHeight="1" x14ac:dyDescent="0.2">
      <c r="A52" s="822">
        <v>22</v>
      </c>
      <c r="B52" s="823" t="s">
        <v>949</v>
      </c>
      <c r="C52" s="823" t="s">
        <v>951</v>
      </c>
      <c r="D52" s="824" t="s">
        <v>1475</v>
      </c>
      <c r="E52" s="825" t="s">
        <v>956</v>
      </c>
      <c r="F52" s="823" t="s">
        <v>950</v>
      </c>
      <c r="G52" s="823" t="s">
        <v>1083</v>
      </c>
      <c r="H52" s="823" t="s">
        <v>329</v>
      </c>
      <c r="I52" s="823" t="s">
        <v>1084</v>
      </c>
      <c r="J52" s="823" t="s">
        <v>1085</v>
      </c>
      <c r="K52" s="823" t="s">
        <v>1086</v>
      </c>
      <c r="L52" s="826">
        <v>0</v>
      </c>
      <c r="M52" s="826">
        <v>0</v>
      </c>
      <c r="N52" s="823">
        <v>8</v>
      </c>
      <c r="O52" s="827">
        <v>5.5</v>
      </c>
      <c r="P52" s="826">
        <v>0</v>
      </c>
      <c r="Q52" s="828"/>
      <c r="R52" s="823">
        <v>7</v>
      </c>
      <c r="S52" s="828">
        <v>0.875</v>
      </c>
      <c r="T52" s="827">
        <v>4.5</v>
      </c>
      <c r="U52" s="829">
        <v>0.81818181818181823</v>
      </c>
    </row>
    <row r="53" spans="1:21" ht="14.45" customHeight="1" x14ac:dyDescent="0.2">
      <c r="A53" s="822">
        <v>22</v>
      </c>
      <c r="B53" s="823" t="s">
        <v>949</v>
      </c>
      <c r="C53" s="823" t="s">
        <v>951</v>
      </c>
      <c r="D53" s="824" t="s">
        <v>1475</v>
      </c>
      <c r="E53" s="825" t="s">
        <v>960</v>
      </c>
      <c r="F53" s="823" t="s">
        <v>950</v>
      </c>
      <c r="G53" s="823" t="s">
        <v>1087</v>
      </c>
      <c r="H53" s="823" t="s">
        <v>329</v>
      </c>
      <c r="I53" s="823" t="s">
        <v>1088</v>
      </c>
      <c r="J53" s="823" t="s">
        <v>1089</v>
      </c>
      <c r="K53" s="823" t="s">
        <v>1090</v>
      </c>
      <c r="L53" s="826">
        <v>36.270000000000003</v>
      </c>
      <c r="M53" s="826">
        <v>72.540000000000006</v>
      </c>
      <c r="N53" s="823">
        <v>2</v>
      </c>
      <c r="O53" s="827">
        <v>1</v>
      </c>
      <c r="P53" s="826">
        <v>72.540000000000006</v>
      </c>
      <c r="Q53" s="828">
        <v>1</v>
      </c>
      <c r="R53" s="823">
        <v>2</v>
      </c>
      <c r="S53" s="828">
        <v>1</v>
      </c>
      <c r="T53" s="827">
        <v>1</v>
      </c>
      <c r="U53" s="829">
        <v>1</v>
      </c>
    </row>
    <row r="54" spans="1:21" ht="14.45" customHeight="1" x14ac:dyDescent="0.2">
      <c r="A54" s="822">
        <v>22</v>
      </c>
      <c r="B54" s="823" t="s">
        <v>949</v>
      </c>
      <c r="C54" s="823" t="s">
        <v>951</v>
      </c>
      <c r="D54" s="824" t="s">
        <v>1475</v>
      </c>
      <c r="E54" s="825" t="s">
        <v>960</v>
      </c>
      <c r="F54" s="823" t="s">
        <v>950</v>
      </c>
      <c r="G54" s="823" t="s">
        <v>1091</v>
      </c>
      <c r="H54" s="823" t="s">
        <v>329</v>
      </c>
      <c r="I54" s="823" t="s">
        <v>1092</v>
      </c>
      <c r="J54" s="823" t="s">
        <v>1093</v>
      </c>
      <c r="K54" s="823" t="s">
        <v>1094</v>
      </c>
      <c r="L54" s="826">
        <v>56.05</v>
      </c>
      <c r="M54" s="826">
        <v>56.05</v>
      </c>
      <c r="N54" s="823">
        <v>1</v>
      </c>
      <c r="O54" s="827">
        <v>1</v>
      </c>
      <c r="P54" s="826">
        <v>56.05</v>
      </c>
      <c r="Q54" s="828">
        <v>1</v>
      </c>
      <c r="R54" s="823">
        <v>1</v>
      </c>
      <c r="S54" s="828">
        <v>1</v>
      </c>
      <c r="T54" s="827">
        <v>1</v>
      </c>
      <c r="U54" s="829">
        <v>1</v>
      </c>
    </row>
    <row r="55" spans="1:21" ht="14.45" customHeight="1" x14ac:dyDescent="0.2">
      <c r="A55" s="822">
        <v>22</v>
      </c>
      <c r="B55" s="823" t="s">
        <v>949</v>
      </c>
      <c r="C55" s="823" t="s">
        <v>951</v>
      </c>
      <c r="D55" s="824" t="s">
        <v>1475</v>
      </c>
      <c r="E55" s="825" t="s">
        <v>960</v>
      </c>
      <c r="F55" s="823" t="s">
        <v>950</v>
      </c>
      <c r="G55" s="823" t="s">
        <v>1095</v>
      </c>
      <c r="H55" s="823" t="s">
        <v>329</v>
      </c>
      <c r="I55" s="823" t="s">
        <v>1096</v>
      </c>
      <c r="J55" s="823" t="s">
        <v>1097</v>
      </c>
      <c r="K55" s="823" t="s">
        <v>1098</v>
      </c>
      <c r="L55" s="826">
        <v>105.32</v>
      </c>
      <c r="M55" s="826">
        <v>105.32</v>
      </c>
      <c r="N55" s="823">
        <v>1</v>
      </c>
      <c r="O55" s="827">
        <v>1</v>
      </c>
      <c r="P55" s="826">
        <v>105.32</v>
      </c>
      <c r="Q55" s="828">
        <v>1</v>
      </c>
      <c r="R55" s="823">
        <v>1</v>
      </c>
      <c r="S55" s="828">
        <v>1</v>
      </c>
      <c r="T55" s="827">
        <v>1</v>
      </c>
      <c r="U55" s="829">
        <v>1</v>
      </c>
    </row>
    <row r="56" spans="1:21" ht="14.45" customHeight="1" x14ac:dyDescent="0.2">
      <c r="A56" s="822">
        <v>22</v>
      </c>
      <c r="B56" s="823" t="s">
        <v>949</v>
      </c>
      <c r="C56" s="823" t="s">
        <v>951</v>
      </c>
      <c r="D56" s="824" t="s">
        <v>1475</v>
      </c>
      <c r="E56" s="825" t="s">
        <v>960</v>
      </c>
      <c r="F56" s="823" t="s">
        <v>950</v>
      </c>
      <c r="G56" s="823" t="s">
        <v>1099</v>
      </c>
      <c r="H56" s="823" t="s">
        <v>611</v>
      </c>
      <c r="I56" s="823" t="s">
        <v>1100</v>
      </c>
      <c r="J56" s="823" t="s">
        <v>1101</v>
      </c>
      <c r="K56" s="823" t="s">
        <v>1102</v>
      </c>
      <c r="L56" s="826">
        <v>117.55</v>
      </c>
      <c r="M56" s="826">
        <v>117.55</v>
      </c>
      <c r="N56" s="823">
        <v>1</v>
      </c>
      <c r="O56" s="827">
        <v>0.5</v>
      </c>
      <c r="P56" s="826">
        <v>117.55</v>
      </c>
      <c r="Q56" s="828">
        <v>1</v>
      </c>
      <c r="R56" s="823">
        <v>1</v>
      </c>
      <c r="S56" s="828">
        <v>1</v>
      </c>
      <c r="T56" s="827">
        <v>0.5</v>
      </c>
      <c r="U56" s="829">
        <v>1</v>
      </c>
    </row>
    <row r="57" spans="1:21" ht="14.45" customHeight="1" x14ac:dyDescent="0.2">
      <c r="A57" s="822">
        <v>22</v>
      </c>
      <c r="B57" s="823" t="s">
        <v>949</v>
      </c>
      <c r="C57" s="823" t="s">
        <v>951</v>
      </c>
      <c r="D57" s="824" t="s">
        <v>1475</v>
      </c>
      <c r="E57" s="825" t="s">
        <v>960</v>
      </c>
      <c r="F57" s="823" t="s">
        <v>950</v>
      </c>
      <c r="G57" s="823" t="s">
        <v>1103</v>
      </c>
      <c r="H57" s="823" t="s">
        <v>329</v>
      </c>
      <c r="I57" s="823" t="s">
        <v>1104</v>
      </c>
      <c r="J57" s="823" t="s">
        <v>1105</v>
      </c>
      <c r="K57" s="823" t="s">
        <v>1106</v>
      </c>
      <c r="L57" s="826">
        <v>147.85</v>
      </c>
      <c r="M57" s="826">
        <v>147.85</v>
      </c>
      <c r="N57" s="823">
        <v>1</v>
      </c>
      <c r="O57" s="827">
        <v>1</v>
      </c>
      <c r="P57" s="826"/>
      <c r="Q57" s="828">
        <v>0</v>
      </c>
      <c r="R57" s="823"/>
      <c r="S57" s="828">
        <v>0</v>
      </c>
      <c r="T57" s="827"/>
      <c r="U57" s="829">
        <v>0</v>
      </c>
    </row>
    <row r="58" spans="1:21" ht="14.45" customHeight="1" x14ac:dyDescent="0.2">
      <c r="A58" s="822">
        <v>22</v>
      </c>
      <c r="B58" s="823" t="s">
        <v>949</v>
      </c>
      <c r="C58" s="823" t="s">
        <v>951</v>
      </c>
      <c r="D58" s="824" t="s">
        <v>1475</v>
      </c>
      <c r="E58" s="825" t="s">
        <v>960</v>
      </c>
      <c r="F58" s="823" t="s">
        <v>950</v>
      </c>
      <c r="G58" s="823" t="s">
        <v>1107</v>
      </c>
      <c r="H58" s="823" t="s">
        <v>329</v>
      </c>
      <c r="I58" s="823" t="s">
        <v>1108</v>
      </c>
      <c r="J58" s="823" t="s">
        <v>1109</v>
      </c>
      <c r="K58" s="823" t="s">
        <v>1110</v>
      </c>
      <c r="L58" s="826">
        <v>0</v>
      </c>
      <c r="M58" s="826">
        <v>0</v>
      </c>
      <c r="N58" s="823">
        <v>2</v>
      </c>
      <c r="O58" s="827">
        <v>2</v>
      </c>
      <c r="P58" s="826">
        <v>0</v>
      </c>
      <c r="Q58" s="828"/>
      <c r="R58" s="823">
        <v>2</v>
      </c>
      <c r="S58" s="828">
        <v>1</v>
      </c>
      <c r="T58" s="827">
        <v>2</v>
      </c>
      <c r="U58" s="829">
        <v>1</v>
      </c>
    </row>
    <row r="59" spans="1:21" ht="14.45" customHeight="1" x14ac:dyDescent="0.2">
      <c r="A59" s="822">
        <v>22</v>
      </c>
      <c r="B59" s="823" t="s">
        <v>949</v>
      </c>
      <c r="C59" s="823" t="s">
        <v>951</v>
      </c>
      <c r="D59" s="824" t="s">
        <v>1475</v>
      </c>
      <c r="E59" s="825" t="s">
        <v>960</v>
      </c>
      <c r="F59" s="823" t="s">
        <v>950</v>
      </c>
      <c r="G59" s="823" t="s">
        <v>985</v>
      </c>
      <c r="H59" s="823" t="s">
        <v>329</v>
      </c>
      <c r="I59" s="823" t="s">
        <v>1111</v>
      </c>
      <c r="J59" s="823" t="s">
        <v>1112</v>
      </c>
      <c r="K59" s="823" t="s">
        <v>1113</v>
      </c>
      <c r="L59" s="826">
        <v>234.94</v>
      </c>
      <c r="M59" s="826">
        <v>469.88</v>
      </c>
      <c r="N59" s="823">
        <v>2</v>
      </c>
      <c r="O59" s="827">
        <v>2</v>
      </c>
      <c r="P59" s="826">
        <v>469.88</v>
      </c>
      <c r="Q59" s="828">
        <v>1</v>
      </c>
      <c r="R59" s="823">
        <v>2</v>
      </c>
      <c r="S59" s="828">
        <v>1</v>
      </c>
      <c r="T59" s="827">
        <v>2</v>
      </c>
      <c r="U59" s="829">
        <v>1</v>
      </c>
    </row>
    <row r="60" spans="1:21" ht="14.45" customHeight="1" x14ac:dyDescent="0.2">
      <c r="A60" s="822">
        <v>22</v>
      </c>
      <c r="B60" s="823" t="s">
        <v>949</v>
      </c>
      <c r="C60" s="823" t="s">
        <v>951</v>
      </c>
      <c r="D60" s="824" t="s">
        <v>1475</v>
      </c>
      <c r="E60" s="825" t="s">
        <v>960</v>
      </c>
      <c r="F60" s="823" t="s">
        <v>950</v>
      </c>
      <c r="G60" s="823" t="s">
        <v>1114</v>
      </c>
      <c r="H60" s="823" t="s">
        <v>329</v>
      </c>
      <c r="I60" s="823" t="s">
        <v>1115</v>
      </c>
      <c r="J60" s="823" t="s">
        <v>1116</v>
      </c>
      <c r="K60" s="823" t="s">
        <v>1117</v>
      </c>
      <c r="L60" s="826">
        <v>92.85</v>
      </c>
      <c r="M60" s="826">
        <v>185.7</v>
      </c>
      <c r="N60" s="823">
        <v>2</v>
      </c>
      <c r="O60" s="827">
        <v>2</v>
      </c>
      <c r="P60" s="826">
        <v>185.7</v>
      </c>
      <c r="Q60" s="828">
        <v>1</v>
      </c>
      <c r="R60" s="823">
        <v>2</v>
      </c>
      <c r="S60" s="828">
        <v>1</v>
      </c>
      <c r="T60" s="827">
        <v>2</v>
      </c>
      <c r="U60" s="829">
        <v>1</v>
      </c>
    </row>
    <row r="61" spans="1:21" ht="14.45" customHeight="1" x14ac:dyDescent="0.2">
      <c r="A61" s="822">
        <v>22</v>
      </c>
      <c r="B61" s="823" t="s">
        <v>949</v>
      </c>
      <c r="C61" s="823" t="s">
        <v>951</v>
      </c>
      <c r="D61" s="824" t="s">
        <v>1475</v>
      </c>
      <c r="E61" s="825" t="s">
        <v>960</v>
      </c>
      <c r="F61" s="823" t="s">
        <v>950</v>
      </c>
      <c r="G61" s="823" t="s">
        <v>1114</v>
      </c>
      <c r="H61" s="823" t="s">
        <v>329</v>
      </c>
      <c r="I61" s="823" t="s">
        <v>1118</v>
      </c>
      <c r="J61" s="823" t="s">
        <v>1116</v>
      </c>
      <c r="K61" s="823" t="s">
        <v>1119</v>
      </c>
      <c r="L61" s="826">
        <v>159.16999999999999</v>
      </c>
      <c r="M61" s="826">
        <v>159.16999999999999</v>
      </c>
      <c r="N61" s="823">
        <v>1</v>
      </c>
      <c r="O61" s="827">
        <v>0.5</v>
      </c>
      <c r="P61" s="826">
        <v>159.16999999999999</v>
      </c>
      <c r="Q61" s="828">
        <v>1</v>
      </c>
      <c r="R61" s="823">
        <v>1</v>
      </c>
      <c r="S61" s="828">
        <v>1</v>
      </c>
      <c r="T61" s="827">
        <v>0.5</v>
      </c>
      <c r="U61" s="829">
        <v>1</v>
      </c>
    </row>
    <row r="62" spans="1:21" ht="14.45" customHeight="1" x14ac:dyDescent="0.2">
      <c r="A62" s="822">
        <v>22</v>
      </c>
      <c r="B62" s="823" t="s">
        <v>949</v>
      </c>
      <c r="C62" s="823" t="s">
        <v>951</v>
      </c>
      <c r="D62" s="824" t="s">
        <v>1475</v>
      </c>
      <c r="E62" s="825" t="s">
        <v>960</v>
      </c>
      <c r="F62" s="823" t="s">
        <v>950</v>
      </c>
      <c r="G62" s="823" t="s">
        <v>1120</v>
      </c>
      <c r="H62" s="823" t="s">
        <v>329</v>
      </c>
      <c r="I62" s="823" t="s">
        <v>1121</v>
      </c>
      <c r="J62" s="823" t="s">
        <v>1122</v>
      </c>
      <c r="K62" s="823" t="s">
        <v>1123</v>
      </c>
      <c r="L62" s="826">
        <v>419.2</v>
      </c>
      <c r="M62" s="826">
        <v>1257.5999999999999</v>
      </c>
      <c r="N62" s="823">
        <v>3</v>
      </c>
      <c r="O62" s="827">
        <v>2.5</v>
      </c>
      <c r="P62" s="826">
        <v>1257.5999999999999</v>
      </c>
      <c r="Q62" s="828">
        <v>1</v>
      </c>
      <c r="R62" s="823">
        <v>3</v>
      </c>
      <c r="S62" s="828">
        <v>1</v>
      </c>
      <c r="T62" s="827">
        <v>2.5</v>
      </c>
      <c r="U62" s="829">
        <v>1</v>
      </c>
    </row>
    <row r="63" spans="1:21" ht="14.45" customHeight="1" x14ac:dyDescent="0.2">
      <c r="A63" s="822">
        <v>22</v>
      </c>
      <c r="B63" s="823" t="s">
        <v>949</v>
      </c>
      <c r="C63" s="823" t="s">
        <v>951</v>
      </c>
      <c r="D63" s="824" t="s">
        <v>1475</v>
      </c>
      <c r="E63" s="825" t="s">
        <v>960</v>
      </c>
      <c r="F63" s="823" t="s">
        <v>950</v>
      </c>
      <c r="G63" s="823" t="s">
        <v>1124</v>
      </c>
      <c r="H63" s="823" t="s">
        <v>329</v>
      </c>
      <c r="I63" s="823" t="s">
        <v>1125</v>
      </c>
      <c r="J63" s="823" t="s">
        <v>1126</v>
      </c>
      <c r="K63" s="823" t="s">
        <v>1127</v>
      </c>
      <c r="L63" s="826">
        <v>42.14</v>
      </c>
      <c r="M63" s="826">
        <v>42.14</v>
      </c>
      <c r="N63" s="823">
        <v>1</v>
      </c>
      <c r="O63" s="827">
        <v>1</v>
      </c>
      <c r="P63" s="826">
        <v>42.14</v>
      </c>
      <c r="Q63" s="828">
        <v>1</v>
      </c>
      <c r="R63" s="823">
        <v>1</v>
      </c>
      <c r="S63" s="828">
        <v>1</v>
      </c>
      <c r="T63" s="827">
        <v>1</v>
      </c>
      <c r="U63" s="829">
        <v>1</v>
      </c>
    </row>
    <row r="64" spans="1:21" ht="14.45" customHeight="1" x14ac:dyDescent="0.2">
      <c r="A64" s="822">
        <v>22</v>
      </c>
      <c r="B64" s="823" t="s">
        <v>949</v>
      </c>
      <c r="C64" s="823" t="s">
        <v>951</v>
      </c>
      <c r="D64" s="824" t="s">
        <v>1475</v>
      </c>
      <c r="E64" s="825" t="s">
        <v>960</v>
      </c>
      <c r="F64" s="823" t="s">
        <v>950</v>
      </c>
      <c r="G64" s="823" t="s">
        <v>1128</v>
      </c>
      <c r="H64" s="823" t="s">
        <v>329</v>
      </c>
      <c r="I64" s="823" t="s">
        <v>1129</v>
      </c>
      <c r="J64" s="823" t="s">
        <v>1130</v>
      </c>
      <c r="K64" s="823" t="s">
        <v>1131</v>
      </c>
      <c r="L64" s="826">
        <v>73.989999999999995</v>
      </c>
      <c r="M64" s="826">
        <v>73.989999999999995</v>
      </c>
      <c r="N64" s="823">
        <v>1</v>
      </c>
      <c r="O64" s="827">
        <v>0.5</v>
      </c>
      <c r="P64" s="826">
        <v>73.989999999999995</v>
      </c>
      <c r="Q64" s="828">
        <v>1</v>
      </c>
      <c r="R64" s="823">
        <v>1</v>
      </c>
      <c r="S64" s="828">
        <v>1</v>
      </c>
      <c r="T64" s="827">
        <v>0.5</v>
      </c>
      <c r="U64" s="829">
        <v>1</v>
      </c>
    </row>
    <row r="65" spans="1:21" ht="14.45" customHeight="1" x14ac:dyDescent="0.2">
      <c r="A65" s="822">
        <v>22</v>
      </c>
      <c r="B65" s="823" t="s">
        <v>949</v>
      </c>
      <c r="C65" s="823" t="s">
        <v>951</v>
      </c>
      <c r="D65" s="824" t="s">
        <v>1475</v>
      </c>
      <c r="E65" s="825" t="s">
        <v>960</v>
      </c>
      <c r="F65" s="823" t="s">
        <v>950</v>
      </c>
      <c r="G65" s="823" t="s">
        <v>1010</v>
      </c>
      <c r="H65" s="823" t="s">
        <v>329</v>
      </c>
      <c r="I65" s="823" t="s">
        <v>1132</v>
      </c>
      <c r="J65" s="823" t="s">
        <v>1012</v>
      </c>
      <c r="K65" s="823" t="s">
        <v>1016</v>
      </c>
      <c r="L65" s="826">
        <v>35.25</v>
      </c>
      <c r="M65" s="826">
        <v>105.75</v>
      </c>
      <c r="N65" s="823">
        <v>3</v>
      </c>
      <c r="O65" s="827">
        <v>1</v>
      </c>
      <c r="P65" s="826">
        <v>105.75</v>
      </c>
      <c r="Q65" s="828">
        <v>1</v>
      </c>
      <c r="R65" s="823">
        <v>3</v>
      </c>
      <c r="S65" s="828">
        <v>1</v>
      </c>
      <c r="T65" s="827">
        <v>1</v>
      </c>
      <c r="U65" s="829">
        <v>1</v>
      </c>
    </row>
    <row r="66" spans="1:21" ht="14.45" customHeight="1" x14ac:dyDescent="0.2">
      <c r="A66" s="822">
        <v>22</v>
      </c>
      <c r="B66" s="823" t="s">
        <v>949</v>
      </c>
      <c r="C66" s="823" t="s">
        <v>951</v>
      </c>
      <c r="D66" s="824" t="s">
        <v>1475</v>
      </c>
      <c r="E66" s="825" t="s">
        <v>960</v>
      </c>
      <c r="F66" s="823" t="s">
        <v>950</v>
      </c>
      <c r="G66" s="823" t="s">
        <v>1017</v>
      </c>
      <c r="H66" s="823" t="s">
        <v>611</v>
      </c>
      <c r="I66" s="823" t="s">
        <v>1024</v>
      </c>
      <c r="J66" s="823" t="s">
        <v>1022</v>
      </c>
      <c r="K66" s="823" t="s">
        <v>1025</v>
      </c>
      <c r="L66" s="826">
        <v>48.89</v>
      </c>
      <c r="M66" s="826">
        <v>48.89</v>
      </c>
      <c r="N66" s="823">
        <v>1</v>
      </c>
      <c r="O66" s="827">
        <v>1</v>
      </c>
      <c r="P66" s="826">
        <v>48.89</v>
      </c>
      <c r="Q66" s="828">
        <v>1</v>
      </c>
      <c r="R66" s="823">
        <v>1</v>
      </c>
      <c r="S66" s="828">
        <v>1</v>
      </c>
      <c r="T66" s="827">
        <v>1</v>
      </c>
      <c r="U66" s="829">
        <v>1</v>
      </c>
    </row>
    <row r="67" spans="1:21" ht="14.45" customHeight="1" x14ac:dyDescent="0.2">
      <c r="A67" s="822">
        <v>22</v>
      </c>
      <c r="B67" s="823" t="s">
        <v>949</v>
      </c>
      <c r="C67" s="823" t="s">
        <v>951</v>
      </c>
      <c r="D67" s="824" t="s">
        <v>1475</v>
      </c>
      <c r="E67" s="825" t="s">
        <v>960</v>
      </c>
      <c r="F67" s="823" t="s">
        <v>950</v>
      </c>
      <c r="G67" s="823" t="s">
        <v>1133</v>
      </c>
      <c r="H67" s="823" t="s">
        <v>329</v>
      </c>
      <c r="I67" s="823" t="s">
        <v>1134</v>
      </c>
      <c r="J67" s="823" t="s">
        <v>1135</v>
      </c>
      <c r="K67" s="823" t="s">
        <v>1136</v>
      </c>
      <c r="L67" s="826">
        <v>96.8</v>
      </c>
      <c r="M67" s="826">
        <v>193.6</v>
      </c>
      <c r="N67" s="823">
        <v>2</v>
      </c>
      <c r="O67" s="827">
        <v>0.5</v>
      </c>
      <c r="P67" s="826">
        <v>193.6</v>
      </c>
      <c r="Q67" s="828">
        <v>1</v>
      </c>
      <c r="R67" s="823">
        <v>2</v>
      </c>
      <c r="S67" s="828">
        <v>1</v>
      </c>
      <c r="T67" s="827">
        <v>0.5</v>
      </c>
      <c r="U67" s="829">
        <v>1</v>
      </c>
    </row>
    <row r="68" spans="1:21" ht="14.45" customHeight="1" x14ac:dyDescent="0.2">
      <c r="A68" s="822">
        <v>22</v>
      </c>
      <c r="B68" s="823" t="s">
        <v>949</v>
      </c>
      <c r="C68" s="823" t="s">
        <v>951</v>
      </c>
      <c r="D68" s="824" t="s">
        <v>1475</v>
      </c>
      <c r="E68" s="825" t="s">
        <v>960</v>
      </c>
      <c r="F68" s="823" t="s">
        <v>950</v>
      </c>
      <c r="G68" s="823" t="s">
        <v>1052</v>
      </c>
      <c r="H68" s="823" t="s">
        <v>329</v>
      </c>
      <c r="I68" s="823" t="s">
        <v>1137</v>
      </c>
      <c r="J68" s="823" t="s">
        <v>1138</v>
      </c>
      <c r="K68" s="823" t="s">
        <v>1139</v>
      </c>
      <c r="L68" s="826">
        <v>0</v>
      </c>
      <c r="M68" s="826">
        <v>0</v>
      </c>
      <c r="N68" s="823">
        <v>1</v>
      </c>
      <c r="O68" s="827">
        <v>0.5</v>
      </c>
      <c r="P68" s="826">
        <v>0</v>
      </c>
      <c r="Q68" s="828"/>
      <c r="R68" s="823">
        <v>1</v>
      </c>
      <c r="S68" s="828">
        <v>1</v>
      </c>
      <c r="T68" s="827">
        <v>0.5</v>
      </c>
      <c r="U68" s="829">
        <v>1</v>
      </c>
    </row>
    <row r="69" spans="1:21" ht="14.45" customHeight="1" x14ac:dyDescent="0.2">
      <c r="A69" s="822">
        <v>22</v>
      </c>
      <c r="B69" s="823" t="s">
        <v>949</v>
      </c>
      <c r="C69" s="823" t="s">
        <v>951</v>
      </c>
      <c r="D69" s="824" t="s">
        <v>1475</v>
      </c>
      <c r="E69" s="825" t="s">
        <v>960</v>
      </c>
      <c r="F69" s="823" t="s">
        <v>950</v>
      </c>
      <c r="G69" s="823" t="s">
        <v>1052</v>
      </c>
      <c r="H69" s="823" t="s">
        <v>611</v>
      </c>
      <c r="I69" s="823" t="s">
        <v>922</v>
      </c>
      <c r="J69" s="823" t="s">
        <v>685</v>
      </c>
      <c r="K69" s="823" t="s">
        <v>923</v>
      </c>
      <c r="L69" s="826">
        <v>0</v>
      </c>
      <c r="M69" s="826">
        <v>0</v>
      </c>
      <c r="N69" s="823">
        <v>3</v>
      </c>
      <c r="O69" s="827">
        <v>1</v>
      </c>
      <c r="P69" s="826"/>
      <c r="Q69" s="828"/>
      <c r="R69" s="823"/>
      <c r="S69" s="828">
        <v>0</v>
      </c>
      <c r="T69" s="827"/>
      <c r="U69" s="829">
        <v>0</v>
      </c>
    </row>
    <row r="70" spans="1:21" ht="14.45" customHeight="1" x14ac:dyDescent="0.2">
      <c r="A70" s="822">
        <v>22</v>
      </c>
      <c r="B70" s="823" t="s">
        <v>949</v>
      </c>
      <c r="C70" s="823" t="s">
        <v>951</v>
      </c>
      <c r="D70" s="824" t="s">
        <v>1475</v>
      </c>
      <c r="E70" s="825" t="s">
        <v>960</v>
      </c>
      <c r="F70" s="823" t="s">
        <v>950</v>
      </c>
      <c r="G70" s="823" t="s">
        <v>1140</v>
      </c>
      <c r="H70" s="823" t="s">
        <v>329</v>
      </c>
      <c r="I70" s="823" t="s">
        <v>1141</v>
      </c>
      <c r="J70" s="823" t="s">
        <v>1142</v>
      </c>
      <c r="K70" s="823" t="s">
        <v>1143</v>
      </c>
      <c r="L70" s="826">
        <v>83.38</v>
      </c>
      <c r="M70" s="826">
        <v>833.8</v>
      </c>
      <c r="N70" s="823">
        <v>10</v>
      </c>
      <c r="O70" s="827">
        <v>5</v>
      </c>
      <c r="P70" s="826">
        <v>833.8</v>
      </c>
      <c r="Q70" s="828">
        <v>1</v>
      </c>
      <c r="R70" s="823">
        <v>10</v>
      </c>
      <c r="S70" s="828">
        <v>1</v>
      </c>
      <c r="T70" s="827">
        <v>5</v>
      </c>
      <c r="U70" s="829">
        <v>1</v>
      </c>
    </row>
    <row r="71" spans="1:21" ht="14.45" customHeight="1" x14ac:dyDescent="0.2">
      <c r="A71" s="822">
        <v>22</v>
      </c>
      <c r="B71" s="823" t="s">
        <v>949</v>
      </c>
      <c r="C71" s="823" t="s">
        <v>951</v>
      </c>
      <c r="D71" s="824" t="s">
        <v>1475</v>
      </c>
      <c r="E71" s="825" t="s">
        <v>961</v>
      </c>
      <c r="F71" s="823" t="s">
        <v>950</v>
      </c>
      <c r="G71" s="823" t="s">
        <v>1144</v>
      </c>
      <c r="H71" s="823" t="s">
        <v>329</v>
      </c>
      <c r="I71" s="823" t="s">
        <v>1145</v>
      </c>
      <c r="J71" s="823" t="s">
        <v>1146</v>
      </c>
      <c r="K71" s="823" t="s">
        <v>1147</v>
      </c>
      <c r="L71" s="826">
        <v>35.11</v>
      </c>
      <c r="M71" s="826">
        <v>526.65</v>
      </c>
      <c r="N71" s="823">
        <v>15</v>
      </c>
      <c r="O71" s="827">
        <v>3.5</v>
      </c>
      <c r="P71" s="826">
        <v>315.99</v>
      </c>
      <c r="Q71" s="828">
        <v>0.60000000000000009</v>
      </c>
      <c r="R71" s="823">
        <v>9</v>
      </c>
      <c r="S71" s="828">
        <v>0.6</v>
      </c>
      <c r="T71" s="827">
        <v>2.5</v>
      </c>
      <c r="U71" s="829">
        <v>0.7142857142857143</v>
      </c>
    </row>
    <row r="72" spans="1:21" ht="14.45" customHeight="1" x14ac:dyDescent="0.2">
      <c r="A72" s="822">
        <v>22</v>
      </c>
      <c r="B72" s="823" t="s">
        <v>949</v>
      </c>
      <c r="C72" s="823" t="s">
        <v>951</v>
      </c>
      <c r="D72" s="824" t="s">
        <v>1475</v>
      </c>
      <c r="E72" s="825" t="s">
        <v>961</v>
      </c>
      <c r="F72" s="823" t="s">
        <v>950</v>
      </c>
      <c r="G72" s="823" t="s">
        <v>1148</v>
      </c>
      <c r="H72" s="823" t="s">
        <v>329</v>
      </c>
      <c r="I72" s="823" t="s">
        <v>1149</v>
      </c>
      <c r="J72" s="823" t="s">
        <v>1150</v>
      </c>
      <c r="K72" s="823" t="s">
        <v>1151</v>
      </c>
      <c r="L72" s="826">
        <v>329.56</v>
      </c>
      <c r="M72" s="826">
        <v>329.56</v>
      </c>
      <c r="N72" s="823">
        <v>1</v>
      </c>
      <c r="O72" s="827">
        <v>0.5</v>
      </c>
      <c r="P72" s="826">
        <v>329.56</v>
      </c>
      <c r="Q72" s="828">
        <v>1</v>
      </c>
      <c r="R72" s="823">
        <v>1</v>
      </c>
      <c r="S72" s="828">
        <v>1</v>
      </c>
      <c r="T72" s="827">
        <v>0.5</v>
      </c>
      <c r="U72" s="829">
        <v>1</v>
      </c>
    </row>
    <row r="73" spans="1:21" ht="14.45" customHeight="1" x14ac:dyDescent="0.2">
      <c r="A73" s="822">
        <v>22</v>
      </c>
      <c r="B73" s="823" t="s">
        <v>949</v>
      </c>
      <c r="C73" s="823" t="s">
        <v>951</v>
      </c>
      <c r="D73" s="824" t="s">
        <v>1475</v>
      </c>
      <c r="E73" s="825" t="s">
        <v>961</v>
      </c>
      <c r="F73" s="823" t="s">
        <v>950</v>
      </c>
      <c r="G73" s="823" t="s">
        <v>1152</v>
      </c>
      <c r="H73" s="823" t="s">
        <v>329</v>
      </c>
      <c r="I73" s="823" t="s">
        <v>1153</v>
      </c>
      <c r="J73" s="823" t="s">
        <v>1154</v>
      </c>
      <c r="K73" s="823" t="s">
        <v>1155</v>
      </c>
      <c r="L73" s="826">
        <v>41.41</v>
      </c>
      <c r="M73" s="826">
        <v>41.41</v>
      </c>
      <c r="N73" s="823">
        <v>1</v>
      </c>
      <c r="O73" s="827">
        <v>0.5</v>
      </c>
      <c r="P73" s="826">
        <v>41.41</v>
      </c>
      <c r="Q73" s="828">
        <v>1</v>
      </c>
      <c r="R73" s="823">
        <v>1</v>
      </c>
      <c r="S73" s="828">
        <v>1</v>
      </c>
      <c r="T73" s="827">
        <v>0.5</v>
      </c>
      <c r="U73" s="829">
        <v>1</v>
      </c>
    </row>
    <row r="74" spans="1:21" ht="14.45" customHeight="1" x14ac:dyDescent="0.2">
      <c r="A74" s="822">
        <v>22</v>
      </c>
      <c r="B74" s="823" t="s">
        <v>949</v>
      </c>
      <c r="C74" s="823" t="s">
        <v>951</v>
      </c>
      <c r="D74" s="824" t="s">
        <v>1475</v>
      </c>
      <c r="E74" s="825" t="s">
        <v>961</v>
      </c>
      <c r="F74" s="823" t="s">
        <v>950</v>
      </c>
      <c r="G74" s="823" t="s">
        <v>1156</v>
      </c>
      <c r="H74" s="823" t="s">
        <v>329</v>
      </c>
      <c r="I74" s="823" t="s">
        <v>1157</v>
      </c>
      <c r="J74" s="823" t="s">
        <v>1158</v>
      </c>
      <c r="K74" s="823" t="s">
        <v>1159</v>
      </c>
      <c r="L74" s="826">
        <v>31.09</v>
      </c>
      <c r="M74" s="826">
        <v>31.09</v>
      </c>
      <c r="N74" s="823">
        <v>1</v>
      </c>
      <c r="O74" s="827">
        <v>1</v>
      </c>
      <c r="P74" s="826">
        <v>31.09</v>
      </c>
      <c r="Q74" s="828">
        <v>1</v>
      </c>
      <c r="R74" s="823">
        <v>1</v>
      </c>
      <c r="S74" s="828">
        <v>1</v>
      </c>
      <c r="T74" s="827">
        <v>1</v>
      </c>
      <c r="U74" s="829">
        <v>1</v>
      </c>
    </row>
    <row r="75" spans="1:21" ht="14.45" customHeight="1" x14ac:dyDescent="0.2">
      <c r="A75" s="822">
        <v>22</v>
      </c>
      <c r="B75" s="823" t="s">
        <v>949</v>
      </c>
      <c r="C75" s="823" t="s">
        <v>951</v>
      </c>
      <c r="D75" s="824" t="s">
        <v>1475</v>
      </c>
      <c r="E75" s="825" t="s">
        <v>961</v>
      </c>
      <c r="F75" s="823" t="s">
        <v>950</v>
      </c>
      <c r="G75" s="823" t="s">
        <v>1095</v>
      </c>
      <c r="H75" s="823" t="s">
        <v>329</v>
      </c>
      <c r="I75" s="823" t="s">
        <v>1096</v>
      </c>
      <c r="J75" s="823" t="s">
        <v>1097</v>
      </c>
      <c r="K75" s="823" t="s">
        <v>1098</v>
      </c>
      <c r="L75" s="826">
        <v>105.32</v>
      </c>
      <c r="M75" s="826">
        <v>105.32</v>
      </c>
      <c r="N75" s="823">
        <v>1</v>
      </c>
      <c r="O75" s="827">
        <v>0.5</v>
      </c>
      <c r="P75" s="826"/>
      <c r="Q75" s="828">
        <v>0</v>
      </c>
      <c r="R75" s="823"/>
      <c r="S75" s="828">
        <v>0</v>
      </c>
      <c r="T75" s="827"/>
      <c r="U75" s="829">
        <v>0</v>
      </c>
    </row>
    <row r="76" spans="1:21" ht="14.45" customHeight="1" x14ac:dyDescent="0.2">
      <c r="A76" s="822">
        <v>22</v>
      </c>
      <c r="B76" s="823" t="s">
        <v>949</v>
      </c>
      <c r="C76" s="823" t="s">
        <v>951</v>
      </c>
      <c r="D76" s="824" t="s">
        <v>1475</v>
      </c>
      <c r="E76" s="825" t="s">
        <v>961</v>
      </c>
      <c r="F76" s="823" t="s">
        <v>950</v>
      </c>
      <c r="G76" s="823" t="s">
        <v>1095</v>
      </c>
      <c r="H76" s="823" t="s">
        <v>329</v>
      </c>
      <c r="I76" s="823" t="s">
        <v>1160</v>
      </c>
      <c r="J76" s="823" t="s">
        <v>1161</v>
      </c>
      <c r="K76" s="823" t="s">
        <v>984</v>
      </c>
      <c r="L76" s="826">
        <v>117.03</v>
      </c>
      <c r="M76" s="826">
        <v>234.06</v>
      </c>
      <c r="N76" s="823">
        <v>2</v>
      </c>
      <c r="O76" s="827">
        <v>1</v>
      </c>
      <c r="P76" s="826">
        <v>234.06</v>
      </c>
      <c r="Q76" s="828">
        <v>1</v>
      </c>
      <c r="R76" s="823">
        <v>2</v>
      </c>
      <c r="S76" s="828">
        <v>1</v>
      </c>
      <c r="T76" s="827">
        <v>1</v>
      </c>
      <c r="U76" s="829">
        <v>1</v>
      </c>
    </row>
    <row r="77" spans="1:21" ht="14.45" customHeight="1" x14ac:dyDescent="0.2">
      <c r="A77" s="822">
        <v>22</v>
      </c>
      <c r="B77" s="823" t="s">
        <v>949</v>
      </c>
      <c r="C77" s="823" t="s">
        <v>951</v>
      </c>
      <c r="D77" s="824" t="s">
        <v>1475</v>
      </c>
      <c r="E77" s="825" t="s">
        <v>961</v>
      </c>
      <c r="F77" s="823" t="s">
        <v>950</v>
      </c>
      <c r="G77" s="823" t="s">
        <v>1107</v>
      </c>
      <c r="H77" s="823" t="s">
        <v>329</v>
      </c>
      <c r="I77" s="823" t="s">
        <v>1162</v>
      </c>
      <c r="J77" s="823" t="s">
        <v>1163</v>
      </c>
      <c r="K77" s="823" t="s">
        <v>1164</v>
      </c>
      <c r="L77" s="826">
        <v>52.78</v>
      </c>
      <c r="M77" s="826">
        <v>52.78</v>
      </c>
      <c r="N77" s="823">
        <v>1</v>
      </c>
      <c r="O77" s="827">
        <v>0.5</v>
      </c>
      <c r="P77" s="826">
        <v>52.78</v>
      </c>
      <c r="Q77" s="828">
        <v>1</v>
      </c>
      <c r="R77" s="823">
        <v>1</v>
      </c>
      <c r="S77" s="828">
        <v>1</v>
      </c>
      <c r="T77" s="827">
        <v>0.5</v>
      </c>
      <c r="U77" s="829">
        <v>1</v>
      </c>
    </row>
    <row r="78" spans="1:21" ht="14.45" customHeight="1" x14ac:dyDescent="0.2">
      <c r="A78" s="822">
        <v>22</v>
      </c>
      <c r="B78" s="823" t="s">
        <v>949</v>
      </c>
      <c r="C78" s="823" t="s">
        <v>951</v>
      </c>
      <c r="D78" s="824" t="s">
        <v>1475</v>
      </c>
      <c r="E78" s="825" t="s">
        <v>961</v>
      </c>
      <c r="F78" s="823" t="s">
        <v>950</v>
      </c>
      <c r="G78" s="823" t="s">
        <v>1165</v>
      </c>
      <c r="H78" s="823" t="s">
        <v>329</v>
      </c>
      <c r="I78" s="823" t="s">
        <v>1166</v>
      </c>
      <c r="J78" s="823" t="s">
        <v>1167</v>
      </c>
      <c r="K78" s="823" t="s">
        <v>1168</v>
      </c>
      <c r="L78" s="826">
        <v>93.49</v>
      </c>
      <c r="M78" s="826">
        <v>93.49</v>
      </c>
      <c r="N78" s="823">
        <v>1</v>
      </c>
      <c r="O78" s="827">
        <v>1</v>
      </c>
      <c r="P78" s="826"/>
      <c r="Q78" s="828">
        <v>0</v>
      </c>
      <c r="R78" s="823"/>
      <c r="S78" s="828">
        <v>0</v>
      </c>
      <c r="T78" s="827"/>
      <c r="U78" s="829">
        <v>0</v>
      </c>
    </row>
    <row r="79" spans="1:21" ht="14.45" customHeight="1" x14ac:dyDescent="0.2">
      <c r="A79" s="822">
        <v>22</v>
      </c>
      <c r="B79" s="823" t="s">
        <v>949</v>
      </c>
      <c r="C79" s="823" t="s">
        <v>951</v>
      </c>
      <c r="D79" s="824" t="s">
        <v>1475</v>
      </c>
      <c r="E79" s="825" t="s">
        <v>961</v>
      </c>
      <c r="F79" s="823" t="s">
        <v>950</v>
      </c>
      <c r="G79" s="823" t="s">
        <v>1165</v>
      </c>
      <c r="H79" s="823" t="s">
        <v>329</v>
      </c>
      <c r="I79" s="823" t="s">
        <v>1169</v>
      </c>
      <c r="J79" s="823" t="s">
        <v>1167</v>
      </c>
      <c r="K79" s="823" t="s">
        <v>1170</v>
      </c>
      <c r="L79" s="826">
        <v>186.99</v>
      </c>
      <c r="M79" s="826">
        <v>560.97</v>
      </c>
      <c r="N79" s="823">
        <v>3</v>
      </c>
      <c r="O79" s="827">
        <v>1</v>
      </c>
      <c r="P79" s="826"/>
      <c r="Q79" s="828">
        <v>0</v>
      </c>
      <c r="R79" s="823"/>
      <c r="S79" s="828">
        <v>0</v>
      </c>
      <c r="T79" s="827"/>
      <c r="U79" s="829">
        <v>0</v>
      </c>
    </row>
    <row r="80" spans="1:21" ht="14.45" customHeight="1" x14ac:dyDescent="0.2">
      <c r="A80" s="822">
        <v>22</v>
      </c>
      <c r="B80" s="823" t="s">
        <v>949</v>
      </c>
      <c r="C80" s="823" t="s">
        <v>951</v>
      </c>
      <c r="D80" s="824" t="s">
        <v>1475</v>
      </c>
      <c r="E80" s="825" t="s">
        <v>961</v>
      </c>
      <c r="F80" s="823" t="s">
        <v>950</v>
      </c>
      <c r="G80" s="823" t="s">
        <v>1165</v>
      </c>
      <c r="H80" s="823" t="s">
        <v>329</v>
      </c>
      <c r="I80" s="823" t="s">
        <v>1171</v>
      </c>
      <c r="J80" s="823" t="s">
        <v>1167</v>
      </c>
      <c r="K80" s="823" t="s">
        <v>1172</v>
      </c>
      <c r="L80" s="826">
        <v>46.75</v>
      </c>
      <c r="M80" s="826">
        <v>46.75</v>
      </c>
      <c r="N80" s="823">
        <v>1</v>
      </c>
      <c r="O80" s="827">
        <v>1</v>
      </c>
      <c r="P80" s="826"/>
      <c r="Q80" s="828">
        <v>0</v>
      </c>
      <c r="R80" s="823"/>
      <c r="S80" s="828">
        <v>0</v>
      </c>
      <c r="T80" s="827"/>
      <c r="U80" s="829">
        <v>0</v>
      </c>
    </row>
    <row r="81" spans="1:21" ht="14.45" customHeight="1" x14ac:dyDescent="0.2">
      <c r="A81" s="822">
        <v>22</v>
      </c>
      <c r="B81" s="823" t="s">
        <v>949</v>
      </c>
      <c r="C81" s="823" t="s">
        <v>951</v>
      </c>
      <c r="D81" s="824" t="s">
        <v>1475</v>
      </c>
      <c r="E81" s="825" t="s">
        <v>961</v>
      </c>
      <c r="F81" s="823" t="s">
        <v>950</v>
      </c>
      <c r="G81" s="823" t="s">
        <v>1173</v>
      </c>
      <c r="H81" s="823" t="s">
        <v>329</v>
      </c>
      <c r="I81" s="823" t="s">
        <v>1174</v>
      </c>
      <c r="J81" s="823" t="s">
        <v>629</v>
      </c>
      <c r="K81" s="823" t="s">
        <v>1175</v>
      </c>
      <c r="L81" s="826">
        <v>182.65</v>
      </c>
      <c r="M81" s="826">
        <v>365.3</v>
      </c>
      <c r="N81" s="823">
        <v>2</v>
      </c>
      <c r="O81" s="827">
        <v>1</v>
      </c>
      <c r="P81" s="826"/>
      <c r="Q81" s="828">
        <v>0</v>
      </c>
      <c r="R81" s="823"/>
      <c r="S81" s="828">
        <v>0</v>
      </c>
      <c r="T81" s="827"/>
      <c r="U81" s="829">
        <v>0</v>
      </c>
    </row>
    <row r="82" spans="1:21" ht="14.45" customHeight="1" x14ac:dyDescent="0.2">
      <c r="A82" s="822">
        <v>22</v>
      </c>
      <c r="B82" s="823" t="s">
        <v>949</v>
      </c>
      <c r="C82" s="823" t="s">
        <v>951</v>
      </c>
      <c r="D82" s="824" t="s">
        <v>1475</v>
      </c>
      <c r="E82" s="825" t="s">
        <v>961</v>
      </c>
      <c r="F82" s="823" t="s">
        <v>950</v>
      </c>
      <c r="G82" s="823" t="s">
        <v>1176</v>
      </c>
      <c r="H82" s="823" t="s">
        <v>329</v>
      </c>
      <c r="I82" s="823" t="s">
        <v>1177</v>
      </c>
      <c r="J82" s="823" t="s">
        <v>1178</v>
      </c>
      <c r="K82" s="823" t="s">
        <v>1179</v>
      </c>
      <c r="L82" s="826">
        <v>0</v>
      </c>
      <c r="M82" s="826">
        <v>0</v>
      </c>
      <c r="N82" s="823">
        <v>2</v>
      </c>
      <c r="O82" s="827">
        <v>0.5</v>
      </c>
      <c r="P82" s="826">
        <v>0</v>
      </c>
      <c r="Q82" s="828"/>
      <c r="R82" s="823">
        <v>2</v>
      </c>
      <c r="S82" s="828">
        <v>1</v>
      </c>
      <c r="T82" s="827">
        <v>0.5</v>
      </c>
      <c r="U82" s="829">
        <v>1</v>
      </c>
    </row>
    <row r="83" spans="1:21" ht="14.45" customHeight="1" x14ac:dyDescent="0.2">
      <c r="A83" s="822">
        <v>22</v>
      </c>
      <c r="B83" s="823" t="s">
        <v>949</v>
      </c>
      <c r="C83" s="823" t="s">
        <v>951</v>
      </c>
      <c r="D83" s="824" t="s">
        <v>1475</v>
      </c>
      <c r="E83" s="825" t="s">
        <v>961</v>
      </c>
      <c r="F83" s="823" t="s">
        <v>950</v>
      </c>
      <c r="G83" s="823" t="s">
        <v>1180</v>
      </c>
      <c r="H83" s="823" t="s">
        <v>329</v>
      </c>
      <c r="I83" s="823" t="s">
        <v>1181</v>
      </c>
      <c r="J83" s="823" t="s">
        <v>1182</v>
      </c>
      <c r="K83" s="823" t="s">
        <v>1183</v>
      </c>
      <c r="L83" s="826">
        <v>79.64</v>
      </c>
      <c r="M83" s="826">
        <v>79.64</v>
      </c>
      <c r="N83" s="823">
        <v>1</v>
      </c>
      <c r="O83" s="827">
        <v>1</v>
      </c>
      <c r="P83" s="826">
        <v>79.64</v>
      </c>
      <c r="Q83" s="828">
        <v>1</v>
      </c>
      <c r="R83" s="823">
        <v>1</v>
      </c>
      <c r="S83" s="828">
        <v>1</v>
      </c>
      <c r="T83" s="827">
        <v>1</v>
      </c>
      <c r="U83" s="829">
        <v>1</v>
      </c>
    </row>
    <row r="84" spans="1:21" ht="14.45" customHeight="1" x14ac:dyDescent="0.2">
      <c r="A84" s="822">
        <v>22</v>
      </c>
      <c r="B84" s="823" t="s">
        <v>949</v>
      </c>
      <c r="C84" s="823" t="s">
        <v>951</v>
      </c>
      <c r="D84" s="824" t="s">
        <v>1475</v>
      </c>
      <c r="E84" s="825" t="s">
        <v>961</v>
      </c>
      <c r="F84" s="823" t="s">
        <v>950</v>
      </c>
      <c r="G84" s="823" t="s">
        <v>1184</v>
      </c>
      <c r="H84" s="823" t="s">
        <v>329</v>
      </c>
      <c r="I84" s="823" t="s">
        <v>1185</v>
      </c>
      <c r="J84" s="823" t="s">
        <v>1186</v>
      </c>
      <c r="K84" s="823" t="s">
        <v>1187</v>
      </c>
      <c r="L84" s="826">
        <v>49.04</v>
      </c>
      <c r="M84" s="826">
        <v>147.12</v>
      </c>
      <c r="N84" s="823">
        <v>3</v>
      </c>
      <c r="O84" s="827">
        <v>2</v>
      </c>
      <c r="P84" s="826">
        <v>98.08</v>
      </c>
      <c r="Q84" s="828">
        <v>0.66666666666666663</v>
      </c>
      <c r="R84" s="823">
        <v>2</v>
      </c>
      <c r="S84" s="828">
        <v>0.66666666666666663</v>
      </c>
      <c r="T84" s="827">
        <v>1</v>
      </c>
      <c r="U84" s="829">
        <v>0.5</v>
      </c>
    </row>
    <row r="85" spans="1:21" ht="14.45" customHeight="1" x14ac:dyDescent="0.2">
      <c r="A85" s="822">
        <v>22</v>
      </c>
      <c r="B85" s="823" t="s">
        <v>949</v>
      </c>
      <c r="C85" s="823" t="s">
        <v>951</v>
      </c>
      <c r="D85" s="824" t="s">
        <v>1475</v>
      </c>
      <c r="E85" s="825" t="s">
        <v>961</v>
      </c>
      <c r="F85" s="823" t="s">
        <v>950</v>
      </c>
      <c r="G85" s="823" t="s">
        <v>1188</v>
      </c>
      <c r="H85" s="823" t="s">
        <v>329</v>
      </c>
      <c r="I85" s="823" t="s">
        <v>1189</v>
      </c>
      <c r="J85" s="823" t="s">
        <v>1190</v>
      </c>
      <c r="K85" s="823" t="s">
        <v>1191</v>
      </c>
      <c r="L85" s="826">
        <v>164.01</v>
      </c>
      <c r="M85" s="826">
        <v>164.01</v>
      </c>
      <c r="N85" s="823">
        <v>1</v>
      </c>
      <c r="O85" s="827">
        <v>0.5</v>
      </c>
      <c r="P85" s="826"/>
      <c r="Q85" s="828">
        <v>0</v>
      </c>
      <c r="R85" s="823"/>
      <c r="S85" s="828">
        <v>0</v>
      </c>
      <c r="T85" s="827"/>
      <c r="U85" s="829">
        <v>0</v>
      </c>
    </row>
    <row r="86" spans="1:21" ht="14.45" customHeight="1" x14ac:dyDescent="0.2">
      <c r="A86" s="822">
        <v>22</v>
      </c>
      <c r="B86" s="823" t="s">
        <v>949</v>
      </c>
      <c r="C86" s="823" t="s">
        <v>951</v>
      </c>
      <c r="D86" s="824" t="s">
        <v>1475</v>
      </c>
      <c r="E86" s="825" t="s">
        <v>961</v>
      </c>
      <c r="F86" s="823" t="s">
        <v>950</v>
      </c>
      <c r="G86" s="823" t="s">
        <v>1124</v>
      </c>
      <c r="H86" s="823" t="s">
        <v>329</v>
      </c>
      <c r="I86" s="823" t="s">
        <v>1125</v>
      </c>
      <c r="J86" s="823" t="s">
        <v>1126</v>
      </c>
      <c r="K86" s="823" t="s">
        <v>1127</v>
      </c>
      <c r="L86" s="826">
        <v>42.14</v>
      </c>
      <c r="M86" s="826">
        <v>42.14</v>
      </c>
      <c r="N86" s="823">
        <v>1</v>
      </c>
      <c r="O86" s="827">
        <v>0.5</v>
      </c>
      <c r="P86" s="826">
        <v>42.14</v>
      </c>
      <c r="Q86" s="828">
        <v>1</v>
      </c>
      <c r="R86" s="823">
        <v>1</v>
      </c>
      <c r="S86" s="828">
        <v>1</v>
      </c>
      <c r="T86" s="827">
        <v>0.5</v>
      </c>
      <c r="U86" s="829">
        <v>1</v>
      </c>
    </row>
    <row r="87" spans="1:21" ht="14.45" customHeight="1" x14ac:dyDescent="0.2">
      <c r="A87" s="822">
        <v>22</v>
      </c>
      <c r="B87" s="823" t="s">
        <v>949</v>
      </c>
      <c r="C87" s="823" t="s">
        <v>951</v>
      </c>
      <c r="D87" s="824" t="s">
        <v>1475</v>
      </c>
      <c r="E87" s="825" t="s">
        <v>961</v>
      </c>
      <c r="F87" s="823" t="s">
        <v>950</v>
      </c>
      <c r="G87" s="823" t="s">
        <v>1124</v>
      </c>
      <c r="H87" s="823" t="s">
        <v>329</v>
      </c>
      <c r="I87" s="823" t="s">
        <v>1192</v>
      </c>
      <c r="J87" s="823" t="s">
        <v>1126</v>
      </c>
      <c r="K87" s="823" t="s">
        <v>1127</v>
      </c>
      <c r="L87" s="826">
        <v>42.14</v>
      </c>
      <c r="M87" s="826">
        <v>42.14</v>
      </c>
      <c r="N87" s="823">
        <v>1</v>
      </c>
      <c r="O87" s="827">
        <v>1</v>
      </c>
      <c r="P87" s="826"/>
      <c r="Q87" s="828">
        <v>0</v>
      </c>
      <c r="R87" s="823"/>
      <c r="S87" s="828">
        <v>0</v>
      </c>
      <c r="T87" s="827"/>
      <c r="U87" s="829">
        <v>0</v>
      </c>
    </row>
    <row r="88" spans="1:21" ht="14.45" customHeight="1" x14ac:dyDescent="0.2">
      <c r="A88" s="822">
        <v>22</v>
      </c>
      <c r="B88" s="823" t="s">
        <v>949</v>
      </c>
      <c r="C88" s="823" t="s">
        <v>951</v>
      </c>
      <c r="D88" s="824" t="s">
        <v>1475</v>
      </c>
      <c r="E88" s="825" t="s">
        <v>961</v>
      </c>
      <c r="F88" s="823" t="s">
        <v>950</v>
      </c>
      <c r="G88" s="823" t="s">
        <v>1193</v>
      </c>
      <c r="H88" s="823" t="s">
        <v>329</v>
      </c>
      <c r="I88" s="823" t="s">
        <v>1194</v>
      </c>
      <c r="J88" s="823" t="s">
        <v>1195</v>
      </c>
      <c r="K88" s="823" t="s">
        <v>1196</v>
      </c>
      <c r="L88" s="826">
        <v>106.09</v>
      </c>
      <c r="M88" s="826">
        <v>954.81</v>
      </c>
      <c r="N88" s="823">
        <v>9</v>
      </c>
      <c r="O88" s="827">
        <v>2.5</v>
      </c>
      <c r="P88" s="826">
        <v>636.54</v>
      </c>
      <c r="Q88" s="828">
        <v>0.66666666666666663</v>
      </c>
      <c r="R88" s="823">
        <v>6</v>
      </c>
      <c r="S88" s="828">
        <v>0.66666666666666663</v>
      </c>
      <c r="T88" s="827">
        <v>1.5</v>
      </c>
      <c r="U88" s="829">
        <v>0.6</v>
      </c>
    </row>
    <row r="89" spans="1:21" ht="14.45" customHeight="1" x14ac:dyDescent="0.2">
      <c r="A89" s="822">
        <v>22</v>
      </c>
      <c r="B89" s="823" t="s">
        <v>949</v>
      </c>
      <c r="C89" s="823" t="s">
        <v>951</v>
      </c>
      <c r="D89" s="824" t="s">
        <v>1475</v>
      </c>
      <c r="E89" s="825" t="s">
        <v>961</v>
      </c>
      <c r="F89" s="823" t="s">
        <v>950</v>
      </c>
      <c r="G89" s="823" t="s">
        <v>1197</v>
      </c>
      <c r="H89" s="823" t="s">
        <v>329</v>
      </c>
      <c r="I89" s="823" t="s">
        <v>1198</v>
      </c>
      <c r="J89" s="823" t="s">
        <v>1199</v>
      </c>
      <c r="K89" s="823" t="s">
        <v>1200</v>
      </c>
      <c r="L89" s="826">
        <v>87.98</v>
      </c>
      <c r="M89" s="826">
        <v>175.96</v>
      </c>
      <c r="N89" s="823">
        <v>2</v>
      </c>
      <c r="O89" s="827">
        <v>1</v>
      </c>
      <c r="P89" s="826">
        <v>175.96</v>
      </c>
      <c r="Q89" s="828">
        <v>1</v>
      </c>
      <c r="R89" s="823">
        <v>2</v>
      </c>
      <c r="S89" s="828">
        <v>1</v>
      </c>
      <c r="T89" s="827">
        <v>1</v>
      </c>
      <c r="U89" s="829">
        <v>1</v>
      </c>
    </row>
    <row r="90" spans="1:21" ht="14.45" customHeight="1" x14ac:dyDescent="0.2">
      <c r="A90" s="822">
        <v>22</v>
      </c>
      <c r="B90" s="823" t="s">
        <v>949</v>
      </c>
      <c r="C90" s="823" t="s">
        <v>951</v>
      </c>
      <c r="D90" s="824" t="s">
        <v>1475</v>
      </c>
      <c r="E90" s="825" t="s">
        <v>961</v>
      </c>
      <c r="F90" s="823" t="s">
        <v>950</v>
      </c>
      <c r="G90" s="823" t="s">
        <v>1197</v>
      </c>
      <c r="H90" s="823" t="s">
        <v>329</v>
      </c>
      <c r="I90" s="823" t="s">
        <v>1201</v>
      </c>
      <c r="J90" s="823" t="s">
        <v>1202</v>
      </c>
      <c r="K90" s="823" t="s">
        <v>1203</v>
      </c>
      <c r="L90" s="826">
        <v>97.76</v>
      </c>
      <c r="M90" s="826">
        <v>97.76</v>
      </c>
      <c r="N90" s="823">
        <v>1</v>
      </c>
      <c r="O90" s="827">
        <v>1</v>
      </c>
      <c r="P90" s="826"/>
      <c r="Q90" s="828">
        <v>0</v>
      </c>
      <c r="R90" s="823"/>
      <c r="S90" s="828">
        <v>0</v>
      </c>
      <c r="T90" s="827"/>
      <c r="U90" s="829">
        <v>0</v>
      </c>
    </row>
    <row r="91" spans="1:21" ht="14.45" customHeight="1" x14ac:dyDescent="0.2">
      <c r="A91" s="822">
        <v>22</v>
      </c>
      <c r="B91" s="823" t="s">
        <v>949</v>
      </c>
      <c r="C91" s="823" t="s">
        <v>951</v>
      </c>
      <c r="D91" s="824" t="s">
        <v>1475</v>
      </c>
      <c r="E91" s="825" t="s">
        <v>961</v>
      </c>
      <c r="F91" s="823" t="s">
        <v>950</v>
      </c>
      <c r="G91" s="823" t="s">
        <v>1028</v>
      </c>
      <c r="H91" s="823" t="s">
        <v>611</v>
      </c>
      <c r="I91" s="823" t="s">
        <v>1029</v>
      </c>
      <c r="J91" s="823" t="s">
        <v>1030</v>
      </c>
      <c r="K91" s="823" t="s">
        <v>1031</v>
      </c>
      <c r="L91" s="826">
        <v>103.4</v>
      </c>
      <c r="M91" s="826">
        <v>103.4</v>
      </c>
      <c r="N91" s="823">
        <v>1</v>
      </c>
      <c r="O91" s="827">
        <v>0.5</v>
      </c>
      <c r="P91" s="826"/>
      <c r="Q91" s="828">
        <v>0</v>
      </c>
      <c r="R91" s="823"/>
      <c r="S91" s="828">
        <v>0</v>
      </c>
      <c r="T91" s="827"/>
      <c r="U91" s="829">
        <v>0</v>
      </c>
    </row>
    <row r="92" spans="1:21" ht="14.45" customHeight="1" x14ac:dyDescent="0.2">
      <c r="A92" s="822">
        <v>22</v>
      </c>
      <c r="B92" s="823" t="s">
        <v>949</v>
      </c>
      <c r="C92" s="823" t="s">
        <v>951</v>
      </c>
      <c r="D92" s="824" t="s">
        <v>1475</v>
      </c>
      <c r="E92" s="825" t="s">
        <v>961</v>
      </c>
      <c r="F92" s="823" t="s">
        <v>950</v>
      </c>
      <c r="G92" s="823" t="s">
        <v>1032</v>
      </c>
      <c r="H92" s="823" t="s">
        <v>329</v>
      </c>
      <c r="I92" s="823" t="s">
        <v>1033</v>
      </c>
      <c r="J92" s="823" t="s">
        <v>1034</v>
      </c>
      <c r="K92" s="823" t="s">
        <v>1035</v>
      </c>
      <c r="L92" s="826">
        <v>218.62</v>
      </c>
      <c r="M92" s="826">
        <v>437.24</v>
      </c>
      <c r="N92" s="823">
        <v>2</v>
      </c>
      <c r="O92" s="827">
        <v>1</v>
      </c>
      <c r="P92" s="826"/>
      <c r="Q92" s="828">
        <v>0</v>
      </c>
      <c r="R92" s="823"/>
      <c r="S92" s="828">
        <v>0</v>
      </c>
      <c r="T92" s="827"/>
      <c r="U92" s="829">
        <v>0</v>
      </c>
    </row>
    <row r="93" spans="1:21" ht="14.45" customHeight="1" x14ac:dyDescent="0.2">
      <c r="A93" s="822">
        <v>22</v>
      </c>
      <c r="B93" s="823" t="s">
        <v>949</v>
      </c>
      <c r="C93" s="823" t="s">
        <v>951</v>
      </c>
      <c r="D93" s="824" t="s">
        <v>1475</v>
      </c>
      <c r="E93" s="825" t="s">
        <v>961</v>
      </c>
      <c r="F93" s="823" t="s">
        <v>950</v>
      </c>
      <c r="G93" s="823" t="s">
        <v>1204</v>
      </c>
      <c r="H93" s="823" t="s">
        <v>329</v>
      </c>
      <c r="I93" s="823" t="s">
        <v>1205</v>
      </c>
      <c r="J93" s="823" t="s">
        <v>658</v>
      </c>
      <c r="K93" s="823" t="s">
        <v>1206</v>
      </c>
      <c r="L93" s="826">
        <v>0</v>
      </c>
      <c r="M93" s="826">
        <v>0</v>
      </c>
      <c r="N93" s="823">
        <v>1</v>
      </c>
      <c r="O93" s="827">
        <v>1</v>
      </c>
      <c r="P93" s="826">
        <v>0</v>
      </c>
      <c r="Q93" s="828"/>
      <c r="R93" s="823">
        <v>1</v>
      </c>
      <c r="S93" s="828">
        <v>1</v>
      </c>
      <c r="T93" s="827">
        <v>1</v>
      </c>
      <c r="U93" s="829">
        <v>1</v>
      </c>
    </row>
    <row r="94" spans="1:21" ht="14.45" customHeight="1" x14ac:dyDescent="0.2">
      <c r="A94" s="822">
        <v>22</v>
      </c>
      <c r="B94" s="823" t="s">
        <v>949</v>
      </c>
      <c r="C94" s="823" t="s">
        <v>951</v>
      </c>
      <c r="D94" s="824" t="s">
        <v>1475</v>
      </c>
      <c r="E94" s="825" t="s">
        <v>961</v>
      </c>
      <c r="F94" s="823" t="s">
        <v>950</v>
      </c>
      <c r="G94" s="823" t="s">
        <v>1207</v>
      </c>
      <c r="H94" s="823" t="s">
        <v>329</v>
      </c>
      <c r="I94" s="823" t="s">
        <v>1208</v>
      </c>
      <c r="J94" s="823" t="s">
        <v>1209</v>
      </c>
      <c r="K94" s="823" t="s">
        <v>1210</v>
      </c>
      <c r="L94" s="826">
        <v>65.989999999999995</v>
      </c>
      <c r="M94" s="826">
        <v>65.989999999999995</v>
      </c>
      <c r="N94" s="823">
        <v>1</v>
      </c>
      <c r="O94" s="827">
        <v>1</v>
      </c>
      <c r="P94" s="826"/>
      <c r="Q94" s="828">
        <v>0</v>
      </c>
      <c r="R94" s="823"/>
      <c r="S94" s="828">
        <v>0</v>
      </c>
      <c r="T94" s="827"/>
      <c r="U94" s="829">
        <v>0</v>
      </c>
    </row>
    <row r="95" spans="1:21" ht="14.45" customHeight="1" x14ac:dyDescent="0.2">
      <c r="A95" s="822">
        <v>22</v>
      </c>
      <c r="B95" s="823" t="s">
        <v>949</v>
      </c>
      <c r="C95" s="823" t="s">
        <v>951</v>
      </c>
      <c r="D95" s="824" t="s">
        <v>1475</v>
      </c>
      <c r="E95" s="825" t="s">
        <v>961</v>
      </c>
      <c r="F95" s="823" t="s">
        <v>950</v>
      </c>
      <c r="G95" s="823" t="s">
        <v>1052</v>
      </c>
      <c r="H95" s="823" t="s">
        <v>611</v>
      </c>
      <c r="I95" s="823" t="s">
        <v>924</v>
      </c>
      <c r="J95" s="823" t="s">
        <v>685</v>
      </c>
      <c r="K95" s="823" t="s">
        <v>676</v>
      </c>
      <c r="L95" s="826">
        <v>0</v>
      </c>
      <c r="M95" s="826">
        <v>0</v>
      </c>
      <c r="N95" s="823">
        <v>1</v>
      </c>
      <c r="O95" s="827">
        <v>1</v>
      </c>
      <c r="P95" s="826">
        <v>0</v>
      </c>
      <c r="Q95" s="828"/>
      <c r="R95" s="823">
        <v>1</v>
      </c>
      <c r="S95" s="828">
        <v>1</v>
      </c>
      <c r="T95" s="827">
        <v>1</v>
      </c>
      <c r="U95" s="829">
        <v>1</v>
      </c>
    </row>
    <row r="96" spans="1:21" ht="14.45" customHeight="1" x14ac:dyDescent="0.2">
      <c r="A96" s="822">
        <v>22</v>
      </c>
      <c r="B96" s="823" t="s">
        <v>949</v>
      </c>
      <c r="C96" s="823" t="s">
        <v>951</v>
      </c>
      <c r="D96" s="824" t="s">
        <v>1475</v>
      </c>
      <c r="E96" s="825" t="s">
        <v>961</v>
      </c>
      <c r="F96" s="823" t="s">
        <v>950</v>
      </c>
      <c r="G96" s="823" t="s">
        <v>1052</v>
      </c>
      <c r="H96" s="823" t="s">
        <v>611</v>
      </c>
      <c r="I96" s="823" t="s">
        <v>922</v>
      </c>
      <c r="J96" s="823" t="s">
        <v>685</v>
      </c>
      <c r="K96" s="823" t="s">
        <v>923</v>
      </c>
      <c r="L96" s="826">
        <v>0</v>
      </c>
      <c r="M96" s="826">
        <v>0</v>
      </c>
      <c r="N96" s="823">
        <v>1</v>
      </c>
      <c r="O96" s="827">
        <v>1</v>
      </c>
      <c r="P96" s="826">
        <v>0</v>
      </c>
      <c r="Q96" s="828"/>
      <c r="R96" s="823">
        <v>1</v>
      </c>
      <c r="S96" s="828">
        <v>1</v>
      </c>
      <c r="T96" s="827">
        <v>1</v>
      </c>
      <c r="U96" s="829">
        <v>1</v>
      </c>
    </row>
    <row r="97" spans="1:21" ht="14.45" customHeight="1" x14ac:dyDescent="0.2">
      <c r="A97" s="822">
        <v>22</v>
      </c>
      <c r="B97" s="823" t="s">
        <v>949</v>
      </c>
      <c r="C97" s="823" t="s">
        <v>951</v>
      </c>
      <c r="D97" s="824" t="s">
        <v>1475</v>
      </c>
      <c r="E97" s="825" t="s">
        <v>961</v>
      </c>
      <c r="F97" s="823" t="s">
        <v>950</v>
      </c>
      <c r="G97" s="823" t="s">
        <v>1211</v>
      </c>
      <c r="H97" s="823" t="s">
        <v>329</v>
      </c>
      <c r="I97" s="823" t="s">
        <v>1212</v>
      </c>
      <c r="J97" s="823" t="s">
        <v>1213</v>
      </c>
      <c r="K97" s="823" t="s">
        <v>1214</v>
      </c>
      <c r="L97" s="826">
        <v>0</v>
      </c>
      <c r="M97" s="826">
        <v>0</v>
      </c>
      <c r="N97" s="823">
        <v>3</v>
      </c>
      <c r="O97" s="827">
        <v>2.5</v>
      </c>
      <c r="P97" s="826">
        <v>0</v>
      </c>
      <c r="Q97" s="828"/>
      <c r="R97" s="823">
        <v>3</v>
      </c>
      <c r="S97" s="828">
        <v>1</v>
      </c>
      <c r="T97" s="827">
        <v>2.5</v>
      </c>
      <c r="U97" s="829">
        <v>1</v>
      </c>
    </row>
    <row r="98" spans="1:21" ht="14.45" customHeight="1" x14ac:dyDescent="0.2">
      <c r="A98" s="822">
        <v>22</v>
      </c>
      <c r="B98" s="823" t="s">
        <v>949</v>
      </c>
      <c r="C98" s="823" t="s">
        <v>951</v>
      </c>
      <c r="D98" s="824" t="s">
        <v>1475</v>
      </c>
      <c r="E98" s="825" t="s">
        <v>961</v>
      </c>
      <c r="F98" s="823" t="s">
        <v>950</v>
      </c>
      <c r="G98" s="823" t="s">
        <v>1215</v>
      </c>
      <c r="H98" s="823" t="s">
        <v>329</v>
      </c>
      <c r="I98" s="823" t="s">
        <v>1216</v>
      </c>
      <c r="J98" s="823" t="s">
        <v>1217</v>
      </c>
      <c r="K98" s="823" t="s">
        <v>1218</v>
      </c>
      <c r="L98" s="826">
        <v>225.06</v>
      </c>
      <c r="M98" s="826">
        <v>225.06</v>
      </c>
      <c r="N98" s="823">
        <v>1</v>
      </c>
      <c r="O98" s="827">
        <v>0.5</v>
      </c>
      <c r="P98" s="826">
        <v>225.06</v>
      </c>
      <c r="Q98" s="828">
        <v>1</v>
      </c>
      <c r="R98" s="823">
        <v>1</v>
      </c>
      <c r="S98" s="828">
        <v>1</v>
      </c>
      <c r="T98" s="827">
        <v>0.5</v>
      </c>
      <c r="U98" s="829">
        <v>1</v>
      </c>
    </row>
    <row r="99" spans="1:21" ht="14.45" customHeight="1" x14ac:dyDescent="0.2">
      <c r="A99" s="822">
        <v>22</v>
      </c>
      <c r="B99" s="823" t="s">
        <v>949</v>
      </c>
      <c r="C99" s="823" t="s">
        <v>951</v>
      </c>
      <c r="D99" s="824" t="s">
        <v>1475</v>
      </c>
      <c r="E99" s="825" t="s">
        <v>961</v>
      </c>
      <c r="F99" s="823" t="s">
        <v>950</v>
      </c>
      <c r="G99" s="823" t="s">
        <v>1215</v>
      </c>
      <c r="H99" s="823" t="s">
        <v>329</v>
      </c>
      <c r="I99" s="823" t="s">
        <v>1219</v>
      </c>
      <c r="J99" s="823" t="s">
        <v>1220</v>
      </c>
      <c r="K99" s="823" t="s">
        <v>1221</v>
      </c>
      <c r="L99" s="826">
        <v>271.74</v>
      </c>
      <c r="M99" s="826">
        <v>2717.4</v>
      </c>
      <c r="N99" s="823">
        <v>10</v>
      </c>
      <c r="O99" s="827">
        <v>1</v>
      </c>
      <c r="P99" s="826"/>
      <c r="Q99" s="828">
        <v>0</v>
      </c>
      <c r="R99" s="823"/>
      <c r="S99" s="828">
        <v>0</v>
      </c>
      <c r="T99" s="827"/>
      <c r="U99" s="829">
        <v>0</v>
      </c>
    </row>
    <row r="100" spans="1:21" ht="14.45" customHeight="1" x14ac:dyDescent="0.2">
      <c r="A100" s="822">
        <v>22</v>
      </c>
      <c r="B100" s="823" t="s">
        <v>949</v>
      </c>
      <c r="C100" s="823" t="s">
        <v>951</v>
      </c>
      <c r="D100" s="824" t="s">
        <v>1475</v>
      </c>
      <c r="E100" s="825" t="s">
        <v>961</v>
      </c>
      <c r="F100" s="823" t="s">
        <v>950</v>
      </c>
      <c r="G100" s="823" t="s">
        <v>1059</v>
      </c>
      <c r="H100" s="823" t="s">
        <v>611</v>
      </c>
      <c r="I100" s="823" t="s">
        <v>1060</v>
      </c>
      <c r="J100" s="823" t="s">
        <v>910</v>
      </c>
      <c r="K100" s="823" t="s">
        <v>1061</v>
      </c>
      <c r="L100" s="826">
        <v>105.23</v>
      </c>
      <c r="M100" s="826">
        <v>5051.04</v>
      </c>
      <c r="N100" s="823">
        <v>48</v>
      </c>
      <c r="O100" s="827">
        <v>44</v>
      </c>
      <c r="P100" s="826">
        <v>1683.68</v>
      </c>
      <c r="Q100" s="828">
        <v>0.33333333333333337</v>
      </c>
      <c r="R100" s="823">
        <v>16</v>
      </c>
      <c r="S100" s="828">
        <v>0.33333333333333331</v>
      </c>
      <c r="T100" s="827">
        <v>15</v>
      </c>
      <c r="U100" s="829">
        <v>0.34090909090909088</v>
      </c>
    </row>
    <row r="101" spans="1:21" ht="14.45" customHeight="1" x14ac:dyDescent="0.2">
      <c r="A101" s="822">
        <v>22</v>
      </c>
      <c r="B101" s="823" t="s">
        <v>949</v>
      </c>
      <c r="C101" s="823" t="s">
        <v>951</v>
      </c>
      <c r="D101" s="824" t="s">
        <v>1475</v>
      </c>
      <c r="E101" s="825" t="s">
        <v>961</v>
      </c>
      <c r="F101" s="823" t="s">
        <v>950</v>
      </c>
      <c r="G101" s="823" t="s">
        <v>1059</v>
      </c>
      <c r="H101" s="823" t="s">
        <v>611</v>
      </c>
      <c r="I101" s="823" t="s">
        <v>1062</v>
      </c>
      <c r="J101" s="823" t="s">
        <v>910</v>
      </c>
      <c r="K101" s="823" t="s">
        <v>1063</v>
      </c>
      <c r="L101" s="826">
        <v>126.27</v>
      </c>
      <c r="M101" s="826">
        <v>10606.680000000011</v>
      </c>
      <c r="N101" s="823">
        <v>84</v>
      </c>
      <c r="O101" s="827">
        <v>76.5</v>
      </c>
      <c r="P101" s="826">
        <v>3283.02</v>
      </c>
      <c r="Q101" s="828">
        <v>0.3095238095238092</v>
      </c>
      <c r="R101" s="823">
        <v>26</v>
      </c>
      <c r="S101" s="828">
        <v>0.30952380952380953</v>
      </c>
      <c r="T101" s="827">
        <v>22.5</v>
      </c>
      <c r="U101" s="829">
        <v>0.29411764705882354</v>
      </c>
    </row>
    <row r="102" spans="1:21" ht="14.45" customHeight="1" x14ac:dyDescent="0.2">
      <c r="A102" s="822">
        <v>22</v>
      </c>
      <c r="B102" s="823" t="s">
        <v>949</v>
      </c>
      <c r="C102" s="823" t="s">
        <v>951</v>
      </c>
      <c r="D102" s="824" t="s">
        <v>1475</v>
      </c>
      <c r="E102" s="825" t="s">
        <v>961</v>
      </c>
      <c r="F102" s="823" t="s">
        <v>950</v>
      </c>
      <c r="G102" s="823" t="s">
        <v>1059</v>
      </c>
      <c r="H102" s="823" t="s">
        <v>611</v>
      </c>
      <c r="I102" s="823" t="s">
        <v>1064</v>
      </c>
      <c r="J102" s="823" t="s">
        <v>910</v>
      </c>
      <c r="K102" s="823" t="s">
        <v>1065</v>
      </c>
      <c r="L102" s="826">
        <v>63.14</v>
      </c>
      <c r="M102" s="826">
        <v>631.4</v>
      </c>
      <c r="N102" s="823">
        <v>10</v>
      </c>
      <c r="O102" s="827">
        <v>9.5</v>
      </c>
      <c r="P102" s="826">
        <v>189.42000000000002</v>
      </c>
      <c r="Q102" s="828">
        <v>0.30000000000000004</v>
      </c>
      <c r="R102" s="823">
        <v>3</v>
      </c>
      <c r="S102" s="828">
        <v>0.3</v>
      </c>
      <c r="T102" s="827">
        <v>3</v>
      </c>
      <c r="U102" s="829">
        <v>0.31578947368421051</v>
      </c>
    </row>
    <row r="103" spans="1:21" ht="14.45" customHeight="1" x14ac:dyDescent="0.2">
      <c r="A103" s="822">
        <v>22</v>
      </c>
      <c r="B103" s="823" t="s">
        <v>949</v>
      </c>
      <c r="C103" s="823" t="s">
        <v>951</v>
      </c>
      <c r="D103" s="824" t="s">
        <v>1475</v>
      </c>
      <c r="E103" s="825" t="s">
        <v>961</v>
      </c>
      <c r="F103" s="823" t="s">
        <v>950</v>
      </c>
      <c r="G103" s="823" t="s">
        <v>1059</v>
      </c>
      <c r="H103" s="823" t="s">
        <v>611</v>
      </c>
      <c r="I103" s="823" t="s">
        <v>912</v>
      </c>
      <c r="J103" s="823" t="s">
        <v>910</v>
      </c>
      <c r="K103" s="823" t="s">
        <v>913</v>
      </c>
      <c r="L103" s="826">
        <v>84.18</v>
      </c>
      <c r="M103" s="826">
        <v>7492.0199999999959</v>
      </c>
      <c r="N103" s="823">
        <v>89</v>
      </c>
      <c r="O103" s="827">
        <v>71</v>
      </c>
      <c r="P103" s="826">
        <v>3451.3799999999978</v>
      </c>
      <c r="Q103" s="828">
        <v>0.46067415730337075</v>
      </c>
      <c r="R103" s="823">
        <v>41</v>
      </c>
      <c r="S103" s="828">
        <v>0.4606741573033708</v>
      </c>
      <c r="T103" s="827">
        <v>33</v>
      </c>
      <c r="U103" s="829">
        <v>0.46478873239436619</v>
      </c>
    </row>
    <row r="104" spans="1:21" ht="14.45" customHeight="1" x14ac:dyDescent="0.2">
      <c r="A104" s="822">
        <v>22</v>
      </c>
      <c r="B104" s="823" t="s">
        <v>949</v>
      </c>
      <c r="C104" s="823" t="s">
        <v>951</v>
      </c>
      <c r="D104" s="824" t="s">
        <v>1475</v>
      </c>
      <c r="E104" s="825" t="s">
        <v>961</v>
      </c>
      <c r="F104" s="823" t="s">
        <v>950</v>
      </c>
      <c r="G104" s="823" t="s">
        <v>1059</v>
      </c>
      <c r="H104" s="823" t="s">
        <v>329</v>
      </c>
      <c r="I104" s="823" t="s">
        <v>1222</v>
      </c>
      <c r="J104" s="823" t="s">
        <v>623</v>
      </c>
      <c r="K104" s="823" t="s">
        <v>1070</v>
      </c>
      <c r="L104" s="826">
        <v>63.14</v>
      </c>
      <c r="M104" s="826">
        <v>63.14</v>
      </c>
      <c r="N104" s="823">
        <v>1</v>
      </c>
      <c r="O104" s="827">
        <v>1</v>
      </c>
      <c r="P104" s="826">
        <v>63.14</v>
      </c>
      <c r="Q104" s="828">
        <v>1</v>
      </c>
      <c r="R104" s="823">
        <v>1</v>
      </c>
      <c r="S104" s="828">
        <v>1</v>
      </c>
      <c r="T104" s="827">
        <v>1</v>
      </c>
      <c r="U104" s="829">
        <v>1</v>
      </c>
    </row>
    <row r="105" spans="1:21" ht="14.45" customHeight="1" x14ac:dyDescent="0.2">
      <c r="A105" s="822">
        <v>22</v>
      </c>
      <c r="B105" s="823" t="s">
        <v>949</v>
      </c>
      <c r="C105" s="823" t="s">
        <v>951</v>
      </c>
      <c r="D105" s="824" t="s">
        <v>1475</v>
      </c>
      <c r="E105" s="825" t="s">
        <v>961</v>
      </c>
      <c r="F105" s="823" t="s">
        <v>950</v>
      </c>
      <c r="G105" s="823" t="s">
        <v>1059</v>
      </c>
      <c r="H105" s="823" t="s">
        <v>611</v>
      </c>
      <c r="I105" s="823" t="s">
        <v>909</v>
      </c>
      <c r="J105" s="823" t="s">
        <v>910</v>
      </c>
      <c r="K105" s="823" t="s">
        <v>911</v>
      </c>
      <c r="L105" s="826">
        <v>49.08</v>
      </c>
      <c r="M105" s="826">
        <v>392.64</v>
      </c>
      <c r="N105" s="823">
        <v>8</v>
      </c>
      <c r="O105" s="827">
        <v>7</v>
      </c>
      <c r="P105" s="826">
        <v>196.32</v>
      </c>
      <c r="Q105" s="828">
        <v>0.5</v>
      </c>
      <c r="R105" s="823">
        <v>4</v>
      </c>
      <c r="S105" s="828">
        <v>0.5</v>
      </c>
      <c r="T105" s="827">
        <v>3.5</v>
      </c>
      <c r="U105" s="829">
        <v>0.5</v>
      </c>
    </row>
    <row r="106" spans="1:21" ht="14.45" customHeight="1" x14ac:dyDescent="0.2">
      <c r="A106" s="822">
        <v>22</v>
      </c>
      <c r="B106" s="823" t="s">
        <v>949</v>
      </c>
      <c r="C106" s="823" t="s">
        <v>951</v>
      </c>
      <c r="D106" s="824" t="s">
        <v>1475</v>
      </c>
      <c r="E106" s="825" t="s">
        <v>961</v>
      </c>
      <c r="F106" s="823" t="s">
        <v>950</v>
      </c>
      <c r="G106" s="823" t="s">
        <v>1059</v>
      </c>
      <c r="H106" s="823" t="s">
        <v>611</v>
      </c>
      <c r="I106" s="823" t="s">
        <v>914</v>
      </c>
      <c r="J106" s="823" t="s">
        <v>623</v>
      </c>
      <c r="K106" s="823" t="s">
        <v>624</v>
      </c>
      <c r="L106" s="826">
        <v>84.18</v>
      </c>
      <c r="M106" s="826">
        <v>1683.6000000000004</v>
      </c>
      <c r="N106" s="823">
        <v>20</v>
      </c>
      <c r="O106" s="827">
        <v>17</v>
      </c>
      <c r="P106" s="826">
        <v>925.98000000000025</v>
      </c>
      <c r="Q106" s="828">
        <v>0.55000000000000004</v>
      </c>
      <c r="R106" s="823">
        <v>11</v>
      </c>
      <c r="S106" s="828">
        <v>0.55000000000000004</v>
      </c>
      <c r="T106" s="827">
        <v>8.5</v>
      </c>
      <c r="U106" s="829">
        <v>0.5</v>
      </c>
    </row>
    <row r="107" spans="1:21" ht="14.45" customHeight="1" x14ac:dyDescent="0.2">
      <c r="A107" s="822">
        <v>22</v>
      </c>
      <c r="B107" s="823" t="s">
        <v>949</v>
      </c>
      <c r="C107" s="823" t="s">
        <v>951</v>
      </c>
      <c r="D107" s="824" t="s">
        <v>1475</v>
      </c>
      <c r="E107" s="825" t="s">
        <v>961</v>
      </c>
      <c r="F107" s="823" t="s">
        <v>950</v>
      </c>
      <c r="G107" s="823" t="s">
        <v>1059</v>
      </c>
      <c r="H107" s="823" t="s">
        <v>611</v>
      </c>
      <c r="I107" s="823" t="s">
        <v>1067</v>
      </c>
      <c r="J107" s="823" t="s">
        <v>623</v>
      </c>
      <c r="K107" s="823" t="s">
        <v>1068</v>
      </c>
      <c r="L107" s="826">
        <v>105.23</v>
      </c>
      <c r="M107" s="826">
        <v>1578.4499999999998</v>
      </c>
      <c r="N107" s="823">
        <v>15</v>
      </c>
      <c r="O107" s="827">
        <v>14.5</v>
      </c>
      <c r="P107" s="826">
        <v>526.15</v>
      </c>
      <c r="Q107" s="828">
        <v>0.33333333333333337</v>
      </c>
      <c r="R107" s="823">
        <v>5</v>
      </c>
      <c r="S107" s="828">
        <v>0.33333333333333331</v>
      </c>
      <c r="T107" s="827">
        <v>5</v>
      </c>
      <c r="U107" s="829">
        <v>0.34482758620689657</v>
      </c>
    </row>
    <row r="108" spans="1:21" ht="14.45" customHeight="1" x14ac:dyDescent="0.2">
      <c r="A108" s="822">
        <v>22</v>
      </c>
      <c r="B108" s="823" t="s">
        <v>949</v>
      </c>
      <c r="C108" s="823" t="s">
        <v>951</v>
      </c>
      <c r="D108" s="824" t="s">
        <v>1475</v>
      </c>
      <c r="E108" s="825" t="s">
        <v>961</v>
      </c>
      <c r="F108" s="823" t="s">
        <v>950</v>
      </c>
      <c r="G108" s="823" t="s">
        <v>1059</v>
      </c>
      <c r="H108" s="823" t="s">
        <v>611</v>
      </c>
      <c r="I108" s="823" t="s">
        <v>1069</v>
      </c>
      <c r="J108" s="823" t="s">
        <v>623</v>
      </c>
      <c r="K108" s="823" t="s">
        <v>1070</v>
      </c>
      <c r="L108" s="826">
        <v>63.14</v>
      </c>
      <c r="M108" s="826">
        <v>252.56</v>
      </c>
      <c r="N108" s="823">
        <v>4</v>
      </c>
      <c r="O108" s="827">
        <v>3</v>
      </c>
      <c r="P108" s="826">
        <v>126.28</v>
      </c>
      <c r="Q108" s="828">
        <v>0.5</v>
      </c>
      <c r="R108" s="823">
        <v>2</v>
      </c>
      <c r="S108" s="828">
        <v>0.5</v>
      </c>
      <c r="T108" s="827">
        <v>1.5</v>
      </c>
      <c r="U108" s="829">
        <v>0.5</v>
      </c>
    </row>
    <row r="109" spans="1:21" ht="14.45" customHeight="1" x14ac:dyDescent="0.2">
      <c r="A109" s="822">
        <v>22</v>
      </c>
      <c r="B109" s="823" t="s">
        <v>949</v>
      </c>
      <c r="C109" s="823" t="s">
        <v>951</v>
      </c>
      <c r="D109" s="824" t="s">
        <v>1475</v>
      </c>
      <c r="E109" s="825" t="s">
        <v>961</v>
      </c>
      <c r="F109" s="823" t="s">
        <v>950</v>
      </c>
      <c r="G109" s="823" t="s">
        <v>1059</v>
      </c>
      <c r="H109" s="823" t="s">
        <v>611</v>
      </c>
      <c r="I109" s="823" t="s">
        <v>915</v>
      </c>
      <c r="J109" s="823" t="s">
        <v>623</v>
      </c>
      <c r="K109" s="823" t="s">
        <v>916</v>
      </c>
      <c r="L109" s="826">
        <v>49.08</v>
      </c>
      <c r="M109" s="826">
        <v>294.48</v>
      </c>
      <c r="N109" s="823">
        <v>6</v>
      </c>
      <c r="O109" s="827">
        <v>5</v>
      </c>
      <c r="P109" s="826">
        <v>98.16</v>
      </c>
      <c r="Q109" s="828">
        <v>0.33333333333333331</v>
      </c>
      <c r="R109" s="823">
        <v>2</v>
      </c>
      <c r="S109" s="828">
        <v>0.33333333333333331</v>
      </c>
      <c r="T109" s="827">
        <v>1.5</v>
      </c>
      <c r="U109" s="829">
        <v>0.3</v>
      </c>
    </row>
    <row r="110" spans="1:21" ht="14.45" customHeight="1" x14ac:dyDescent="0.2">
      <c r="A110" s="822">
        <v>22</v>
      </c>
      <c r="B110" s="823" t="s">
        <v>949</v>
      </c>
      <c r="C110" s="823" t="s">
        <v>951</v>
      </c>
      <c r="D110" s="824" t="s">
        <v>1475</v>
      </c>
      <c r="E110" s="825" t="s">
        <v>961</v>
      </c>
      <c r="F110" s="823" t="s">
        <v>950</v>
      </c>
      <c r="G110" s="823" t="s">
        <v>1059</v>
      </c>
      <c r="H110" s="823" t="s">
        <v>611</v>
      </c>
      <c r="I110" s="823" t="s">
        <v>1071</v>
      </c>
      <c r="J110" s="823" t="s">
        <v>623</v>
      </c>
      <c r="K110" s="823" t="s">
        <v>1072</v>
      </c>
      <c r="L110" s="826">
        <v>126.27</v>
      </c>
      <c r="M110" s="826">
        <v>3661.83</v>
      </c>
      <c r="N110" s="823">
        <v>29</v>
      </c>
      <c r="O110" s="827">
        <v>27</v>
      </c>
      <c r="P110" s="826">
        <v>1010.16</v>
      </c>
      <c r="Q110" s="828">
        <v>0.27586206896551724</v>
      </c>
      <c r="R110" s="823">
        <v>8</v>
      </c>
      <c r="S110" s="828">
        <v>0.27586206896551724</v>
      </c>
      <c r="T110" s="827">
        <v>7.5</v>
      </c>
      <c r="U110" s="829">
        <v>0.27777777777777779</v>
      </c>
    </row>
    <row r="111" spans="1:21" ht="14.45" customHeight="1" x14ac:dyDescent="0.2">
      <c r="A111" s="822">
        <v>22</v>
      </c>
      <c r="B111" s="823" t="s">
        <v>949</v>
      </c>
      <c r="C111" s="823" t="s">
        <v>951</v>
      </c>
      <c r="D111" s="824" t="s">
        <v>1475</v>
      </c>
      <c r="E111" s="825" t="s">
        <v>961</v>
      </c>
      <c r="F111" s="823" t="s">
        <v>950</v>
      </c>
      <c r="G111" s="823" t="s">
        <v>1059</v>
      </c>
      <c r="H111" s="823" t="s">
        <v>611</v>
      </c>
      <c r="I111" s="823" t="s">
        <v>1073</v>
      </c>
      <c r="J111" s="823" t="s">
        <v>623</v>
      </c>
      <c r="K111" s="823" t="s">
        <v>1074</v>
      </c>
      <c r="L111" s="826">
        <v>74.08</v>
      </c>
      <c r="M111" s="826">
        <v>444.47999999999996</v>
      </c>
      <c r="N111" s="823">
        <v>6</v>
      </c>
      <c r="O111" s="827">
        <v>5.5</v>
      </c>
      <c r="P111" s="826"/>
      <c r="Q111" s="828">
        <v>0</v>
      </c>
      <c r="R111" s="823"/>
      <c r="S111" s="828">
        <v>0</v>
      </c>
      <c r="T111" s="827"/>
      <c r="U111" s="829">
        <v>0</v>
      </c>
    </row>
    <row r="112" spans="1:21" ht="14.45" customHeight="1" x14ac:dyDescent="0.2">
      <c r="A112" s="822">
        <v>22</v>
      </c>
      <c r="B112" s="823" t="s">
        <v>949</v>
      </c>
      <c r="C112" s="823" t="s">
        <v>951</v>
      </c>
      <c r="D112" s="824" t="s">
        <v>1475</v>
      </c>
      <c r="E112" s="825" t="s">
        <v>961</v>
      </c>
      <c r="F112" s="823" t="s">
        <v>950</v>
      </c>
      <c r="G112" s="823" t="s">
        <v>1059</v>
      </c>
      <c r="H112" s="823" t="s">
        <v>611</v>
      </c>
      <c r="I112" s="823" t="s">
        <v>934</v>
      </c>
      <c r="J112" s="823" t="s">
        <v>623</v>
      </c>
      <c r="K112" s="823" t="s">
        <v>731</v>
      </c>
      <c r="L112" s="826">
        <v>94.28</v>
      </c>
      <c r="M112" s="826">
        <v>754.24</v>
      </c>
      <c r="N112" s="823">
        <v>8</v>
      </c>
      <c r="O112" s="827">
        <v>7.5</v>
      </c>
      <c r="P112" s="826">
        <v>282.84000000000003</v>
      </c>
      <c r="Q112" s="828">
        <v>0.37500000000000006</v>
      </c>
      <c r="R112" s="823">
        <v>3</v>
      </c>
      <c r="S112" s="828">
        <v>0.375</v>
      </c>
      <c r="T112" s="827">
        <v>2.5</v>
      </c>
      <c r="U112" s="829">
        <v>0.33333333333333331</v>
      </c>
    </row>
    <row r="113" spans="1:21" ht="14.45" customHeight="1" x14ac:dyDescent="0.2">
      <c r="A113" s="822">
        <v>22</v>
      </c>
      <c r="B113" s="823" t="s">
        <v>949</v>
      </c>
      <c r="C113" s="823" t="s">
        <v>951</v>
      </c>
      <c r="D113" s="824" t="s">
        <v>1475</v>
      </c>
      <c r="E113" s="825" t="s">
        <v>961</v>
      </c>
      <c r="F113" s="823" t="s">
        <v>950</v>
      </c>
      <c r="G113" s="823" t="s">
        <v>1059</v>
      </c>
      <c r="H113" s="823" t="s">
        <v>611</v>
      </c>
      <c r="I113" s="823" t="s">
        <v>1075</v>
      </c>
      <c r="J113" s="823" t="s">
        <v>623</v>
      </c>
      <c r="K113" s="823" t="s">
        <v>1076</v>
      </c>
      <c r="L113" s="826">
        <v>168.36</v>
      </c>
      <c r="M113" s="826">
        <v>1683.6000000000001</v>
      </c>
      <c r="N113" s="823">
        <v>10</v>
      </c>
      <c r="O113" s="827">
        <v>8.5</v>
      </c>
      <c r="P113" s="826">
        <v>336.72</v>
      </c>
      <c r="Q113" s="828">
        <v>0.2</v>
      </c>
      <c r="R113" s="823">
        <v>2</v>
      </c>
      <c r="S113" s="828">
        <v>0.2</v>
      </c>
      <c r="T113" s="827">
        <v>1.5</v>
      </c>
      <c r="U113" s="829">
        <v>0.17647058823529413</v>
      </c>
    </row>
    <row r="114" spans="1:21" ht="14.45" customHeight="1" x14ac:dyDescent="0.2">
      <c r="A114" s="822">
        <v>22</v>
      </c>
      <c r="B114" s="823" t="s">
        <v>949</v>
      </c>
      <c r="C114" s="823" t="s">
        <v>951</v>
      </c>
      <c r="D114" s="824" t="s">
        <v>1475</v>
      </c>
      <c r="E114" s="825" t="s">
        <v>961</v>
      </c>
      <c r="F114" s="823" t="s">
        <v>950</v>
      </c>
      <c r="G114" s="823" t="s">
        <v>1059</v>
      </c>
      <c r="H114" s="823" t="s">
        <v>611</v>
      </c>
      <c r="I114" s="823" t="s">
        <v>1077</v>
      </c>
      <c r="J114" s="823" t="s">
        <v>623</v>
      </c>
      <c r="K114" s="823" t="s">
        <v>1078</v>
      </c>
      <c r="L114" s="826">
        <v>115.33</v>
      </c>
      <c r="M114" s="826">
        <v>1037.97</v>
      </c>
      <c r="N114" s="823">
        <v>9</v>
      </c>
      <c r="O114" s="827">
        <v>8</v>
      </c>
      <c r="P114" s="826">
        <v>461.32</v>
      </c>
      <c r="Q114" s="828">
        <v>0.44444444444444442</v>
      </c>
      <c r="R114" s="823">
        <v>4</v>
      </c>
      <c r="S114" s="828">
        <v>0.44444444444444442</v>
      </c>
      <c r="T114" s="827">
        <v>3.5</v>
      </c>
      <c r="U114" s="829">
        <v>0.4375</v>
      </c>
    </row>
    <row r="115" spans="1:21" ht="14.45" customHeight="1" x14ac:dyDescent="0.2">
      <c r="A115" s="822">
        <v>22</v>
      </c>
      <c r="B115" s="823" t="s">
        <v>949</v>
      </c>
      <c r="C115" s="823" t="s">
        <v>951</v>
      </c>
      <c r="D115" s="824" t="s">
        <v>1475</v>
      </c>
      <c r="E115" s="825" t="s">
        <v>961</v>
      </c>
      <c r="F115" s="823" t="s">
        <v>950</v>
      </c>
      <c r="G115" s="823" t="s">
        <v>1083</v>
      </c>
      <c r="H115" s="823" t="s">
        <v>329</v>
      </c>
      <c r="I115" s="823" t="s">
        <v>1084</v>
      </c>
      <c r="J115" s="823" t="s">
        <v>1085</v>
      </c>
      <c r="K115" s="823" t="s">
        <v>1086</v>
      </c>
      <c r="L115" s="826">
        <v>0</v>
      </c>
      <c r="M115" s="826">
        <v>0</v>
      </c>
      <c r="N115" s="823">
        <v>17</v>
      </c>
      <c r="O115" s="827">
        <v>13</v>
      </c>
      <c r="P115" s="826">
        <v>0</v>
      </c>
      <c r="Q115" s="828"/>
      <c r="R115" s="823">
        <v>17</v>
      </c>
      <c r="S115" s="828">
        <v>1</v>
      </c>
      <c r="T115" s="827">
        <v>13</v>
      </c>
      <c r="U115" s="829">
        <v>1</v>
      </c>
    </row>
    <row r="116" spans="1:21" ht="14.45" customHeight="1" x14ac:dyDescent="0.2">
      <c r="A116" s="822">
        <v>22</v>
      </c>
      <c r="B116" s="823" t="s">
        <v>949</v>
      </c>
      <c r="C116" s="823" t="s">
        <v>951</v>
      </c>
      <c r="D116" s="824" t="s">
        <v>1475</v>
      </c>
      <c r="E116" s="825" t="s">
        <v>964</v>
      </c>
      <c r="F116" s="823" t="s">
        <v>950</v>
      </c>
      <c r="G116" s="823" t="s">
        <v>981</v>
      </c>
      <c r="H116" s="823" t="s">
        <v>329</v>
      </c>
      <c r="I116" s="823" t="s">
        <v>1223</v>
      </c>
      <c r="J116" s="823" t="s">
        <v>983</v>
      </c>
      <c r="K116" s="823" t="s">
        <v>1224</v>
      </c>
      <c r="L116" s="826">
        <v>29.39</v>
      </c>
      <c r="M116" s="826">
        <v>58.78</v>
      </c>
      <c r="N116" s="823">
        <v>2</v>
      </c>
      <c r="O116" s="827">
        <v>0.5</v>
      </c>
      <c r="P116" s="826"/>
      <c r="Q116" s="828">
        <v>0</v>
      </c>
      <c r="R116" s="823"/>
      <c r="S116" s="828">
        <v>0</v>
      </c>
      <c r="T116" s="827"/>
      <c r="U116" s="829">
        <v>0</v>
      </c>
    </row>
    <row r="117" spans="1:21" ht="14.45" customHeight="1" x14ac:dyDescent="0.2">
      <c r="A117" s="822">
        <v>22</v>
      </c>
      <c r="B117" s="823" t="s">
        <v>949</v>
      </c>
      <c r="C117" s="823" t="s">
        <v>951</v>
      </c>
      <c r="D117" s="824" t="s">
        <v>1475</v>
      </c>
      <c r="E117" s="825" t="s">
        <v>964</v>
      </c>
      <c r="F117" s="823" t="s">
        <v>950</v>
      </c>
      <c r="G117" s="823" t="s">
        <v>1124</v>
      </c>
      <c r="H117" s="823" t="s">
        <v>329</v>
      </c>
      <c r="I117" s="823" t="s">
        <v>1225</v>
      </c>
      <c r="J117" s="823" t="s">
        <v>1226</v>
      </c>
      <c r="K117" s="823" t="s">
        <v>1227</v>
      </c>
      <c r="L117" s="826">
        <v>89.91</v>
      </c>
      <c r="M117" s="826">
        <v>89.91</v>
      </c>
      <c r="N117" s="823">
        <v>1</v>
      </c>
      <c r="O117" s="827">
        <v>1</v>
      </c>
      <c r="P117" s="826"/>
      <c r="Q117" s="828">
        <v>0</v>
      </c>
      <c r="R117" s="823"/>
      <c r="S117" s="828">
        <v>0</v>
      </c>
      <c r="T117" s="827"/>
      <c r="U117" s="829">
        <v>0</v>
      </c>
    </row>
    <row r="118" spans="1:21" ht="14.45" customHeight="1" x14ac:dyDescent="0.2">
      <c r="A118" s="822">
        <v>22</v>
      </c>
      <c r="B118" s="823" t="s">
        <v>949</v>
      </c>
      <c r="C118" s="823" t="s">
        <v>951</v>
      </c>
      <c r="D118" s="824" t="s">
        <v>1475</v>
      </c>
      <c r="E118" s="825" t="s">
        <v>964</v>
      </c>
      <c r="F118" s="823" t="s">
        <v>950</v>
      </c>
      <c r="G118" s="823" t="s">
        <v>1228</v>
      </c>
      <c r="H118" s="823" t="s">
        <v>329</v>
      </c>
      <c r="I118" s="823" t="s">
        <v>1229</v>
      </c>
      <c r="J118" s="823" t="s">
        <v>1230</v>
      </c>
      <c r="K118" s="823" t="s">
        <v>1231</v>
      </c>
      <c r="L118" s="826">
        <v>137.88</v>
      </c>
      <c r="M118" s="826">
        <v>137.88</v>
      </c>
      <c r="N118" s="823">
        <v>1</v>
      </c>
      <c r="O118" s="827">
        <v>1</v>
      </c>
      <c r="P118" s="826"/>
      <c r="Q118" s="828">
        <v>0</v>
      </c>
      <c r="R118" s="823"/>
      <c r="S118" s="828">
        <v>0</v>
      </c>
      <c r="T118" s="827"/>
      <c r="U118" s="829">
        <v>0</v>
      </c>
    </row>
    <row r="119" spans="1:21" ht="14.45" customHeight="1" x14ac:dyDescent="0.2">
      <c r="A119" s="822">
        <v>22</v>
      </c>
      <c r="B119" s="823" t="s">
        <v>949</v>
      </c>
      <c r="C119" s="823" t="s">
        <v>951</v>
      </c>
      <c r="D119" s="824" t="s">
        <v>1475</v>
      </c>
      <c r="E119" s="825" t="s">
        <v>964</v>
      </c>
      <c r="F119" s="823" t="s">
        <v>950</v>
      </c>
      <c r="G119" s="823" t="s">
        <v>1036</v>
      </c>
      <c r="H119" s="823" t="s">
        <v>329</v>
      </c>
      <c r="I119" s="823" t="s">
        <v>1037</v>
      </c>
      <c r="J119" s="823" t="s">
        <v>1038</v>
      </c>
      <c r="K119" s="823" t="s">
        <v>1039</v>
      </c>
      <c r="L119" s="826">
        <v>107.37</v>
      </c>
      <c r="M119" s="826">
        <v>107.37</v>
      </c>
      <c r="N119" s="823">
        <v>1</v>
      </c>
      <c r="O119" s="827">
        <v>0.5</v>
      </c>
      <c r="P119" s="826"/>
      <c r="Q119" s="828">
        <v>0</v>
      </c>
      <c r="R119" s="823"/>
      <c r="S119" s="828">
        <v>0</v>
      </c>
      <c r="T119" s="827"/>
      <c r="U119" s="829">
        <v>0</v>
      </c>
    </row>
    <row r="120" spans="1:21" ht="14.45" customHeight="1" x14ac:dyDescent="0.2">
      <c r="A120" s="822">
        <v>22</v>
      </c>
      <c r="B120" s="823" t="s">
        <v>949</v>
      </c>
      <c r="C120" s="823" t="s">
        <v>951</v>
      </c>
      <c r="D120" s="824" t="s">
        <v>1475</v>
      </c>
      <c r="E120" s="825" t="s">
        <v>964</v>
      </c>
      <c r="F120" s="823" t="s">
        <v>950</v>
      </c>
      <c r="G120" s="823" t="s">
        <v>1215</v>
      </c>
      <c r="H120" s="823" t="s">
        <v>611</v>
      </c>
      <c r="I120" s="823" t="s">
        <v>1232</v>
      </c>
      <c r="J120" s="823" t="s">
        <v>1217</v>
      </c>
      <c r="K120" s="823" t="s">
        <v>1233</v>
      </c>
      <c r="L120" s="826">
        <v>154.36000000000001</v>
      </c>
      <c r="M120" s="826">
        <v>154.36000000000001</v>
      </c>
      <c r="N120" s="823">
        <v>1</v>
      </c>
      <c r="O120" s="827">
        <v>1</v>
      </c>
      <c r="P120" s="826"/>
      <c r="Q120" s="828">
        <v>0</v>
      </c>
      <c r="R120" s="823"/>
      <c r="S120" s="828">
        <v>0</v>
      </c>
      <c r="T120" s="827"/>
      <c r="U120" s="829">
        <v>0</v>
      </c>
    </row>
    <row r="121" spans="1:21" ht="14.45" customHeight="1" x14ac:dyDescent="0.2">
      <c r="A121" s="822">
        <v>22</v>
      </c>
      <c r="B121" s="823" t="s">
        <v>949</v>
      </c>
      <c r="C121" s="823" t="s">
        <v>951</v>
      </c>
      <c r="D121" s="824" t="s">
        <v>1475</v>
      </c>
      <c r="E121" s="825" t="s">
        <v>965</v>
      </c>
      <c r="F121" s="823" t="s">
        <v>950</v>
      </c>
      <c r="G121" s="823" t="s">
        <v>1234</v>
      </c>
      <c r="H121" s="823" t="s">
        <v>329</v>
      </c>
      <c r="I121" s="823" t="s">
        <v>1235</v>
      </c>
      <c r="J121" s="823" t="s">
        <v>1236</v>
      </c>
      <c r="K121" s="823" t="s">
        <v>1237</v>
      </c>
      <c r="L121" s="826">
        <v>78.48</v>
      </c>
      <c r="M121" s="826">
        <v>78.48</v>
      </c>
      <c r="N121" s="823">
        <v>1</v>
      </c>
      <c r="O121" s="827">
        <v>0.5</v>
      </c>
      <c r="P121" s="826">
        <v>78.48</v>
      </c>
      <c r="Q121" s="828">
        <v>1</v>
      </c>
      <c r="R121" s="823">
        <v>1</v>
      </c>
      <c r="S121" s="828">
        <v>1</v>
      </c>
      <c r="T121" s="827">
        <v>0.5</v>
      </c>
      <c r="U121" s="829">
        <v>1</v>
      </c>
    </row>
    <row r="122" spans="1:21" ht="14.45" customHeight="1" x14ac:dyDescent="0.2">
      <c r="A122" s="822">
        <v>22</v>
      </c>
      <c r="B122" s="823" t="s">
        <v>949</v>
      </c>
      <c r="C122" s="823" t="s">
        <v>951</v>
      </c>
      <c r="D122" s="824" t="s">
        <v>1475</v>
      </c>
      <c r="E122" s="825" t="s">
        <v>965</v>
      </c>
      <c r="F122" s="823" t="s">
        <v>950</v>
      </c>
      <c r="G122" s="823" t="s">
        <v>1128</v>
      </c>
      <c r="H122" s="823" t="s">
        <v>329</v>
      </c>
      <c r="I122" s="823" t="s">
        <v>1238</v>
      </c>
      <c r="J122" s="823" t="s">
        <v>1239</v>
      </c>
      <c r="K122" s="823" t="s">
        <v>1131</v>
      </c>
      <c r="L122" s="826">
        <v>73.989999999999995</v>
      </c>
      <c r="M122" s="826">
        <v>73.989999999999995</v>
      </c>
      <c r="N122" s="823">
        <v>1</v>
      </c>
      <c r="O122" s="827">
        <v>0.5</v>
      </c>
      <c r="P122" s="826">
        <v>73.989999999999995</v>
      </c>
      <c r="Q122" s="828">
        <v>1</v>
      </c>
      <c r="R122" s="823">
        <v>1</v>
      </c>
      <c r="S122" s="828">
        <v>1</v>
      </c>
      <c r="T122" s="827">
        <v>0.5</v>
      </c>
      <c r="U122" s="829">
        <v>1</v>
      </c>
    </row>
    <row r="123" spans="1:21" ht="14.45" customHeight="1" x14ac:dyDescent="0.2">
      <c r="A123" s="822">
        <v>22</v>
      </c>
      <c r="B123" s="823" t="s">
        <v>949</v>
      </c>
      <c r="C123" s="823" t="s">
        <v>951</v>
      </c>
      <c r="D123" s="824" t="s">
        <v>1475</v>
      </c>
      <c r="E123" s="825" t="s">
        <v>965</v>
      </c>
      <c r="F123" s="823" t="s">
        <v>950</v>
      </c>
      <c r="G123" s="823" t="s">
        <v>999</v>
      </c>
      <c r="H123" s="823" t="s">
        <v>329</v>
      </c>
      <c r="I123" s="823" t="s">
        <v>1240</v>
      </c>
      <c r="J123" s="823" t="s">
        <v>1241</v>
      </c>
      <c r="K123" s="823" t="s">
        <v>1242</v>
      </c>
      <c r="L123" s="826">
        <v>52.75</v>
      </c>
      <c r="M123" s="826">
        <v>158.25</v>
      </c>
      <c r="N123" s="823">
        <v>3</v>
      </c>
      <c r="O123" s="827">
        <v>2</v>
      </c>
      <c r="P123" s="826">
        <v>158.25</v>
      </c>
      <c r="Q123" s="828">
        <v>1</v>
      </c>
      <c r="R123" s="823">
        <v>3</v>
      </c>
      <c r="S123" s="828">
        <v>1</v>
      </c>
      <c r="T123" s="827">
        <v>2</v>
      </c>
      <c r="U123" s="829">
        <v>1</v>
      </c>
    </row>
    <row r="124" spans="1:21" ht="14.45" customHeight="1" x14ac:dyDescent="0.2">
      <c r="A124" s="822">
        <v>22</v>
      </c>
      <c r="B124" s="823" t="s">
        <v>949</v>
      </c>
      <c r="C124" s="823" t="s">
        <v>951</v>
      </c>
      <c r="D124" s="824" t="s">
        <v>1475</v>
      </c>
      <c r="E124" s="825" t="s">
        <v>965</v>
      </c>
      <c r="F124" s="823" t="s">
        <v>950</v>
      </c>
      <c r="G124" s="823" t="s">
        <v>1243</v>
      </c>
      <c r="H124" s="823" t="s">
        <v>329</v>
      </c>
      <c r="I124" s="823" t="s">
        <v>1244</v>
      </c>
      <c r="J124" s="823" t="s">
        <v>1245</v>
      </c>
      <c r="K124" s="823" t="s">
        <v>1246</v>
      </c>
      <c r="L124" s="826">
        <v>0</v>
      </c>
      <c r="M124" s="826">
        <v>0</v>
      </c>
      <c r="N124" s="823">
        <v>1</v>
      </c>
      <c r="O124" s="827">
        <v>1</v>
      </c>
      <c r="P124" s="826"/>
      <c r="Q124" s="828"/>
      <c r="R124" s="823"/>
      <c r="S124" s="828">
        <v>0</v>
      </c>
      <c r="T124" s="827"/>
      <c r="U124" s="829">
        <v>0</v>
      </c>
    </row>
    <row r="125" spans="1:21" ht="14.45" customHeight="1" x14ac:dyDescent="0.2">
      <c r="A125" s="822">
        <v>22</v>
      </c>
      <c r="B125" s="823" t="s">
        <v>949</v>
      </c>
      <c r="C125" s="823" t="s">
        <v>951</v>
      </c>
      <c r="D125" s="824" t="s">
        <v>1475</v>
      </c>
      <c r="E125" s="825" t="s">
        <v>965</v>
      </c>
      <c r="F125" s="823" t="s">
        <v>950</v>
      </c>
      <c r="G125" s="823" t="s">
        <v>1247</v>
      </c>
      <c r="H125" s="823" t="s">
        <v>329</v>
      </c>
      <c r="I125" s="823" t="s">
        <v>1248</v>
      </c>
      <c r="J125" s="823" t="s">
        <v>1249</v>
      </c>
      <c r="K125" s="823" t="s">
        <v>1250</v>
      </c>
      <c r="L125" s="826">
        <v>330.58</v>
      </c>
      <c r="M125" s="826">
        <v>330.58</v>
      </c>
      <c r="N125" s="823">
        <v>1</v>
      </c>
      <c r="O125" s="827">
        <v>0.5</v>
      </c>
      <c r="P125" s="826">
        <v>330.58</v>
      </c>
      <c r="Q125" s="828">
        <v>1</v>
      </c>
      <c r="R125" s="823">
        <v>1</v>
      </c>
      <c r="S125" s="828">
        <v>1</v>
      </c>
      <c r="T125" s="827">
        <v>0.5</v>
      </c>
      <c r="U125" s="829">
        <v>1</v>
      </c>
    </row>
    <row r="126" spans="1:21" ht="14.45" customHeight="1" x14ac:dyDescent="0.2">
      <c r="A126" s="822">
        <v>22</v>
      </c>
      <c r="B126" s="823" t="s">
        <v>949</v>
      </c>
      <c r="C126" s="823" t="s">
        <v>951</v>
      </c>
      <c r="D126" s="824" t="s">
        <v>1475</v>
      </c>
      <c r="E126" s="825" t="s">
        <v>965</v>
      </c>
      <c r="F126" s="823" t="s">
        <v>950</v>
      </c>
      <c r="G126" s="823" t="s">
        <v>1052</v>
      </c>
      <c r="H126" s="823" t="s">
        <v>611</v>
      </c>
      <c r="I126" s="823" t="s">
        <v>924</v>
      </c>
      <c r="J126" s="823" t="s">
        <v>685</v>
      </c>
      <c r="K126" s="823" t="s">
        <v>676</v>
      </c>
      <c r="L126" s="826">
        <v>0</v>
      </c>
      <c r="M126" s="826">
        <v>0</v>
      </c>
      <c r="N126" s="823">
        <v>5</v>
      </c>
      <c r="O126" s="827">
        <v>3</v>
      </c>
      <c r="P126" s="826">
        <v>0</v>
      </c>
      <c r="Q126" s="828"/>
      <c r="R126" s="823">
        <v>3</v>
      </c>
      <c r="S126" s="828">
        <v>0.6</v>
      </c>
      <c r="T126" s="827">
        <v>1</v>
      </c>
      <c r="U126" s="829">
        <v>0.33333333333333331</v>
      </c>
    </row>
    <row r="127" spans="1:21" ht="14.45" customHeight="1" x14ac:dyDescent="0.2">
      <c r="A127" s="822">
        <v>22</v>
      </c>
      <c r="B127" s="823" t="s">
        <v>949</v>
      </c>
      <c r="C127" s="823" t="s">
        <v>951</v>
      </c>
      <c r="D127" s="824" t="s">
        <v>1475</v>
      </c>
      <c r="E127" s="825" t="s">
        <v>965</v>
      </c>
      <c r="F127" s="823" t="s">
        <v>950</v>
      </c>
      <c r="G127" s="823" t="s">
        <v>1251</v>
      </c>
      <c r="H127" s="823" t="s">
        <v>611</v>
      </c>
      <c r="I127" s="823" t="s">
        <v>1252</v>
      </c>
      <c r="J127" s="823" t="s">
        <v>1253</v>
      </c>
      <c r="K127" s="823" t="s">
        <v>1254</v>
      </c>
      <c r="L127" s="826">
        <v>697.72</v>
      </c>
      <c r="M127" s="826">
        <v>697.72</v>
      </c>
      <c r="N127" s="823">
        <v>1</v>
      </c>
      <c r="O127" s="827">
        <v>0.5</v>
      </c>
      <c r="P127" s="826">
        <v>697.72</v>
      </c>
      <c r="Q127" s="828">
        <v>1</v>
      </c>
      <c r="R127" s="823">
        <v>1</v>
      </c>
      <c r="S127" s="828">
        <v>1</v>
      </c>
      <c r="T127" s="827">
        <v>0.5</v>
      </c>
      <c r="U127" s="829">
        <v>1</v>
      </c>
    </row>
    <row r="128" spans="1:21" ht="14.45" customHeight="1" x14ac:dyDescent="0.2">
      <c r="A128" s="822">
        <v>22</v>
      </c>
      <c r="B128" s="823" t="s">
        <v>949</v>
      </c>
      <c r="C128" s="823" t="s">
        <v>951</v>
      </c>
      <c r="D128" s="824" t="s">
        <v>1475</v>
      </c>
      <c r="E128" s="825" t="s">
        <v>965</v>
      </c>
      <c r="F128" s="823" t="s">
        <v>950</v>
      </c>
      <c r="G128" s="823" t="s">
        <v>1059</v>
      </c>
      <c r="H128" s="823" t="s">
        <v>611</v>
      </c>
      <c r="I128" s="823" t="s">
        <v>1060</v>
      </c>
      <c r="J128" s="823" t="s">
        <v>910</v>
      </c>
      <c r="K128" s="823" t="s">
        <v>1061</v>
      </c>
      <c r="L128" s="826">
        <v>105.23</v>
      </c>
      <c r="M128" s="826">
        <v>105.23</v>
      </c>
      <c r="N128" s="823">
        <v>1</v>
      </c>
      <c r="O128" s="827">
        <v>1</v>
      </c>
      <c r="P128" s="826"/>
      <c r="Q128" s="828">
        <v>0</v>
      </c>
      <c r="R128" s="823"/>
      <c r="S128" s="828">
        <v>0</v>
      </c>
      <c r="T128" s="827"/>
      <c r="U128" s="829">
        <v>0</v>
      </c>
    </row>
    <row r="129" spans="1:21" ht="14.45" customHeight="1" x14ac:dyDescent="0.2">
      <c r="A129" s="822">
        <v>22</v>
      </c>
      <c r="B129" s="823" t="s">
        <v>949</v>
      </c>
      <c r="C129" s="823" t="s">
        <v>951</v>
      </c>
      <c r="D129" s="824" t="s">
        <v>1475</v>
      </c>
      <c r="E129" s="825" t="s">
        <v>965</v>
      </c>
      <c r="F129" s="823" t="s">
        <v>950</v>
      </c>
      <c r="G129" s="823" t="s">
        <v>1059</v>
      </c>
      <c r="H129" s="823" t="s">
        <v>611</v>
      </c>
      <c r="I129" s="823" t="s">
        <v>1062</v>
      </c>
      <c r="J129" s="823" t="s">
        <v>910</v>
      </c>
      <c r="K129" s="823" t="s">
        <v>1063</v>
      </c>
      <c r="L129" s="826">
        <v>126.27</v>
      </c>
      <c r="M129" s="826">
        <v>252.54</v>
      </c>
      <c r="N129" s="823">
        <v>2</v>
      </c>
      <c r="O129" s="827">
        <v>2</v>
      </c>
      <c r="P129" s="826">
        <v>126.27</v>
      </c>
      <c r="Q129" s="828">
        <v>0.5</v>
      </c>
      <c r="R129" s="823">
        <v>1</v>
      </c>
      <c r="S129" s="828">
        <v>0.5</v>
      </c>
      <c r="T129" s="827">
        <v>1</v>
      </c>
      <c r="U129" s="829">
        <v>0.5</v>
      </c>
    </row>
    <row r="130" spans="1:21" ht="14.45" customHeight="1" x14ac:dyDescent="0.2">
      <c r="A130" s="822">
        <v>22</v>
      </c>
      <c r="B130" s="823" t="s">
        <v>949</v>
      </c>
      <c r="C130" s="823" t="s">
        <v>951</v>
      </c>
      <c r="D130" s="824" t="s">
        <v>1475</v>
      </c>
      <c r="E130" s="825" t="s">
        <v>965</v>
      </c>
      <c r="F130" s="823" t="s">
        <v>950</v>
      </c>
      <c r="G130" s="823" t="s">
        <v>1059</v>
      </c>
      <c r="H130" s="823" t="s">
        <v>611</v>
      </c>
      <c r="I130" s="823" t="s">
        <v>1064</v>
      </c>
      <c r="J130" s="823" t="s">
        <v>910</v>
      </c>
      <c r="K130" s="823" t="s">
        <v>1065</v>
      </c>
      <c r="L130" s="826">
        <v>63.14</v>
      </c>
      <c r="M130" s="826">
        <v>126.28</v>
      </c>
      <c r="N130" s="823">
        <v>2</v>
      </c>
      <c r="O130" s="827">
        <v>1.5</v>
      </c>
      <c r="P130" s="826"/>
      <c r="Q130" s="828">
        <v>0</v>
      </c>
      <c r="R130" s="823"/>
      <c r="S130" s="828">
        <v>0</v>
      </c>
      <c r="T130" s="827"/>
      <c r="U130" s="829">
        <v>0</v>
      </c>
    </row>
    <row r="131" spans="1:21" ht="14.45" customHeight="1" x14ac:dyDescent="0.2">
      <c r="A131" s="822">
        <v>22</v>
      </c>
      <c r="B131" s="823" t="s">
        <v>949</v>
      </c>
      <c r="C131" s="823" t="s">
        <v>951</v>
      </c>
      <c r="D131" s="824" t="s">
        <v>1475</v>
      </c>
      <c r="E131" s="825" t="s">
        <v>965</v>
      </c>
      <c r="F131" s="823" t="s">
        <v>950</v>
      </c>
      <c r="G131" s="823" t="s">
        <v>1059</v>
      </c>
      <c r="H131" s="823" t="s">
        <v>611</v>
      </c>
      <c r="I131" s="823" t="s">
        <v>912</v>
      </c>
      <c r="J131" s="823" t="s">
        <v>910</v>
      </c>
      <c r="K131" s="823" t="s">
        <v>913</v>
      </c>
      <c r="L131" s="826">
        <v>84.18</v>
      </c>
      <c r="M131" s="826">
        <v>168.36</v>
      </c>
      <c r="N131" s="823">
        <v>2</v>
      </c>
      <c r="O131" s="827">
        <v>2</v>
      </c>
      <c r="P131" s="826"/>
      <c r="Q131" s="828">
        <v>0</v>
      </c>
      <c r="R131" s="823"/>
      <c r="S131" s="828">
        <v>0</v>
      </c>
      <c r="T131" s="827"/>
      <c r="U131" s="829">
        <v>0</v>
      </c>
    </row>
    <row r="132" spans="1:21" ht="14.45" customHeight="1" x14ac:dyDescent="0.2">
      <c r="A132" s="822">
        <v>22</v>
      </c>
      <c r="B132" s="823" t="s">
        <v>949</v>
      </c>
      <c r="C132" s="823" t="s">
        <v>951</v>
      </c>
      <c r="D132" s="824" t="s">
        <v>1475</v>
      </c>
      <c r="E132" s="825" t="s">
        <v>965</v>
      </c>
      <c r="F132" s="823" t="s">
        <v>950</v>
      </c>
      <c r="G132" s="823" t="s">
        <v>1059</v>
      </c>
      <c r="H132" s="823" t="s">
        <v>611</v>
      </c>
      <c r="I132" s="823" t="s">
        <v>909</v>
      </c>
      <c r="J132" s="823" t="s">
        <v>910</v>
      </c>
      <c r="K132" s="823" t="s">
        <v>911</v>
      </c>
      <c r="L132" s="826">
        <v>49.08</v>
      </c>
      <c r="M132" s="826">
        <v>245.39999999999998</v>
      </c>
      <c r="N132" s="823">
        <v>5</v>
      </c>
      <c r="O132" s="827">
        <v>4.5</v>
      </c>
      <c r="P132" s="826">
        <v>49.08</v>
      </c>
      <c r="Q132" s="828">
        <v>0.2</v>
      </c>
      <c r="R132" s="823">
        <v>1</v>
      </c>
      <c r="S132" s="828">
        <v>0.2</v>
      </c>
      <c r="T132" s="827">
        <v>1</v>
      </c>
      <c r="U132" s="829">
        <v>0.22222222222222221</v>
      </c>
    </row>
    <row r="133" spans="1:21" ht="14.45" customHeight="1" x14ac:dyDescent="0.2">
      <c r="A133" s="822">
        <v>22</v>
      </c>
      <c r="B133" s="823" t="s">
        <v>949</v>
      </c>
      <c r="C133" s="823" t="s">
        <v>951</v>
      </c>
      <c r="D133" s="824" t="s">
        <v>1475</v>
      </c>
      <c r="E133" s="825" t="s">
        <v>965</v>
      </c>
      <c r="F133" s="823" t="s">
        <v>950</v>
      </c>
      <c r="G133" s="823" t="s">
        <v>1059</v>
      </c>
      <c r="H133" s="823" t="s">
        <v>611</v>
      </c>
      <c r="I133" s="823" t="s">
        <v>914</v>
      </c>
      <c r="J133" s="823" t="s">
        <v>623</v>
      </c>
      <c r="K133" s="823" t="s">
        <v>624</v>
      </c>
      <c r="L133" s="826">
        <v>84.18</v>
      </c>
      <c r="M133" s="826">
        <v>84.18</v>
      </c>
      <c r="N133" s="823">
        <v>1</v>
      </c>
      <c r="O133" s="827">
        <v>1</v>
      </c>
      <c r="P133" s="826"/>
      <c r="Q133" s="828">
        <v>0</v>
      </c>
      <c r="R133" s="823"/>
      <c r="S133" s="828">
        <v>0</v>
      </c>
      <c r="T133" s="827"/>
      <c r="U133" s="829">
        <v>0</v>
      </c>
    </row>
    <row r="134" spans="1:21" ht="14.45" customHeight="1" x14ac:dyDescent="0.2">
      <c r="A134" s="822">
        <v>22</v>
      </c>
      <c r="B134" s="823" t="s">
        <v>949</v>
      </c>
      <c r="C134" s="823" t="s">
        <v>951</v>
      </c>
      <c r="D134" s="824" t="s">
        <v>1475</v>
      </c>
      <c r="E134" s="825" t="s">
        <v>965</v>
      </c>
      <c r="F134" s="823" t="s">
        <v>950</v>
      </c>
      <c r="G134" s="823" t="s">
        <v>1059</v>
      </c>
      <c r="H134" s="823" t="s">
        <v>611</v>
      </c>
      <c r="I134" s="823" t="s">
        <v>1077</v>
      </c>
      <c r="J134" s="823" t="s">
        <v>623</v>
      </c>
      <c r="K134" s="823" t="s">
        <v>1078</v>
      </c>
      <c r="L134" s="826">
        <v>115.33</v>
      </c>
      <c r="M134" s="826">
        <v>230.66</v>
      </c>
      <c r="N134" s="823">
        <v>2</v>
      </c>
      <c r="O134" s="827">
        <v>2</v>
      </c>
      <c r="P134" s="826">
        <v>230.66</v>
      </c>
      <c r="Q134" s="828">
        <v>1</v>
      </c>
      <c r="R134" s="823">
        <v>2</v>
      </c>
      <c r="S134" s="828">
        <v>1</v>
      </c>
      <c r="T134" s="827">
        <v>2</v>
      </c>
      <c r="U134" s="829">
        <v>1</v>
      </c>
    </row>
    <row r="135" spans="1:21" ht="14.45" customHeight="1" x14ac:dyDescent="0.2">
      <c r="A135" s="822">
        <v>22</v>
      </c>
      <c r="B135" s="823" t="s">
        <v>949</v>
      </c>
      <c r="C135" s="823" t="s">
        <v>951</v>
      </c>
      <c r="D135" s="824" t="s">
        <v>1475</v>
      </c>
      <c r="E135" s="825" t="s">
        <v>966</v>
      </c>
      <c r="F135" s="823" t="s">
        <v>950</v>
      </c>
      <c r="G135" s="823" t="s">
        <v>1144</v>
      </c>
      <c r="H135" s="823" t="s">
        <v>329</v>
      </c>
      <c r="I135" s="823" t="s">
        <v>1145</v>
      </c>
      <c r="J135" s="823" t="s">
        <v>1146</v>
      </c>
      <c r="K135" s="823" t="s">
        <v>1147</v>
      </c>
      <c r="L135" s="826">
        <v>35.11</v>
      </c>
      <c r="M135" s="826">
        <v>35.11</v>
      </c>
      <c r="N135" s="823">
        <v>1</v>
      </c>
      <c r="O135" s="827">
        <v>1</v>
      </c>
      <c r="P135" s="826"/>
      <c r="Q135" s="828">
        <v>0</v>
      </c>
      <c r="R135" s="823"/>
      <c r="S135" s="828">
        <v>0</v>
      </c>
      <c r="T135" s="827"/>
      <c r="U135" s="829">
        <v>0</v>
      </c>
    </row>
    <row r="136" spans="1:21" ht="14.45" customHeight="1" x14ac:dyDescent="0.2">
      <c r="A136" s="822">
        <v>22</v>
      </c>
      <c r="B136" s="823" t="s">
        <v>949</v>
      </c>
      <c r="C136" s="823" t="s">
        <v>951</v>
      </c>
      <c r="D136" s="824" t="s">
        <v>1475</v>
      </c>
      <c r="E136" s="825" t="s">
        <v>966</v>
      </c>
      <c r="F136" s="823" t="s">
        <v>950</v>
      </c>
      <c r="G136" s="823" t="s">
        <v>1152</v>
      </c>
      <c r="H136" s="823" t="s">
        <v>329</v>
      </c>
      <c r="I136" s="823" t="s">
        <v>1255</v>
      </c>
      <c r="J136" s="823" t="s">
        <v>1154</v>
      </c>
      <c r="K136" s="823" t="s">
        <v>1256</v>
      </c>
      <c r="L136" s="826">
        <v>127.42</v>
      </c>
      <c r="M136" s="826">
        <v>254.84</v>
      </c>
      <c r="N136" s="823">
        <v>2</v>
      </c>
      <c r="O136" s="827"/>
      <c r="P136" s="826">
        <v>254.84</v>
      </c>
      <c r="Q136" s="828">
        <v>1</v>
      </c>
      <c r="R136" s="823">
        <v>2</v>
      </c>
      <c r="S136" s="828">
        <v>1</v>
      </c>
      <c r="T136" s="827"/>
      <c r="U136" s="829"/>
    </row>
    <row r="137" spans="1:21" ht="14.45" customHeight="1" x14ac:dyDescent="0.2">
      <c r="A137" s="822">
        <v>22</v>
      </c>
      <c r="B137" s="823" t="s">
        <v>949</v>
      </c>
      <c r="C137" s="823" t="s">
        <v>951</v>
      </c>
      <c r="D137" s="824" t="s">
        <v>1475</v>
      </c>
      <c r="E137" s="825" t="s">
        <v>966</v>
      </c>
      <c r="F137" s="823" t="s">
        <v>950</v>
      </c>
      <c r="G137" s="823" t="s">
        <v>1257</v>
      </c>
      <c r="H137" s="823" t="s">
        <v>329</v>
      </c>
      <c r="I137" s="823" t="s">
        <v>1258</v>
      </c>
      <c r="J137" s="823" t="s">
        <v>1259</v>
      </c>
      <c r="K137" s="823" t="s">
        <v>1260</v>
      </c>
      <c r="L137" s="826">
        <v>97.96</v>
      </c>
      <c r="M137" s="826">
        <v>195.92</v>
      </c>
      <c r="N137" s="823">
        <v>2</v>
      </c>
      <c r="O137" s="827">
        <v>0.5</v>
      </c>
      <c r="P137" s="826">
        <v>195.92</v>
      </c>
      <c r="Q137" s="828">
        <v>1</v>
      </c>
      <c r="R137" s="823">
        <v>2</v>
      </c>
      <c r="S137" s="828">
        <v>1</v>
      </c>
      <c r="T137" s="827">
        <v>0.5</v>
      </c>
      <c r="U137" s="829">
        <v>1</v>
      </c>
    </row>
    <row r="138" spans="1:21" ht="14.45" customHeight="1" x14ac:dyDescent="0.2">
      <c r="A138" s="822">
        <v>22</v>
      </c>
      <c r="B138" s="823" t="s">
        <v>949</v>
      </c>
      <c r="C138" s="823" t="s">
        <v>951</v>
      </c>
      <c r="D138" s="824" t="s">
        <v>1475</v>
      </c>
      <c r="E138" s="825" t="s">
        <v>966</v>
      </c>
      <c r="F138" s="823" t="s">
        <v>950</v>
      </c>
      <c r="G138" s="823" t="s">
        <v>1095</v>
      </c>
      <c r="H138" s="823" t="s">
        <v>611</v>
      </c>
      <c r="I138" s="823" t="s">
        <v>1261</v>
      </c>
      <c r="J138" s="823" t="s">
        <v>902</v>
      </c>
      <c r="K138" s="823" t="s">
        <v>1262</v>
      </c>
      <c r="L138" s="826">
        <v>17.559999999999999</v>
      </c>
      <c r="M138" s="826">
        <v>105.35999999999999</v>
      </c>
      <c r="N138" s="823">
        <v>6</v>
      </c>
      <c r="O138" s="827">
        <v>1.5</v>
      </c>
      <c r="P138" s="826">
        <v>105.35999999999999</v>
      </c>
      <c r="Q138" s="828">
        <v>1</v>
      </c>
      <c r="R138" s="823">
        <v>6</v>
      </c>
      <c r="S138" s="828">
        <v>1</v>
      </c>
      <c r="T138" s="827">
        <v>1.5</v>
      </c>
      <c r="U138" s="829">
        <v>1</v>
      </c>
    </row>
    <row r="139" spans="1:21" ht="14.45" customHeight="1" x14ac:dyDescent="0.2">
      <c r="A139" s="822">
        <v>22</v>
      </c>
      <c r="B139" s="823" t="s">
        <v>949</v>
      </c>
      <c r="C139" s="823" t="s">
        <v>951</v>
      </c>
      <c r="D139" s="824" t="s">
        <v>1475</v>
      </c>
      <c r="E139" s="825" t="s">
        <v>966</v>
      </c>
      <c r="F139" s="823" t="s">
        <v>950</v>
      </c>
      <c r="G139" s="823" t="s">
        <v>1095</v>
      </c>
      <c r="H139" s="823" t="s">
        <v>611</v>
      </c>
      <c r="I139" s="823" t="s">
        <v>901</v>
      </c>
      <c r="J139" s="823" t="s">
        <v>902</v>
      </c>
      <c r="K139" s="823" t="s">
        <v>613</v>
      </c>
      <c r="L139" s="826">
        <v>35.11</v>
      </c>
      <c r="M139" s="826">
        <v>35.11</v>
      </c>
      <c r="N139" s="823">
        <v>1</v>
      </c>
      <c r="O139" s="827">
        <v>0.5</v>
      </c>
      <c r="P139" s="826">
        <v>35.11</v>
      </c>
      <c r="Q139" s="828">
        <v>1</v>
      </c>
      <c r="R139" s="823">
        <v>1</v>
      </c>
      <c r="S139" s="828">
        <v>1</v>
      </c>
      <c r="T139" s="827">
        <v>0.5</v>
      </c>
      <c r="U139" s="829">
        <v>1</v>
      </c>
    </row>
    <row r="140" spans="1:21" ht="14.45" customHeight="1" x14ac:dyDescent="0.2">
      <c r="A140" s="822">
        <v>22</v>
      </c>
      <c r="B140" s="823" t="s">
        <v>949</v>
      </c>
      <c r="C140" s="823" t="s">
        <v>951</v>
      </c>
      <c r="D140" s="824" t="s">
        <v>1475</v>
      </c>
      <c r="E140" s="825" t="s">
        <v>966</v>
      </c>
      <c r="F140" s="823" t="s">
        <v>950</v>
      </c>
      <c r="G140" s="823" t="s">
        <v>975</v>
      </c>
      <c r="H140" s="823" t="s">
        <v>329</v>
      </c>
      <c r="I140" s="823" t="s">
        <v>1263</v>
      </c>
      <c r="J140" s="823" t="s">
        <v>977</v>
      </c>
      <c r="K140" s="823" t="s">
        <v>645</v>
      </c>
      <c r="L140" s="826">
        <v>0</v>
      </c>
      <c r="M140" s="826">
        <v>0</v>
      </c>
      <c r="N140" s="823">
        <v>5</v>
      </c>
      <c r="O140" s="827">
        <v>1.5</v>
      </c>
      <c r="P140" s="826">
        <v>0</v>
      </c>
      <c r="Q140" s="828"/>
      <c r="R140" s="823">
        <v>3</v>
      </c>
      <c r="S140" s="828">
        <v>0.6</v>
      </c>
      <c r="T140" s="827">
        <v>0.5</v>
      </c>
      <c r="U140" s="829">
        <v>0.33333333333333331</v>
      </c>
    </row>
    <row r="141" spans="1:21" ht="14.45" customHeight="1" x14ac:dyDescent="0.2">
      <c r="A141" s="822">
        <v>22</v>
      </c>
      <c r="B141" s="823" t="s">
        <v>949</v>
      </c>
      <c r="C141" s="823" t="s">
        <v>951</v>
      </c>
      <c r="D141" s="824" t="s">
        <v>1475</v>
      </c>
      <c r="E141" s="825" t="s">
        <v>966</v>
      </c>
      <c r="F141" s="823" t="s">
        <v>950</v>
      </c>
      <c r="G141" s="823" t="s">
        <v>1264</v>
      </c>
      <c r="H141" s="823" t="s">
        <v>329</v>
      </c>
      <c r="I141" s="823" t="s">
        <v>1265</v>
      </c>
      <c r="J141" s="823" t="s">
        <v>1266</v>
      </c>
      <c r="K141" s="823" t="s">
        <v>1267</v>
      </c>
      <c r="L141" s="826">
        <v>47.46</v>
      </c>
      <c r="M141" s="826">
        <v>47.46</v>
      </c>
      <c r="N141" s="823">
        <v>1</v>
      </c>
      <c r="O141" s="827">
        <v>1</v>
      </c>
      <c r="P141" s="826">
        <v>47.46</v>
      </c>
      <c r="Q141" s="828">
        <v>1</v>
      </c>
      <c r="R141" s="823">
        <v>1</v>
      </c>
      <c r="S141" s="828">
        <v>1</v>
      </c>
      <c r="T141" s="827">
        <v>1</v>
      </c>
      <c r="U141" s="829">
        <v>1</v>
      </c>
    </row>
    <row r="142" spans="1:21" ht="14.45" customHeight="1" x14ac:dyDescent="0.2">
      <c r="A142" s="822">
        <v>22</v>
      </c>
      <c r="B142" s="823" t="s">
        <v>949</v>
      </c>
      <c r="C142" s="823" t="s">
        <v>951</v>
      </c>
      <c r="D142" s="824" t="s">
        <v>1475</v>
      </c>
      <c r="E142" s="825" t="s">
        <v>966</v>
      </c>
      <c r="F142" s="823" t="s">
        <v>950</v>
      </c>
      <c r="G142" s="823" t="s">
        <v>995</v>
      </c>
      <c r="H142" s="823" t="s">
        <v>611</v>
      </c>
      <c r="I142" s="823" t="s">
        <v>1268</v>
      </c>
      <c r="J142" s="823" t="s">
        <v>1269</v>
      </c>
      <c r="K142" s="823" t="s">
        <v>998</v>
      </c>
      <c r="L142" s="826">
        <v>42.51</v>
      </c>
      <c r="M142" s="826">
        <v>42.51</v>
      </c>
      <c r="N142" s="823">
        <v>1</v>
      </c>
      <c r="O142" s="827">
        <v>1</v>
      </c>
      <c r="P142" s="826">
        <v>42.51</v>
      </c>
      <c r="Q142" s="828">
        <v>1</v>
      </c>
      <c r="R142" s="823">
        <v>1</v>
      </c>
      <c r="S142" s="828">
        <v>1</v>
      </c>
      <c r="T142" s="827">
        <v>1</v>
      </c>
      <c r="U142" s="829">
        <v>1</v>
      </c>
    </row>
    <row r="143" spans="1:21" ht="14.45" customHeight="1" x14ac:dyDescent="0.2">
      <c r="A143" s="822">
        <v>22</v>
      </c>
      <c r="B143" s="823" t="s">
        <v>949</v>
      </c>
      <c r="C143" s="823" t="s">
        <v>951</v>
      </c>
      <c r="D143" s="824" t="s">
        <v>1475</v>
      </c>
      <c r="E143" s="825" t="s">
        <v>966</v>
      </c>
      <c r="F143" s="823" t="s">
        <v>950</v>
      </c>
      <c r="G143" s="823" t="s">
        <v>1270</v>
      </c>
      <c r="H143" s="823" t="s">
        <v>329</v>
      </c>
      <c r="I143" s="823" t="s">
        <v>1271</v>
      </c>
      <c r="J143" s="823" t="s">
        <v>1272</v>
      </c>
      <c r="K143" s="823" t="s">
        <v>1273</v>
      </c>
      <c r="L143" s="826">
        <v>59.33</v>
      </c>
      <c r="M143" s="826">
        <v>59.33</v>
      </c>
      <c r="N143" s="823">
        <v>1</v>
      </c>
      <c r="O143" s="827">
        <v>0.5</v>
      </c>
      <c r="P143" s="826">
        <v>59.33</v>
      </c>
      <c r="Q143" s="828">
        <v>1</v>
      </c>
      <c r="R143" s="823">
        <v>1</v>
      </c>
      <c r="S143" s="828">
        <v>1</v>
      </c>
      <c r="T143" s="827">
        <v>0.5</v>
      </c>
      <c r="U143" s="829">
        <v>1</v>
      </c>
    </row>
    <row r="144" spans="1:21" ht="14.45" customHeight="1" x14ac:dyDescent="0.2">
      <c r="A144" s="822">
        <v>22</v>
      </c>
      <c r="B144" s="823" t="s">
        <v>949</v>
      </c>
      <c r="C144" s="823" t="s">
        <v>951</v>
      </c>
      <c r="D144" s="824" t="s">
        <v>1475</v>
      </c>
      <c r="E144" s="825" t="s">
        <v>966</v>
      </c>
      <c r="F144" s="823" t="s">
        <v>950</v>
      </c>
      <c r="G144" s="823" t="s">
        <v>1274</v>
      </c>
      <c r="H144" s="823" t="s">
        <v>611</v>
      </c>
      <c r="I144" s="823" t="s">
        <v>1275</v>
      </c>
      <c r="J144" s="823" t="s">
        <v>1276</v>
      </c>
      <c r="K144" s="823" t="s">
        <v>1277</v>
      </c>
      <c r="L144" s="826">
        <v>386.73</v>
      </c>
      <c r="M144" s="826">
        <v>386.73</v>
      </c>
      <c r="N144" s="823">
        <v>1</v>
      </c>
      <c r="O144" s="827">
        <v>1</v>
      </c>
      <c r="P144" s="826"/>
      <c r="Q144" s="828">
        <v>0</v>
      </c>
      <c r="R144" s="823"/>
      <c r="S144" s="828">
        <v>0</v>
      </c>
      <c r="T144" s="827"/>
      <c r="U144" s="829">
        <v>0</v>
      </c>
    </row>
    <row r="145" spans="1:21" ht="14.45" customHeight="1" x14ac:dyDescent="0.2">
      <c r="A145" s="822">
        <v>22</v>
      </c>
      <c r="B145" s="823" t="s">
        <v>949</v>
      </c>
      <c r="C145" s="823" t="s">
        <v>951</v>
      </c>
      <c r="D145" s="824" t="s">
        <v>1475</v>
      </c>
      <c r="E145" s="825" t="s">
        <v>966</v>
      </c>
      <c r="F145" s="823" t="s">
        <v>950</v>
      </c>
      <c r="G145" s="823" t="s">
        <v>1124</v>
      </c>
      <c r="H145" s="823" t="s">
        <v>329</v>
      </c>
      <c r="I145" s="823" t="s">
        <v>1125</v>
      </c>
      <c r="J145" s="823" t="s">
        <v>1126</v>
      </c>
      <c r="K145" s="823" t="s">
        <v>1127</v>
      </c>
      <c r="L145" s="826">
        <v>42.14</v>
      </c>
      <c r="M145" s="826">
        <v>84.28</v>
      </c>
      <c r="N145" s="823">
        <v>2</v>
      </c>
      <c r="O145" s="827">
        <v>1</v>
      </c>
      <c r="P145" s="826">
        <v>84.28</v>
      </c>
      <c r="Q145" s="828">
        <v>1</v>
      </c>
      <c r="R145" s="823">
        <v>2</v>
      </c>
      <c r="S145" s="828">
        <v>1</v>
      </c>
      <c r="T145" s="827">
        <v>1</v>
      </c>
      <c r="U145" s="829">
        <v>1</v>
      </c>
    </row>
    <row r="146" spans="1:21" ht="14.45" customHeight="1" x14ac:dyDescent="0.2">
      <c r="A146" s="822">
        <v>22</v>
      </c>
      <c r="B146" s="823" t="s">
        <v>949</v>
      </c>
      <c r="C146" s="823" t="s">
        <v>951</v>
      </c>
      <c r="D146" s="824" t="s">
        <v>1475</v>
      </c>
      <c r="E146" s="825" t="s">
        <v>966</v>
      </c>
      <c r="F146" s="823" t="s">
        <v>950</v>
      </c>
      <c r="G146" s="823" t="s">
        <v>1278</v>
      </c>
      <c r="H146" s="823" t="s">
        <v>329</v>
      </c>
      <c r="I146" s="823" t="s">
        <v>1279</v>
      </c>
      <c r="J146" s="823" t="s">
        <v>1280</v>
      </c>
      <c r="K146" s="823" t="s">
        <v>1281</v>
      </c>
      <c r="L146" s="826">
        <v>0</v>
      </c>
      <c r="M146" s="826">
        <v>0</v>
      </c>
      <c r="N146" s="823">
        <v>2</v>
      </c>
      <c r="O146" s="827">
        <v>1</v>
      </c>
      <c r="P146" s="826">
        <v>0</v>
      </c>
      <c r="Q146" s="828"/>
      <c r="R146" s="823">
        <v>2</v>
      </c>
      <c r="S146" s="828">
        <v>1</v>
      </c>
      <c r="T146" s="827">
        <v>1</v>
      </c>
      <c r="U146" s="829">
        <v>1</v>
      </c>
    </row>
    <row r="147" spans="1:21" ht="14.45" customHeight="1" x14ac:dyDescent="0.2">
      <c r="A147" s="822">
        <v>22</v>
      </c>
      <c r="B147" s="823" t="s">
        <v>949</v>
      </c>
      <c r="C147" s="823" t="s">
        <v>951</v>
      </c>
      <c r="D147" s="824" t="s">
        <v>1475</v>
      </c>
      <c r="E147" s="825" t="s">
        <v>966</v>
      </c>
      <c r="F147" s="823" t="s">
        <v>950</v>
      </c>
      <c r="G147" s="823" t="s">
        <v>1282</v>
      </c>
      <c r="H147" s="823" t="s">
        <v>611</v>
      </c>
      <c r="I147" s="823" t="s">
        <v>1283</v>
      </c>
      <c r="J147" s="823" t="s">
        <v>1284</v>
      </c>
      <c r="K147" s="823" t="s">
        <v>1285</v>
      </c>
      <c r="L147" s="826">
        <v>114.65</v>
      </c>
      <c r="M147" s="826">
        <v>114.65</v>
      </c>
      <c r="N147" s="823">
        <v>1</v>
      </c>
      <c r="O147" s="827"/>
      <c r="P147" s="826">
        <v>114.65</v>
      </c>
      <c r="Q147" s="828">
        <v>1</v>
      </c>
      <c r="R147" s="823">
        <v>1</v>
      </c>
      <c r="S147" s="828">
        <v>1</v>
      </c>
      <c r="T147" s="827"/>
      <c r="U147" s="829"/>
    </row>
    <row r="148" spans="1:21" ht="14.45" customHeight="1" x14ac:dyDescent="0.2">
      <c r="A148" s="822">
        <v>22</v>
      </c>
      <c r="B148" s="823" t="s">
        <v>949</v>
      </c>
      <c r="C148" s="823" t="s">
        <v>951</v>
      </c>
      <c r="D148" s="824" t="s">
        <v>1475</v>
      </c>
      <c r="E148" s="825" t="s">
        <v>966</v>
      </c>
      <c r="F148" s="823" t="s">
        <v>950</v>
      </c>
      <c r="G148" s="823" t="s">
        <v>1010</v>
      </c>
      <c r="H148" s="823" t="s">
        <v>329</v>
      </c>
      <c r="I148" s="823" t="s">
        <v>1014</v>
      </c>
      <c r="J148" s="823" t="s">
        <v>1015</v>
      </c>
      <c r="K148" s="823" t="s">
        <v>1016</v>
      </c>
      <c r="L148" s="826">
        <v>35.25</v>
      </c>
      <c r="M148" s="826">
        <v>70.5</v>
      </c>
      <c r="N148" s="823">
        <v>2</v>
      </c>
      <c r="O148" s="827">
        <v>0.5</v>
      </c>
      <c r="P148" s="826">
        <v>70.5</v>
      </c>
      <c r="Q148" s="828">
        <v>1</v>
      </c>
      <c r="R148" s="823">
        <v>2</v>
      </c>
      <c r="S148" s="828">
        <v>1</v>
      </c>
      <c r="T148" s="827">
        <v>0.5</v>
      </c>
      <c r="U148" s="829">
        <v>1</v>
      </c>
    </row>
    <row r="149" spans="1:21" ht="14.45" customHeight="1" x14ac:dyDescent="0.2">
      <c r="A149" s="822">
        <v>22</v>
      </c>
      <c r="B149" s="823" t="s">
        <v>949</v>
      </c>
      <c r="C149" s="823" t="s">
        <v>951</v>
      </c>
      <c r="D149" s="824" t="s">
        <v>1475</v>
      </c>
      <c r="E149" s="825" t="s">
        <v>966</v>
      </c>
      <c r="F149" s="823" t="s">
        <v>950</v>
      </c>
      <c r="G149" s="823" t="s">
        <v>1197</v>
      </c>
      <c r="H149" s="823" t="s">
        <v>329</v>
      </c>
      <c r="I149" s="823" t="s">
        <v>1286</v>
      </c>
      <c r="J149" s="823" t="s">
        <v>1199</v>
      </c>
      <c r="K149" s="823" t="s">
        <v>1287</v>
      </c>
      <c r="L149" s="826">
        <v>27.37</v>
      </c>
      <c r="M149" s="826">
        <v>82.11</v>
      </c>
      <c r="N149" s="823">
        <v>3</v>
      </c>
      <c r="O149" s="827">
        <v>1.5</v>
      </c>
      <c r="P149" s="826">
        <v>54.74</v>
      </c>
      <c r="Q149" s="828">
        <v>0.66666666666666674</v>
      </c>
      <c r="R149" s="823">
        <v>2</v>
      </c>
      <c r="S149" s="828">
        <v>0.66666666666666663</v>
      </c>
      <c r="T149" s="827">
        <v>0.5</v>
      </c>
      <c r="U149" s="829">
        <v>0.33333333333333331</v>
      </c>
    </row>
    <row r="150" spans="1:21" ht="14.45" customHeight="1" x14ac:dyDescent="0.2">
      <c r="A150" s="822">
        <v>22</v>
      </c>
      <c r="B150" s="823" t="s">
        <v>949</v>
      </c>
      <c r="C150" s="823" t="s">
        <v>951</v>
      </c>
      <c r="D150" s="824" t="s">
        <v>1475</v>
      </c>
      <c r="E150" s="825" t="s">
        <v>966</v>
      </c>
      <c r="F150" s="823" t="s">
        <v>950</v>
      </c>
      <c r="G150" s="823" t="s">
        <v>1197</v>
      </c>
      <c r="H150" s="823" t="s">
        <v>329</v>
      </c>
      <c r="I150" s="823" t="s">
        <v>1198</v>
      </c>
      <c r="J150" s="823" t="s">
        <v>1199</v>
      </c>
      <c r="K150" s="823" t="s">
        <v>1200</v>
      </c>
      <c r="L150" s="826">
        <v>87.98</v>
      </c>
      <c r="M150" s="826">
        <v>87.98</v>
      </c>
      <c r="N150" s="823">
        <v>1</v>
      </c>
      <c r="O150" s="827">
        <v>1</v>
      </c>
      <c r="P150" s="826">
        <v>87.98</v>
      </c>
      <c r="Q150" s="828">
        <v>1</v>
      </c>
      <c r="R150" s="823">
        <v>1</v>
      </c>
      <c r="S150" s="828">
        <v>1</v>
      </c>
      <c r="T150" s="827">
        <v>1</v>
      </c>
      <c r="U150" s="829">
        <v>1</v>
      </c>
    </row>
    <row r="151" spans="1:21" ht="14.45" customHeight="1" x14ac:dyDescent="0.2">
      <c r="A151" s="822">
        <v>22</v>
      </c>
      <c r="B151" s="823" t="s">
        <v>949</v>
      </c>
      <c r="C151" s="823" t="s">
        <v>951</v>
      </c>
      <c r="D151" s="824" t="s">
        <v>1475</v>
      </c>
      <c r="E151" s="825" t="s">
        <v>966</v>
      </c>
      <c r="F151" s="823" t="s">
        <v>950</v>
      </c>
      <c r="G151" s="823" t="s">
        <v>1017</v>
      </c>
      <c r="H151" s="823" t="s">
        <v>611</v>
      </c>
      <c r="I151" s="823" t="s">
        <v>1024</v>
      </c>
      <c r="J151" s="823" t="s">
        <v>1022</v>
      </c>
      <c r="K151" s="823" t="s">
        <v>1025</v>
      </c>
      <c r="L151" s="826">
        <v>48.89</v>
      </c>
      <c r="M151" s="826">
        <v>48.89</v>
      </c>
      <c r="N151" s="823">
        <v>1</v>
      </c>
      <c r="O151" s="827">
        <v>1</v>
      </c>
      <c r="P151" s="826"/>
      <c r="Q151" s="828">
        <v>0</v>
      </c>
      <c r="R151" s="823"/>
      <c r="S151" s="828">
        <v>0</v>
      </c>
      <c r="T151" s="827"/>
      <c r="U151" s="829">
        <v>0</v>
      </c>
    </row>
    <row r="152" spans="1:21" ht="14.45" customHeight="1" x14ac:dyDescent="0.2">
      <c r="A152" s="822">
        <v>22</v>
      </c>
      <c r="B152" s="823" t="s">
        <v>949</v>
      </c>
      <c r="C152" s="823" t="s">
        <v>951</v>
      </c>
      <c r="D152" s="824" t="s">
        <v>1475</v>
      </c>
      <c r="E152" s="825" t="s">
        <v>966</v>
      </c>
      <c r="F152" s="823" t="s">
        <v>950</v>
      </c>
      <c r="G152" s="823" t="s">
        <v>1036</v>
      </c>
      <c r="H152" s="823" t="s">
        <v>329</v>
      </c>
      <c r="I152" s="823" t="s">
        <v>1288</v>
      </c>
      <c r="J152" s="823" t="s">
        <v>602</v>
      </c>
      <c r="K152" s="823" t="s">
        <v>1289</v>
      </c>
      <c r="L152" s="826">
        <v>127.91</v>
      </c>
      <c r="M152" s="826">
        <v>255.82</v>
      </c>
      <c r="N152" s="823">
        <v>2</v>
      </c>
      <c r="O152" s="827">
        <v>1</v>
      </c>
      <c r="P152" s="826"/>
      <c r="Q152" s="828">
        <v>0</v>
      </c>
      <c r="R152" s="823"/>
      <c r="S152" s="828">
        <v>0</v>
      </c>
      <c r="T152" s="827"/>
      <c r="U152" s="829">
        <v>0</v>
      </c>
    </row>
    <row r="153" spans="1:21" ht="14.45" customHeight="1" x14ac:dyDescent="0.2">
      <c r="A153" s="822">
        <v>22</v>
      </c>
      <c r="B153" s="823" t="s">
        <v>949</v>
      </c>
      <c r="C153" s="823" t="s">
        <v>951</v>
      </c>
      <c r="D153" s="824" t="s">
        <v>1475</v>
      </c>
      <c r="E153" s="825" t="s">
        <v>966</v>
      </c>
      <c r="F153" s="823" t="s">
        <v>950</v>
      </c>
      <c r="G153" s="823" t="s">
        <v>1290</v>
      </c>
      <c r="H153" s="823" t="s">
        <v>611</v>
      </c>
      <c r="I153" s="823" t="s">
        <v>905</v>
      </c>
      <c r="J153" s="823" t="s">
        <v>906</v>
      </c>
      <c r="K153" s="823" t="s">
        <v>907</v>
      </c>
      <c r="L153" s="826">
        <v>87.67</v>
      </c>
      <c r="M153" s="826">
        <v>87.67</v>
      </c>
      <c r="N153" s="823">
        <v>1</v>
      </c>
      <c r="O153" s="827">
        <v>0.5</v>
      </c>
      <c r="P153" s="826"/>
      <c r="Q153" s="828">
        <v>0</v>
      </c>
      <c r="R153" s="823"/>
      <c r="S153" s="828">
        <v>0</v>
      </c>
      <c r="T153" s="827"/>
      <c r="U153" s="829">
        <v>0</v>
      </c>
    </row>
    <row r="154" spans="1:21" ht="14.45" customHeight="1" x14ac:dyDescent="0.2">
      <c r="A154" s="822">
        <v>22</v>
      </c>
      <c r="B154" s="823" t="s">
        <v>949</v>
      </c>
      <c r="C154" s="823" t="s">
        <v>951</v>
      </c>
      <c r="D154" s="824" t="s">
        <v>1475</v>
      </c>
      <c r="E154" s="825" t="s">
        <v>966</v>
      </c>
      <c r="F154" s="823" t="s">
        <v>950</v>
      </c>
      <c r="G154" s="823" t="s">
        <v>1290</v>
      </c>
      <c r="H154" s="823" t="s">
        <v>611</v>
      </c>
      <c r="I154" s="823" t="s">
        <v>904</v>
      </c>
      <c r="J154" s="823" t="s">
        <v>667</v>
      </c>
      <c r="K154" s="823" t="s">
        <v>668</v>
      </c>
      <c r="L154" s="826">
        <v>87.67</v>
      </c>
      <c r="M154" s="826">
        <v>87.67</v>
      </c>
      <c r="N154" s="823">
        <v>1</v>
      </c>
      <c r="O154" s="827">
        <v>0.5</v>
      </c>
      <c r="P154" s="826">
        <v>87.67</v>
      </c>
      <c r="Q154" s="828">
        <v>1</v>
      </c>
      <c r="R154" s="823">
        <v>1</v>
      </c>
      <c r="S154" s="828">
        <v>1</v>
      </c>
      <c r="T154" s="827">
        <v>0.5</v>
      </c>
      <c r="U154" s="829">
        <v>1</v>
      </c>
    </row>
    <row r="155" spans="1:21" ht="14.45" customHeight="1" x14ac:dyDescent="0.2">
      <c r="A155" s="822">
        <v>22</v>
      </c>
      <c r="B155" s="823" t="s">
        <v>949</v>
      </c>
      <c r="C155" s="823" t="s">
        <v>951</v>
      </c>
      <c r="D155" s="824" t="s">
        <v>1475</v>
      </c>
      <c r="E155" s="825" t="s">
        <v>966</v>
      </c>
      <c r="F155" s="823" t="s">
        <v>950</v>
      </c>
      <c r="G155" s="823" t="s">
        <v>1291</v>
      </c>
      <c r="H155" s="823" t="s">
        <v>329</v>
      </c>
      <c r="I155" s="823" t="s">
        <v>1292</v>
      </c>
      <c r="J155" s="823" t="s">
        <v>1293</v>
      </c>
      <c r="K155" s="823" t="s">
        <v>1294</v>
      </c>
      <c r="L155" s="826">
        <v>59.56</v>
      </c>
      <c r="M155" s="826">
        <v>59.56</v>
      </c>
      <c r="N155" s="823">
        <v>1</v>
      </c>
      <c r="O155" s="827">
        <v>1</v>
      </c>
      <c r="P155" s="826"/>
      <c r="Q155" s="828">
        <v>0</v>
      </c>
      <c r="R155" s="823"/>
      <c r="S155" s="828">
        <v>0</v>
      </c>
      <c r="T155" s="827"/>
      <c r="U155" s="829">
        <v>0</v>
      </c>
    </row>
    <row r="156" spans="1:21" ht="14.45" customHeight="1" x14ac:dyDescent="0.2">
      <c r="A156" s="822">
        <v>22</v>
      </c>
      <c r="B156" s="823" t="s">
        <v>949</v>
      </c>
      <c r="C156" s="823" t="s">
        <v>951</v>
      </c>
      <c r="D156" s="824" t="s">
        <v>1475</v>
      </c>
      <c r="E156" s="825" t="s">
        <v>966</v>
      </c>
      <c r="F156" s="823" t="s">
        <v>950</v>
      </c>
      <c r="G156" s="823" t="s">
        <v>1295</v>
      </c>
      <c r="H156" s="823" t="s">
        <v>329</v>
      </c>
      <c r="I156" s="823" t="s">
        <v>1296</v>
      </c>
      <c r="J156" s="823" t="s">
        <v>1297</v>
      </c>
      <c r="K156" s="823" t="s">
        <v>676</v>
      </c>
      <c r="L156" s="826">
        <v>192.28</v>
      </c>
      <c r="M156" s="826">
        <v>192.28</v>
      </c>
      <c r="N156" s="823">
        <v>1</v>
      </c>
      <c r="O156" s="827">
        <v>0.5</v>
      </c>
      <c r="P156" s="826"/>
      <c r="Q156" s="828">
        <v>0</v>
      </c>
      <c r="R156" s="823"/>
      <c r="S156" s="828">
        <v>0</v>
      </c>
      <c r="T156" s="827"/>
      <c r="U156" s="829">
        <v>0</v>
      </c>
    </row>
    <row r="157" spans="1:21" ht="14.45" customHeight="1" x14ac:dyDescent="0.2">
      <c r="A157" s="822">
        <v>22</v>
      </c>
      <c r="B157" s="823" t="s">
        <v>949</v>
      </c>
      <c r="C157" s="823" t="s">
        <v>951</v>
      </c>
      <c r="D157" s="824" t="s">
        <v>1475</v>
      </c>
      <c r="E157" s="825" t="s">
        <v>966</v>
      </c>
      <c r="F157" s="823" t="s">
        <v>950</v>
      </c>
      <c r="G157" s="823" t="s">
        <v>1052</v>
      </c>
      <c r="H157" s="823" t="s">
        <v>611</v>
      </c>
      <c r="I157" s="823" t="s">
        <v>924</v>
      </c>
      <c r="J157" s="823" t="s">
        <v>685</v>
      </c>
      <c r="K157" s="823" t="s">
        <v>676</v>
      </c>
      <c r="L157" s="826">
        <v>0</v>
      </c>
      <c r="M157" s="826">
        <v>0</v>
      </c>
      <c r="N157" s="823">
        <v>1</v>
      </c>
      <c r="O157" s="827">
        <v>1</v>
      </c>
      <c r="P157" s="826"/>
      <c r="Q157" s="828"/>
      <c r="R157" s="823"/>
      <c r="S157" s="828">
        <v>0</v>
      </c>
      <c r="T157" s="827"/>
      <c r="U157" s="829">
        <v>0</v>
      </c>
    </row>
    <row r="158" spans="1:21" ht="14.45" customHeight="1" x14ac:dyDescent="0.2">
      <c r="A158" s="822">
        <v>22</v>
      </c>
      <c r="B158" s="823" t="s">
        <v>949</v>
      </c>
      <c r="C158" s="823" t="s">
        <v>951</v>
      </c>
      <c r="D158" s="824" t="s">
        <v>1475</v>
      </c>
      <c r="E158" s="825" t="s">
        <v>966</v>
      </c>
      <c r="F158" s="823" t="s">
        <v>950</v>
      </c>
      <c r="G158" s="823" t="s">
        <v>1052</v>
      </c>
      <c r="H158" s="823" t="s">
        <v>329</v>
      </c>
      <c r="I158" s="823" t="s">
        <v>1298</v>
      </c>
      <c r="J158" s="823" t="s">
        <v>1299</v>
      </c>
      <c r="K158" s="823" t="s">
        <v>1300</v>
      </c>
      <c r="L158" s="826">
        <v>0</v>
      </c>
      <c r="M158" s="826">
        <v>0</v>
      </c>
      <c r="N158" s="823">
        <v>3</v>
      </c>
      <c r="O158" s="827">
        <v>1</v>
      </c>
      <c r="P158" s="826">
        <v>0</v>
      </c>
      <c r="Q158" s="828"/>
      <c r="R158" s="823">
        <v>3</v>
      </c>
      <c r="S158" s="828">
        <v>1</v>
      </c>
      <c r="T158" s="827">
        <v>1</v>
      </c>
      <c r="U158" s="829">
        <v>1</v>
      </c>
    </row>
    <row r="159" spans="1:21" ht="14.45" customHeight="1" x14ac:dyDescent="0.2">
      <c r="A159" s="822">
        <v>22</v>
      </c>
      <c r="B159" s="823" t="s">
        <v>949</v>
      </c>
      <c r="C159" s="823" t="s">
        <v>951</v>
      </c>
      <c r="D159" s="824" t="s">
        <v>1475</v>
      </c>
      <c r="E159" s="825" t="s">
        <v>966</v>
      </c>
      <c r="F159" s="823" t="s">
        <v>950</v>
      </c>
      <c r="G159" s="823" t="s">
        <v>1301</v>
      </c>
      <c r="H159" s="823" t="s">
        <v>329</v>
      </c>
      <c r="I159" s="823" t="s">
        <v>1302</v>
      </c>
      <c r="J159" s="823" t="s">
        <v>1303</v>
      </c>
      <c r="K159" s="823" t="s">
        <v>1304</v>
      </c>
      <c r="L159" s="826">
        <v>544.38</v>
      </c>
      <c r="M159" s="826">
        <v>544.38</v>
      </c>
      <c r="N159" s="823">
        <v>1</v>
      </c>
      <c r="O159" s="827">
        <v>1</v>
      </c>
      <c r="P159" s="826"/>
      <c r="Q159" s="828">
        <v>0</v>
      </c>
      <c r="R159" s="823"/>
      <c r="S159" s="828">
        <v>0</v>
      </c>
      <c r="T159" s="827"/>
      <c r="U159" s="829">
        <v>0</v>
      </c>
    </row>
    <row r="160" spans="1:21" ht="14.45" customHeight="1" x14ac:dyDescent="0.2">
      <c r="A160" s="822">
        <v>22</v>
      </c>
      <c r="B160" s="823" t="s">
        <v>949</v>
      </c>
      <c r="C160" s="823" t="s">
        <v>951</v>
      </c>
      <c r="D160" s="824" t="s">
        <v>1475</v>
      </c>
      <c r="E160" s="825" t="s">
        <v>966</v>
      </c>
      <c r="F160" s="823" t="s">
        <v>950</v>
      </c>
      <c r="G160" s="823" t="s">
        <v>1059</v>
      </c>
      <c r="H160" s="823" t="s">
        <v>611</v>
      </c>
      <c r="I160" s="823" t="s">
        <v>1060</v>
      </c>
      <c r="J160" s="823" t="s">
        <v>910</v>
      </c>
      <c r="K160" s="823" t="s">
        <v>1061</v>
      </c>
      <c r="L160" s="826">
        <v>105.23</v>
      </c>
      <c r="M160" s="826">
        <v>8102.7099999999955</v>
      </c>
      <c r="N160" s="823">
        <v>77</v>
      </c>
      <c r="O160" s="827">
        <v>73.5</v>
      </c>
      <c r="P160" s="826">
        <v>2735.98</v>
      </c>
      <c r="Q160" s="828">
        <v>0.33766233766233783</v>
      </c>
      <c r="R160" s="823">
        <v>26</v>
      </c>
      <c r="S160" s="828">
        <v>0.33766233766233766</v>
      </c>
      <c r="T160" s="827">
        <v>25</v>
      </c>
      <c r="U160" s="829">
        <v>0.3401360544217687</v>
      </c>
    </row>
    <row r="161" spans="1:21" ht="14.45" customHeight="1" x14ac:dyDescent="0.2">
      <c r="A161" s="822">
        <v>22</v>
      </c>
      <c r="B161" s="823" t="s">
        <v>949</v>
      </c>
      <c r="C161" s="823" t="s">
        <v>951</v>
      </c>
      <c r="D161" s="824" t="s">
        <v>1475</v>
      </c>
      <c r="E161" s="825" t="s">
        <v>966</v>
      </c>
      <c r="F161" s="823" t="s">
        <v>950</v>
      </c>
      <c r="G161" s="823" t="s">
        <v>1059</v>
      </c>
      <c r="H161" s="823" t="s">
        <v>611</v>
      </c>
      <c r="I161" s="823" t="s">
        <v>1062</v>
      </c>
      <c r="J161" s="823" t="s">
        <v>910</v>
      </c>
      <c r="K161" s="823" t="s">
        <v>1063</v>
      </c>
      <c r="L161" s="826">
        <v>126.27</v>
      </c>
      <c r="M161" s="826">
        <v>9343.9800000000032</v>
      </c>
      <c r="N161" s="823">
        <v>74</v>
      </c>
      <c r="O161" s="827">
        <v>64</v>
      </c>
      <c r="P161" s="826">
        <v>3283.02</v>
      </c>
      <c r="Q161" s="828">
        <v>0.3513513513513512</v>
      </c>
      <c r="R161" s="823">
        <v>26</v>
      </c>
      <c r="S161" s="828">
        <v>0.35135135135135137</v>
      </c>
      <c r="T161" s="827">
        <v>23.5</v>
      </c>
      <c r="U161" s="829">
        <v>0.3671875</v>
      </c>
    </row>
    <row r="162" spans="1:21" ht="14.45" customHeight="1" x14ac:dyDescent="0.2">
      <c r="A162" s="822">
        <v>22</v>
      </c>
      <c r="B162" s="823" t="s">
        <v>949</v>
      </c>
      <c r="C162" s="823" t="s">
        <v>951</v>
      </c>
      <c r="D162" s="824" t="s">
        <v>1475</v>
      </c>
      <c r="E162" s="825" t="s">
        <v>966</v>
      </c>
      <c r="F162" s="823" t="s">
        <v>950</v>
      </c>
      <c r="G162" s="823" t="s">
        <v>1059</v>
      </c>
      <c r="H162" s="823" t="s">
        <v>611</v>
      </c>
      <c r="I162" s="823" t="s">
        <v>1064</v>
      </c>
      <c r="J162" s="823" t="s">
        <v>910</v>
      </c>
      <c r="K162" s="823" t="s">
        <v>1065</v>
      </c>
      <c r="L162" s="826">
        <v>63.14</v>
      </c>
      <c r="M162" s="826">
        <v>1515.36</v>
      </c>
      <c r="N162" s="823">
        <v>24</v>
      </c>
      <c r="O162" s="827">
        <v>22</v>
      </c>
      <c r="P162" s="826">
        <v>505.11999999999995</v>
      </c>
      <c r="Q162" s="828">
        <v>0.33333333333333331</v>
      </c>
      <c r="R162" s="823">
        <v>8</v>
      </c>
      <c r="S162" s="828">
        <v>0.33333333333333331</v>
      </c>
      <c r="T162" s="827">
        <v>6.5</v>
      </c>
      <c r="U162" s="829">
        <v>0.29545454545454547</v>
      </c>
    </row>
    <row r="163" spans="1:21" ht="14.45" customHeight="1" x14ac:dyDescent="0.2">
      <c r="A163" s="822">
        <v>22</v>
      </c>
      <c r="B163" s="823" t="s">
        <v>949</v>
      </c>
      <c r="C163" s="823" t="s">
        <v>951</v>
      </c>
      <c r="D163" s="824" t="s">
        <v>1475</v>
      </c>
      <c r="E163" s="825" t="s">
        <v>966</v>
      </c>
      <c r="F163" s="823" t="s">
        <v>950</v>
      </c>
      <c r="G163" s="823" t="s">
        <v>1059</v>
      </c>
      <c r="H163" s="823" t="s">
        <v>611</v>
      </c>
      <c r="I163" s="823" t="s">
        <v>912</v>
      </c>
      <c r="J163" s="823" t="s">
        <v>910</v>
      </c>
      <c r="K163" s="823" t="s">
        <v>913</v>
      </c>
      <c r="L163" s="826">
        <v>84.18</v>
      </c>
      <c r="M163" s="826">
        <v>8249.6400000000012</v>
      </c>
      <c r="N163" s="823">
        <v>98</v>
      </c>
      <c r="O163" s="827">
        <v>78</v>
      </c>
      <c r="P163" s="826">
        <v>3367.2000000000007</v>
      </c>
      <c r="Q163" s="828">
        <v>0.40816326530612246</v>
      </c>
      <c r="R163" s="823">
        <v>40</v>
      </c>
      <c r="S163" s="828">
        <v>0.40816326530612246</v>
      </c>
      <c r="T163" s="827">
        <v>31</v>
      </c>
      <c r="U163" s="829">
        <v>0.39743589743589741</v>
      </c>
    </row>
    <row r="164" spans="1:21" ht="14.45" customHeight="1" x14ac:dyDescent="0.2">
      <c r="A164" s="822">
        <v>22</v>
      </c>
      <c r="B164" s="823" t="s">
        <v>949</v>
      </c>
      <c r="C164" s="823" t="s">
        <v>951</v>
      </c>
      <c r="D164" s="824" t="s">
        <v>1475</v>
      </c>
      <c r="E164" s="825" t="s">
        <v>966</v>
      </c>
      <c r="F164" s="823" t="s">
        <v>950</v>
      </c>
      <c r="G164" s="823" t="s">
        <v>1059</v>
      </c>
      <c r="H164" s="823" t="s">
        <v>611</v>
      </c>
      <c r="I164" s="823" t="s">
        <v>909</v>
      </c>
      <c r="J164" s="823" t="s">
        <v>910</v>
      </c>
      <c r="K164" s="823" t="s">
        <v>911</v>
      </c>
      <c r="L164" s="826">
        <v>49.08</v>
      </c>
      <c r="M164" s="826">
        <v>343.55999999999995</v>
      </c>
      <c r="N164" s="823">
        <v>7</v>
      </c>
      <c r="O164" s="827">
        <v>5.5</v>
      </c>
      <c r="P164" s="826">
        <v>245.39999999999998</v>
      </c>
      <c r="Q164" s="828">
        <v>0.7142857142857143</v>
      </c>
      <c r="R164" s="823">
        <v>5</v>
      </c>
      <c r="S164" s="828">
        <v>0.7142857142857143</v>
      </c>
      <c r="T164" s="827">
        <v>4</v>
      </c>
      <c r="U164" s="829">
        <v>0.72727272727272729</v>
      </c>
    </row>
    <row r="165" spans="1:21" ht="14.45" customHeight="1" x14ac:dyDescent="0.2">
      <c r="A165" s="822">
        <v>22</v>
      </c>
      <c r="B165" s="823" t="s">
        <v>949</v>
      </c>
      <c r="C165" s="823" t="s">
        <v>951</v>
      </c>
      <c r="D165" s="824" t="s">
        <v>1475</v>
      </c>
      <c r="E165" s="825" t="s">
        <v>966</v>
      </c>
      <c r="F165" s="823" t="s">
        <v>950</v>
      </c>
      <c r="G165" s="823" t="s">
        <v>1059</v>
      </c>
      <c r="H165" s="823" t="s">
        <v>611</v>
      </c>
      <c r="I165" s="823" t="s">
        <v>914</v>
      </c>
      <c r="J165" s="823" t="s">
        <v>623</v>
      </c>
      <c r="K165" s="823" t="s">
        <v>624</v>
      </c>
      <c r="L165" s="826">
        <v>84.18</v>
      </c>
      <c r="M165" s="826">
        <v>5471.6999999999989</v>
      </c>
      <c r="N165" s="823">
        <v>65</v>
      </c>
      <c r="O165" s="827">
        <v>62</v>
      </c>
      <c r="P165" s="826">
        <v>2946.2999999999993</v>
      </c>
      <c r="Q165" s="828">
        <v>0.53846153846153844</v>
      </c>
      <c r="R165" s="823">
        <v>35</v>
      </c>
      <c r="S165" s="828">
        <v>0.53846153846153844</v>
      </c>
      <c r="T165" s="827">
        <v>32</v>
      </c>
      <c r="U165" s="829">
        <v>0.5161290322580645</v>
      </c>
    </row>
    <row r="166" spans="1:21" ht="14.45" customHeight="1" x14ac:dyDescent="0.2">
      <c r="A166" s="822">
        <v>22</v>
      </c>
      <c r="B166" s="823" t="s">
        <v>949</v>
      </c>
      <c r="C166" s="823" t="s">
        <v>951</v>
      </c>
      <c r="D166" s="824" t="s">
        <v>1475</v>
      </c>
      <c r="E166" s="825" t="s">
        <v>966</v>
      </c>
      <c r="F166" s="823" t="s">
        <v>950</v>
      </c>
      <c r="G166" s="823" t="s">
        <v>1059</v>
      </c>
      <c r="H166" s="823" t="s">
        <v>611</v>
      </c>
      <c r="I166" s="823" t="s">
        <v>1067</v>
      </c>
      <c r="J166" s="823" t="s">
        <v>623</v>
      </c>
      <c r="K166" s="823" t="s">
        <v>1068</v>
      </c>
      <c r="L166" s="826">
        <v>105.23</v>
      </c>
      <c r="M166" s="826">
        <v>1999.3700000000001</v>
      </c>
      <c r="N166" s="823">
        <v>19</v>
      </c>
      <c r="O166" s="827">
        <v>19</v>
      </c>
      <c r="P166" s="826">
        <v>420.92</v>
      </c>
      <c r="Q166" s="828">
        <v>0.21052631578947367</v>
      </c>
      <c r="R166" s="823">
        <v>4</v>
      </c>
      <c r="S166" s="828">
        <v>0.21052631578947367</v>
      </c>
      <c r="T166" s="827">
        <v>4</v>
      </c>
      <c r="U166" s="829">
        <v>0.21052631578947367</v>
      </c>
    </row>
    <row r="167" spans="1:21" ht="14.45" customHeight="1" x14ac:dyDescent="0.2">
      <c r="A167" s="822">
        <v>22</v>
      </c>
      <c r="B167" s="823" t="s">
        <v>949</v>
      </c>
      <c r="C167" s="823" t="s">
        <v>951</v>
      </c>
      <c r="D167" s="824" t="s">
        <v>1475</v>
      </c>
      <c r="E167" s="825" t="s">
        <v>966</v>
      </c>
      <c r="F167" s="823" t="s">
        <v>950</v>
      </c>
      <c r="G167" s="823" t="s">
        <v>1059</v>
      </c>
      <c r="H167" s="823" t="s">
        <v>611</v>
      </c>
      <c r="I167" s="823" t="s">
        <v>1069</v>
      </c>
      <c r="J167" s="823" t="s">
        <v>623</v>
      </c>
      <c r="K167" s="823" t="s">
        <v>1070</v>
      </c>
      <c r="L167" s="826">
        <v>63.14</v>
      </c>
      <c r="M167" s="826">
        <v>883.96</v>
      </c>
      <c r="N167" s="823">
        <v>14</v>
      </c>
      <c r="O167" s="827">
        <v>13.5</v>
      </c>
      <c r="P167" s="826">
        <v>252.56</v>
      </c>
      <c r="Q167" s="828">
        <v>0.2857142857142857</v>
      </c>
      <c r="R167" s="823">
        <v>4</v>
      </c>
      <c r="S167" s="828">
        <v>0.2857142857142857</v>
      </c>
      <c r="T167" s="827">
        <v>3.5</v>
      </c>
      <c r="U167" s="829">
        <v>0.25925925925925924</v>
      </c>
    </row>
    <row r="168" spans="1:21" ht="14.45" customHeight="1" x14ac:dyDescent="0.2">
      <c r="A168" s="822">
        <v>22</v>
      </c>
      <c r="B168" s="823" t="s">
        <v>949</v>
      </c>
      <c r="C168" s="823" t="s">
        <v>951</v>
      </c>
      <c r="D168" s="824" t="s">
        <v>1475</v>
      </c>
      <c r="E168" s="825" t="s">
        <v>966</v>
      </c>
      <c r="F168" s="823" t="s">
        <v>950</v>
      </c>
      <c r="G168" s="823" t="s">
        <v>1059</v>
      </c>
      <c r="H168" s="823" t="s">
        <v>611</v>
      </c>
      <c r="I168" s="823" t="s">
        <v>915</v>
      </c>
      <c r="J168" s="823" t="s">
        <v>623</v>
      </c>
      <c r="K168" s="823" t="s">
        <v>916</v>
      </c>
      <c r="L168" s="826">
        <v>49.08</v>
      </c>
      <c r="M168" s="826">
        <v>49.08</v>
      </c>
      <c r="N168" s="823">
        <v>1</v>
      </c>
      <c r="O168" s="827">
        <v>0.5</v>
      </c>
      <c r="P168" s="826"/>
      <c r="Q168" s="828">
        <v>0</v>
      </c>
      <c r="R168" s="823"/>
      <c r="S168" s="828">
        <v>0</v>
      </c>
      <c r="T168" s="827"/>
      <c r="U168" s="829">
        <v>0</v>
      </c>
    </row>
    <row r="169" spans="1:21" ht="14.45" customHeight="1" x14ac:dyDescent="0.2">
      <c r="A169" s="822">
        <v>22</v>
      </c>
      <c r="B169" s="823" t="s">
        <v>949</v>
      </c>
      <c r="C169" s="823" t="s">
        <v>951</v>
      </c>
      <c r="D169" s="824" t="s">
        <v>1475</v>
      </c>
      <c r="E169" s="825" t="s">
        <v>966</v>
      </c>
      <c r="F169" s="823" t="s">
        <v>950</v>
      </c>
      <c r="G169" s="823" t="s">
        <v>1059</v>
      </c>
      <c r="H169" s="823" t="s">
        <v>611</v>
      </c>
      <c r="I169" s="823" t="s">
        <v>1071</v>
      </c>
      <c r="J169" s="823" t="s">
        <v>623</v>
      </c>
      <c r="K169" s="823" t="s">
        <v>1072</v>
      </c>
      <c r="L169" s="826">
        <v>126.27</v>
      </c>
      <c r="M169" s="826">
        <v>5555.88</v>
      </c>
      <c r="N169" s="823">
        <v>44</v>
      </c>
      <c r="O169" s="827">
        <v>42</v>
      </c>
      <c r="P169" s="826">
        <v>2020.32</v>
      </c>
      <c r="Q169" s="828">
        <v>0.36363636363636359</v>
      </c>
      <c r="R169" s="823">
        <v>16</v>
      </c>
      <c r="S169" s="828">
        <v>0.36363636363636365</v>
      </c>
      <c r="T169" s="827">
        <v>14.5</v>
      </c>
      <c r="U169" s="829">
        <v>0.34523809523809523</v>
      </c>
    </row>
    <row r="170" spans="1:21" ht="14.45" customHeight="1" x14ac:dyDescent="0.2">
      <c r="A170" s="822">
        <v>22</v>
      </c>
      <c r="B170" s="823" t="s">
        <v>949</v>
      </c>
      <c r="C170" s="823" t="s">
        <v>951</v>
      </c>
      <c r="D170" s="824" t="s">
        <v>1475</v>
      </c>
      <c r="E170" s="825" t="s">
        <v>966</v>
      </c>
      <c r="F170" s="823" t="s">
        <v>950</v>
      </c>
      <c r="G170" s="823" t="s">
        <v>1059</v>
      </c>
      <c r="H170" s="823" t="s">
        <v>611</v>
      </c>
      <c r="I170" s="823" t="s">
        <v>1073</v>
      </c>
      <c r="J170" s="823" t="s">
        <v>623</v>
      </c>
      <c r="K170" s="823" t="s">
        <v>1074</v>
      </c>
      <c r="L170" s="826">
        <v>74.08</v>
      </c>
      <c r="M170" s="826">
        <v>444.48</v>
      </c>
      <c r="N170" s="823">
        <v>6</v>
      </c>
      <c r="O170" s="827">
        <v>6</v>
      </c>
      <c r="P170" s="826">
        <v>222.24</v>
      </c>
      <c r="Q170" s="828">
        <v>0.5</v>
      </c>
      <c r="R170" s="823">
        <v>3</v>
      </c>
      <c r="S170" s="828">
        <v>0.5</v>
      </c>
      <c r="T170" s="827">
        <v>3</v>
      </c>
      <c r="U170" s="829">
        <v>0.5</v>
      </c>
    </row>
    <row r="171" spans="1:21" ht="14.45" customHeight="1" x14ac:dyDescent="0.2">
      <c r="A171" s="822">
        <v>22</v>
      </c>
      <c r="B171" s="823" t="s">
        <v>949</v>
      </c>
      <c r="C171" s="823" t="s">
        <v>951</v>
      </c>
      <c r="D171" s="824" t="s">
        <v>1475</v>
      </c>
      <c r="E171" s="825" t="s">
        <v>966</v>
      </c>
      <c r="F171" s="823" t="s">
        <v>950</v>
      </c>
      <c r="G171" s="823" t="s">
        <v>1059</v>
      </c>
      <c r="H171" s="823" t="s">
        <v>611</v>
      </c>
      <c r="I171" s="823" t="s">
        <v>934</v>
      </c>
      <c r="J171" s="823" t="s">
        <v>623</v>
      </c>
      <c r="K171" s="823" t="s">
        <v>731</v>
      </c>
      <c r="L171" s="826">
        <v>94.28</v>
      </c>
      <c r="M171" s="826">
        <v>659.96</v>
      </c>
      <c r="N171" s="823">
        <v>7</v>
      </c>
      <c r="O171" s="827">
        <v>7</v>
      </c>
      <c r="P171" s="826">
        <v>282.84000000000003</v>
      </c>
      <c r="Q171" s="828">
        <v>0.4285714285714286</v>
      </c>
      <c r="R171" s="823">
        <v>3</v>
      </c>
      <c r="S171" s="828">
        <v>0.42857142857142855</v>
      </c>
      <c r="T171" s="827">
        <v>3</v>
      </c>
      <c r="U171" s="829">
        <v>0.42857142857142855</v>
      </c>
    </row>
    <row r="172" spans="1:21" ht="14.45" customHeight="1" x14ac:dyDescent="0.2">
      <c r="A172" s="822">
        <v>22</v>
      </c>
      <c r="B172" s="823" t="s">
        <v>949</v>
      </c>
      <c r="C172" s="823" t="s">
        <v>951</v>
      </c>
      <c r="D172" s="824" t="s">
        <v>1475</v>
      </c>
      <c r="E172" s="825" t="s">
        <v>966</v>
      </c>
      <c r="F172" s="823" t="s">
        <v>950</v>
      </c>
      <c r="G172" s="823" t="s">
        <v>1059</v>
      </c>
      <c r="H172" s="823" t="s">
        <v>611</v>
      </c>
      <c r="I172" s="823" t="s">
        <v>1075</v>
      </c>
      <c r="J172" s="823" t="s">
        <v>623</v>
      </c>
      <c r="K172" s="823" t="s">
        <v>1076</v>
      </c>
      <c r="L172" s="826">
        <v>168.36</v>
      </c>
      <c r="M172" s="826">
        <v>2357.04</v>
      </c>
      <c r="N172" s="823">
        <v>14</v>
      </c>
      <c r="O172" s="827">
        <v>12</v>
      </c>
      <c r="P172" s="826">
        <v>1010.1600000000001</v>
      </c>
      <c r="Q172" s="828">
        <v>0.4285714285714286</v>
      </c>
      <c r="R172" s="823">
        <v>6</v>
      </c>
      <c r="S172" s="828">
        <v>0.42857142857142855</v>
      </c>
      <c r="T172" s="827">
        <v>5</v>
      </c>
      <c r="U172" s="829">
        <v>0.41666666666666669</v>
      </c>
    </row>
    <row r="173" spans="1:21" ht="14.45" customHeight="1" x14ac:dyDescent="0.2">
      <c r="A173" s="822">
        <v>22</v>
      </c>
      <c r="B173" s="823" t="s">
        <v>949</v>
      </c>
      <c r="C173" s="823" t="s">
        <v>951</v>
      </c>
      <c r="D173" s="824" t="s">
        <v>1475</v>
      </c>
      <c r="E173" s="825" t="s">
        <v>966</v>
      </c>
      <c r="F173" s="823" t="s">
        <v>950</v>
      </c>
      <c r="G173" s="823" t="s">
        <v>1059</v>
      </c>
      <c r="H173" s="823" t="s">
        <v>611</v>
      </c>
      <c r="I173" s="823" t="s">
        <v>1077</v>
      </c>
      <c r="J173" s="823" t="s">
        <v>623</v>
      </c>
      <c r="K173" s="823" t="s">
        <v>1078</v>
      </c>
      <c r="L173" s="826">
        <v>115.33</v>
      </c>
      <c r="M173" s="826">
        <v>691.98</v>
      </c>
      <c r="N173" s="823">
        <v>6</v>
      </c>
      <c r="O173" s="827">
        <v>6</v>
      </c>
      <c r="P173" s="826">
        <v>345.99</v>
      </c>
      <c r="Q173" s="828">
        <v>0.5</v>
      </c>
      <c r="R173" s="823">
        <v>3</v>
      </c>
      <c r="S173" s="828">
        <v>0.5</v>
      </c>
      <c r="T173" s="827">
        <v>3</v>
      </c>
      <c r="U173" s="829">
        <v>0.5</v>
      </c>
    </row>
    <row r="174" spans="1:21" ht="14.45" customHeight="1" x14ac:dyDescent="0.2">
      <c r="A174" s="822">
        <v>22</v>
      </c>
      <c r="B174" s="823" t="s">
        <v>949</v>
      </c>
      <c r="C174" s="823" t="s">
        <v>951</v>
      </c>
      <c r="D174" s="824" t="s">
        <v>1475</v>
      </c>
      <c r="E174" s="825" t="s">
        <v>966</v>
      </c>
      <c r="F174" s="823" t="s">
        <v>950</v>
      </c>
      <c r="G174" s="823" t="s">
        <v>1083</v>
      </c>
      <c r="H174" s="823" t="s">
        <v>329</v>
      </c>
      <c r="I174" s="823" t="s">
        <v>1084</v>
      </c>
      <c r="J174" s="823" t="s">
        <v>1085</v>
      </c>
      <c r="K174" s="823" t="s">
        <v>1086</v>
      </c>
      <c r="L174" s="826">
        <v>0</v>
      </c>
      <c r="M174" s="826">
        <v>0</v>
      </c>
      <c r="N174" s="823">
        <v>22</v>
      </c>
      <c r="O174" s="827">
        <v>17</v>
      </c>
      <c r="P174" s="826">
        <v>0</v>
      </c>
      <c r="Q174" s="828"/>
      <c r="R174" s="823">
        <v>19</v>
      </c>
      <c r="S174" s="828">
        <v>0.86363636363636365</v>
      </c>
      <c r="T174" s="827">
        <v>14</v>
      </c>
      <c r="U174" s="829">
        <v>0.82352941176470584</v>
      </c>
    </row>
    <row r="175" spans="1:21" ht="14.45" customHeight="1" x14ac:dyDescent="0.2">
      <c r="A175" s="822">
        <v>22</v>
      </c>
      <c r="B175" s="823" t="s">
        <v>949</v>
      </c>
      <c r="C175" s="823" t="s">
        <v>951</v>
      </c>
      <c r="D175" s="824" t="s">
        <v>1475</v>
      </c>
      <c r="E175" s="825" t="s">
        <v>966</v>
      </c>
      <c r="F175" s="823" t="s">
        <v>950</v>
      </c>
      <c r="G175" s="823" t="s">
        <v>1305</v>
      </c>
      <c r="H175" s="823" t="s">
        <v>329</v>
      </c>
      <c r="I175" s="823" t="s">
        <v>1306</v>
      </c>
      <c r="J175" s="823" t="s">
        <v>1307</v>
      </c>
      <c r="K175" s="823" t="s">
        <v>1308</v>
      </c>
      <c r="L175" s="826">
        <v>121.92</v>
      </c>
      <c r="M175" s="826">
        <v>121.92</v>
      </c>
      <c r="N175" s="823">
        <v>1</v>
      </c>
      <c r="O175" s="827"/>
      <c r="P175" s="826"/>
      <c r="Q175" s="828">
        <v>0</v>
      </c>
      <c r="R175" s="823"/>
      <c r="S175" s="828">
        <v>0</v>
      </c>
      <c r="T175" s="827"/>
      <c r="U175" s="829"/>
    </row>
    <row r="176" spans="1:21" ht="14.45" customHeight="1" x14ac:dyDescent="0.2">
      <c r="A176" s="822">
        <v>22</v>
      </c>
      <c r="B176" s="823" t="s">
        <v>949</v>
      </c>
      <c r="C176" s="823" t="s">
        <v>951</v>
      </c>
      <c r="D176" s="824" t="s">
        <v>1475</v>
      </c>
      <c r="E176" s="825" t="s">
        <v>958</v>
      </c>
      <c r="F176" s="823" t="s">
        <v>950</v>
      </c>
      <c r="G176" s="823" t="s">
        <v>1144</v>
      </c>
      <c r="H176" s="823" t="s">
        <v>329</v>
      </c>
      <c r="I176" s="823" t="s">
        <v>1145</v>
      </c>
      <c r="J176" s="823" t="s">
        <v>1146</v>
      </c>
      <c r="K176" s="823" t="s">
        <v>1147</v>
      </c>
      <c r="L176" s="826">
        <v>35.11</v>
      </c>
      <c r="M176" s="826">
        <v>105.33</v>
      </c>
      <c r="N176" s="823">
        <v>3</v>
      </c>
      <c r="O176" s="827">
        <v>0.5</v>
      </c>
      <c r="P176" s="826">
        <v>105.33</v>
      </c>
      <c r="Q176" s="828">
        <v>1</v>
      </c>
      <c r="R176" s="823">
        <v>3</v>
      </c>
      <c r="S176" s="828">
        <v>1</v>
      </c>
      <c r="T176" s="827">
        <v>0.5</v>
      </c>
      <c r="U176" s="829">
        <v>1</v>
      </c>
    </row>
    <row r="177" spans="1:21" ht="14.45" customHeight="1" x14ac:dyDescent="0.2">
      <c r="A177" s="822">
        <v>22</v>
      </c>
      <c r="B177" s="823" t="s">
        <v>949</v>
      </c>
      <c r="C177" s="823" t="s">
        <v>951</v>
      </c>
      <c r="D177" s="824" t="s">
        <v>1475</v>
      </c>
      <c r="E177" s="825" t="s">
        <v>958</v>
      </c>
      <c r="F177" s="823" t="s">
        <v>950</v>
      </c>
      <c r="G177" s="823" t="s">
        <v>1309</v>
      </c>
      <c r="H177" s="823" t="s">
        <v>329</v>
      </c>
      <c r="I177" s="823" t="s">
        <v>1310</v>
      </c>
      <c r="J177" s="823" t="s">
        <v>1311</v>
      </c>
      <c r="K177" s="823" t="s">
        <v>1312</v>
      </c>
      <c r="L177" s="826">
        <v>23.49</v>
      </c>
      <c r="M177" s="826">
        <v>23.49</v>
      </c>
      <c r="N177" s="823">
        <v>1</v>
      </c>
      <c r="O177" s="827">
        <v>1</v>
      </c>
      <c r="P177" s="826"/>
      <c r="Q177" s="828">
        <v>0</v>
      </c>
      <c r="R177" s="823"/>
      <c r="S177" s="828">
        <v>0</v>
      </c>
      <c r="T177" s="827"/>
      <c r="U177" s="829">
        <v>0</v>
      </c>
    </row>
    <row r="178" spans="1:21" ht="14.45" customHeight="1" x14ac:dyDescent="0.2">
      <c r="A178" s="822">
        <v>22</v>
      </c>
      <c r="B178" s="823" t="s">
        <v>949</v>
      </c>
      <c r="C178" s="823" t="s">
        <v>951</v>
      </c>
      <c r="D178" s="824" t="s">
        <v>1475</v>
      </c>
      <c r="E178" s="825" t="s">
        <v>958</v>
      </c>
      <c r="F178" s="823" t="s">
        <v>950</v>
      </c>
      <c r="G178" s="823" t="s">
        <v>1148</v>
      </c>
      <c r="H178" s="823" t="s">
        <v>329</v>
      </c>
      <c r="I178" s="823" t="s">
        <v>1313</v>
      </c>
      <c r="J178" s="823" t="s">
        <v>1150</v>
      </c>
      <c r="K178" s="823" t="s">
        <v>1314</v>
      </c>
      <c r="L178" s="826">
        <v>247.17</v>
      </c>
      <c r="M178" s="826">
        <v>247.17</v>
      </c>
      <c r="N178" s="823">
        <v>1</v>
      </c>
      <c r="O178" s="827">
        <v>1</v>
      </c>
      <c r="P178" s="826">
        <v>247.17</v>
      </c>
      <c r="Q178" s="828">
        <v>1</v>
      </c>
      <c r="R178" s="823">
        <v>1</v>
      </c>
      <c r="S178" s="828">
        <v>1</v>
      </c>
      <c r="T178" s="827">
        <v>1</v>
      </c>
      <c r="U178" s="829">
        <v>1</v>
      </c>
    </row>
    <row r="179" spans="1:21" ht="14.45" customHeight="1" x14ac:dyDescent="0.2">
      <c r="A179" s="822">
        <v>22</v>
      </c>
      <c r="B179" s="823" t="s">
        <v>949</v>
      </c>
      <c r="C179" s="823" t="s">
        <v>951</v>
      </c>
      <c r="D179" s="824" t="s">
        <v>1475</v>
      </c>
      <c r="E179" s="825" t="s">
        <v>958</v>
      </c>
      <c r="F179" s="823" t="s">
        <v>950</v>
      </c>
      <c r="G179" s="823" t="s">
        <v>1315</v>
      </c>
      <c r="H179" s="823" t="s">
        <v>329</v>
      </c>
      <c r="I179" s="823" t="s">
        <v>1316</v>
      </c>
      <c r="J179" s="823" t="s">
        <v>1317</v>
      </c>
      <c r="K179" s="823" t="s">
        <v>1318</v>
      </c>
      <c r="L179" s="826">
        <v>44.85</v>
      </c>
      <c r="M179" s="826">
        <v>44.85</v>
      </c>
      <c r="N179" s="823">
        <v>1</v>
      </c>
      <c r="O179" s="827">
        <v>1</v>
      </c>
      <c r="P179" s="826">
        <v>44.85</v>
      </c>
      <c r="Q179" s="828">
        <v>1</v>
      </c>
      <c r="R179" s="823">
        <v>1</v>
      </c>
      <c r="S179" s="828">
        <v>1</v>
      </c>
      <c r="T179" s="827">
        <v>1</v>
      </c>
      <c r="U179" s="829">
        <v>1</v>
      </c>
    </row>
    <row r="180" spans="1:21" ht="14.45" customHeight="1" x14ac:dyDescent="0.2">
      <c r="A180" s="822">
        <v>22</v>
      </c>
      <c r="B180" s="823" t="s">
        <v>949</v>
      </c>
      <c r="C180" s="823" t="s">
        <v>951</v>
      </c>
      <c r="D180" s="824" t="s">
        <v>1475</v>
      </c>
      <c r="E180" s="825" t="s">
        <v>958</v>
      </c>
      <c r="F180" s="823" t="s">
        <v>950</v>
      </c>
      <c r="G180" s="823" t="s">
        <v>989</v>
      </c>
      <c r="H180" s="823" t="s">
        <v>329</v>
      </c>
      <c r="I180" s="823" t="s">
        <v>993</v>
      </c>
      <c r="J180" s="823" t="s">
        <v>991</v>
      </c>
      <c r="K180" s="823" t="s">
        <v>994</v>
      </c>
      <c r="L180" s="826">
        <v>273.33</v>
      </c>
      <c r="M180" s="826">
        <v>546.66</v>
      </c>
      <c r="N180" s="823">
        <v>2</v>
      </c>
      <c r="O180" s="827">
        <v>2</v>
      </c>
      <c r="P180" s="826">
        <v>546.66</v>
      </c>
      <c r="Q180" s="828">
        <v>1</v>
      </c>
      <c r="R180" s="823">
        <v>2</v>
      </c>
      <c r="S180" s="828">
        <v>1</v>
      </c>
      <c r="T180" s="827">
        <v>2</v>
      </c>
      <c r="U180" s="829">
        <v>1</v>
      </c>
    </row>
    <row r="181" spans="1:21" ht="14.45" customHeight="1" x14ac:dyDescent="0.2">
      <c r="A181" s="822">
        <v>22</v>
      </c>
      <c r="B181" s="823" t="s">
        <v>949</v>
      </c>
      <c r="C181" s="823" t="s">
        <v>951</v>
      </c>
      <c r="D181" s="824" t="s">
        <v>1475</v>
      </c>
      <c r="E181" s="825" t="s">
        <v>958</v>
      </c>
      <c r="F181" s="823" t="s">
        <v>950</v>
      </c>
      <c r="G181" s="823" t="s">
        <v>1184</v>
      </c>
      <c r="H181" s="823" t="s">
        <v>329</v>
      </c>
      <c r="I181" s="823" t="s">
        <v>1185</v>
      </c>
      <c r="J181" s="823" t="s">
        <v>1186</v>
      </c>
      <c r="K181" s="823" t="s">
        <v>1187</v>
      </c>
      <c r="L181" s="826">
        <v>49.04</v>
      </c>
      <c r="M181" s="826">
        <v>49.04</v>
      </c>
      <c r="N181" s="823">
        <v>1</v>
      </c>
      <c r="O181" s="827">
        <v>1</v>
      </c>
      <c r="P181" s="826">
        <v>49.04</v>
      </c>
      <c r="Q181" s="828">
        <v>1</v>
      </c>
      <c r="R181" s="823">
        <v>1</v>
      </c>
      <c r="S181" s="828">
        <v>1</v>
      </c>
      <c r="T181" s="827">
        <v>1</v>
      </c>
      <c r="U181" s="829">
        <v>1</v>
      </c>
    </row>
    <row r="182" spans="1:21" ht="14.45" customHeight="1" x14ac:dyDescent="0.2">
      <c r="A182" s="822">
        <v>22</v>
      </c>
      <c r="B182" s="823" t="s">
        <v>949</v>
      </c>
      <c r="C182" s="823" t="s">
        <v>951</v>
      </c>
      <c r="D182" s="824" t="s">
        <v>1475</v>
      </c>
      <c r="E182" s="825" t="s">
        <v>958</v>
      </c>
      <c r="F182" s="823" t="s">
        <v>950</v>
      </c>
      <c r="G182" s="823" t="s">
        <v>1032</v>
      </c>
      <c r="H182" s="823" t="s">
        <v>329</v>
      </c>
      <c r="I182" s="823" t="s">
        <v>1033</v>
      </c>
      <c r="J182" s="823" t="s">
        <v>1034</v>
      </c>
      <c r="K182" s="823" t="s">
        <v>1035</v>
      </c>
      <c r="L182" s="826">
        <v>218.62</v>
      </c>
      <c r="M182" s="826">
        <v>218.62</v>
      </c>
      <c r="N182" s="823">
        <v>1</v>
      </c>
      <c r="O182" s="827">
        <v>0.5</v>
      </c>
      <c r="P182" s="826">
        <v>218.62</v>
      </c>
      <c r="Q182" s="828">
        <v>1</v>
      </c>
      <c r="R182" s="823">
        <v>1</v>
      </c>
      <c r="S182" s="828">
        <v>1</v>
      </c>
      <c r="T182" s="827">
        <v>0.5</v>
      </c>
      <c r="U182" s="829">
        <v>1</v>
      </c>
    </row>
    <row r="183" spans="1:21" ht="14.45" customHeight="1" x14ac:dyDescent="0.2">
      <c r="A183" s="822">
        <v>22</v>
      </c>
      <c r="B183" s="823" t="s">
        <v>949</v>
      </c>
      <c r="C183" s="823" t="s">
        <v>951</v>
      </c>
      <c r="D183" s="824" t="s">
        <v>1475</v>
      </c>
      <c r="E183" s="825" t="s">
        <v>958</v>
      </c>
      <c r="F183" s="823" t="s">
        <v>950</v>
      </c>
      <c r="G183" s="823" t="s">
        <v>1319</v>
      </c>
      <c r="H183" s="823" t="s">
        <v>329</v>
      </c>
      <c r="I183" s="823" t="s">
        <v>1320</v>
      </c>
      <c r="J183" s="823" t="s">
        <v>1321</v>
      </c>
      <c r="K183" s="823" t="s">
        <v>1322</v>
      </c>
      <c r="L183" s="826">
        <v>97.96</v>
      </c>
      <c r="M183" s="826">
        <v>195.92</v>
      </c>
      <c r="N183" s="823">
        <v>2</v>
      </c>
      <c r="O183" s="827">
        <v>1</v>
      </c>
      <c r="P183" s="826">
        <v>195.92</v>
      </c>
      <c r="Q183" s="828">
        <v>1</v>
      </c>
      <c r="R183" s="823">
        <v>2</v>
      </c>
      <c r="S183" s="828">
        <v>1</v>
      </c>
      <c r="T183" s="827">
        <v>1</v>
      </c>
      <c r="U183" s="829">
        <v>1</v>
      </c>
    </row>
    <row r="184" spans="1:21" ht="14.45" customHeight="1" x14ac:dyDescent="0.2">
      <c r="A184" s="822">
        <v>22</v>
      </c>
      <c r="B184" s="823" t="s">
        <v>949</v>
      </c>
      <c r="C184" s="823" t="s">
        <v>951</v>
      </c>
      <c r="D184" s="824" t="s">
        <v>1475</v>
      </c>
      <c r="E184" s="825" t="s">
        <v>958</v>
      </c>
      <c r="F184" s="823" t="s">
        <v>950</v>
      </c>
      <c r="G184" s="823" t="s">
        <v>1323</v>
      </c>
      <c r="H184" s="823" t="s">
        <v>329</v>
      </c>
      <c r="I184" s="823" t="s">
        <v>1324</v>
      </c>
      <c r="J184" s="823" t="s">
        <v>1325</v>
      </c>
      <c r="K184" s="823" t="s">
        <v>1326</v>
      </c>
      <c r="L184" s="826">
        <v>0</v>
      </c>
      <c r="M184" s="826">
        <v>0</v>
      </c>
      <c r="N184" s="823">
        <v>2</v>
      </c>
      <c r="O184" s="827">
        <v>1</v>
      </c>
      <c r="P184" s="826">
        <v>0</v>
      </c>
      <c r="Q184" s="828"/>
      <c r="R184" s="823">
        <v>2</v>
      </c>
      <c r="S184" s="828">
        <v>1</v>
      </c>
      <c r="T184" s="827">
        <v>1</v>
      </c>
      <c r="U184" s="829">
        <v>1</v>
      </c>
    </row>
    <row r="185" spans="1:21" ht="14.45" customHeight="1" x14ac:dyDescent="0.2">
      <c r="A185" s="822">
        <v>22</v>
      </c>
      <c r="B185" s="823" t="s">
        <v>949</v>
      </c>
      <c r="C185" s="823" t="s">
        <v>951</v>
      </c>
      <c r="D185" s="824" t="s">
        <v>1475</v>
      </c>
      <c r="E185" s="825" t="s">
        <v>958</v>
      </c>
      <c r="F185" s="823" t="s">
        <v>950</v>
      </c>
      <c r="G185" s="823" t="s">
        <v>1215</v>
      </c>
      <c r="H185" s="823" t="s">
        <v>611</v>
      </c>
      <c r="I185" s="823" t="s">
        <v>1232</v>
      </c>
      <c r="J185" s="823" t="s">
        <v>1217</v>
      </c>
      <c r="K185" s="823" t="s">
        <v>1233</v>
      </c>
      <c r="L185" s="826">
        <v>154.36000000000001</v>
      </c>
      <c r="M185" s="826">
        <v>154.36000000000001</v>
      </c>
      <c r="N185" s="823">
        <v>1</v>
      </c>
      <c r="O185" s="827">
        <v>1</v>
      </c>
      <c r="P185" s="826"/>
      <c r="Q185" s="828">
        <v>0</v>
      </c>
      <c r="R185" s="823"/>
      <c r="S185" s="828">
        <v>0</v>
      </c>
      <c r="T185" s="827"/>
      <c r="U185" s="829">
        <v>0</v>
      </c>
    </row>
    <row r="186" spans="1:21" ht="14.45" customHeight="1" x14ac:dyDescent="0.2">
      <c r="A186" s="822">
        <v>22</v>
      </c>
      <c r="B186" s="823" t="s">
        <v>949</v>
      </c>
      <c r="C186" s="823" t="s">
        <v>951</v>
      </c>
      <c r="D186" s="824" t="s">
        <v>1475</v>
      </c>
      <c r="E186" s="825" t="s">
        <v>958</v>
      </c>
      <c r="F186" s="823" t="s">
        <v>950</v>
      </c>
      <c r="G186" s="823" t="s">
        <v>1059</v>
      </c>
      <c r="H186" s="823" t="s">
        <v>611</v>
      </c>
      <c r="I186" s="823" t="s">
        <v>1060</v>
      </c>
      <c r="J186" s="823" t="s">
        <v>910</v>
      </c>
      <c r="K186" s="823" t="s">
        <v>1061</v>
      </c>
      <c r="L186" s="826">
        <v>105.23</v>
      </c>
      <c r="M186" s="826">
        <v>1052.3</v>
      </c>
      <c r="N186" s="823">
        <v>10</v>
      </c>
      <c r="O186" s="827">
        <v>9</v>
      </c>
      <c r="P186" s="826">
        <v>315.69</v>
      </c>
      <c r="Q186" s="828">
        <v>0.3</v>
      </c>
      <c r="R186" s="823">
        <v>3</v>
      </c>
      <c r="S186" s="828">
        <v>0.3</v>
      </c>
      <c r="T186" s="827">
        <v>2.5</v>
      </c>
      <c r="U186" s="829">
        <v>0.27777777777777779</v>
      </c>
    </row>
    <row r="187" spans="1:21" ht="14.45" customHeight="1" x14ac:dyDescent="0.2">
      <c r="A187" s="822">
        <v>22</v>
      </c>
      <c r="B187" s="823" t="s">
        <v>949</v>
      </c>
      <c r="C187" s="823" t="s">
        <v>951</v>
      </c>
      <c r="D187" s="824" t="s">
        <v>1475</v>
      </c>
      <c r="E187" s="825" t="s">
        <v>958</v>
      </c>
      <c r="F187" s="823" t="s">
        <v>950</v>
      </c>
      <c r="G187" s="823" t="s">
        <v>1059</v>
      </c>
      <c r="H187" s="823" t="s">
        <v>611</v>
      </c>
      <c r="I187" s="823" t="s">
        <v>1062</v>
      </c>
      <c r="J187" s="823" t="s">
        <v>910</v>
      </c>
      <c r="K187" s="823" t="s">
        <v>1063</v>
      </c>
      <c r="L187" s="826">
        <v>126.27</v>
      </c>
      <c r="M187" s="826">
        <v>4545.72</v>
      </c>
      <c r="N187" s="823">
        <v>36</v>
      </c>
      <c r="O187" s="827">
        <v>34</v>
      </c>
      <c r="P187" s="826">
        <v>1767.78</v>
      </c>
      <c r="Q187" s="828">
        <v>0.38888888888888884</v>
      </c>
      <c r="R187" s="823">
        <v>14</v>
      </c>
      <c r="S187" s="828">
        <v>0.3888888888888889</v>
      </c>
      <c r="T187" s="827">
        <v>12</v>
      </c>
      <c r="U187" s="829">
        <v>0.35294117647058826</v>
      </c>
    </row>
    <row r="188" spans="1:21" ht="14.45" customHeight="1" x14ac:dyDescent="0.2">
      <c r="A188" s="822">
        <v>22</v>
      </c>
      <c r="B188" s="823" t="s">
        <v>949</v>
      </c>
      <c r="C188" s="823" t="s">
        <v>951</v>
      </c>
      <c r="D188" s="824" t="s">
        <v>1475</v>
      </c>
      <c r="E188" s="825" t="s">
        <v>958</v>
      </c>
      <c r="F188" s="823" t="s">
        <v>950</v>
      </c>
      <c r="G188" s="823" t="s">
        <v>1059</v>
      </c>
      <c r="H188" s="823" t="s">
        <v>611</v>
      </c>
      <c r="I188" s="823" t="s">
        <v>1064</v>
      </c>
      <c r="J188" s="823" t="s">
        <v>910</v>
      </c>
      <c r="K188" s="823" t="s">
        <v>1065</v>
      </c>
      <c r="L188" s="826">
        <v>63.14</v>
      </c>
      <c r="M188" s="826">
        <v>126.28</v>
      </c>
      <c r="N188" s="823">
        <v>2</v>
      </c>
      <c r="O188" s="827">
        <v>2</v>
      </c>
      <c r="P188" s="826"/>
      <c r="Q188" s="828">
        <v>0</v>
      </c>
      <c r="R188" s="823"/>
      <c r="S188" s="828">
        <v>0</v>
      </c>
      <c r="T188" s="827"/>
      <c r="U188" s="829">
        <v>0</v>
      </c>
    </row>
    <row r="189" spans="1:21" ht="14.45" customHeight="1" x14ac:dyDescent="0.2">
      <c r="A189" s="822">
        <v>22</v>
      </c>
      <c r="B189" s="823" t="s">
        <v>949</v>
      </c>
      <c r="C189" s="823" t="s">
        <v>951</v>
      </c>
      <c r="D189" s="824" t="s">
        <v>1475</v>
      </c>
      <c r="E189" s="825" t="s">
        <v>958</v>
      </c>
      <c r="F189" s="823" t="s">
        <v>950</v>
      </c>
      <c r="G189" s="823" t="s">
        <v>1059</v>
      </c>
      <c r="H189" s="823" t="s">
        <v>611</v>
      </c>
      <c r="I189" s="823" t="s">
        <v>912</v>
      </c>
      <c r="J189" s="823" t="s">
        <v>910</v>
      </c>
      <c r="K189" s="823" t="s">
        <v>913</v>
      </c>
      <c r="L189" s="826">
        <v>84.18</v>
      </c>
      <c r="M189" s="826">
        <v>2188.6800000000007</v>
      </c>
      <c r="N189" s="823">
        <v>26</v>
      </c>
      <c r="O189" s="827">
        <v>22.5</v>
      </c>
      <c r="P189" s="826">
        <v>1431.0600000000006</v>
      </c>
      <c r="Q189" s="828">
        <v>0.65384615384615385</v>
      </c>
      <c r="R189" s="823">
        <v>17</v>
      </c>
      <c r="S189" s="828">
        <v>0.65384615384615385</v>
      </c>
      <c r="T189" s="827">
        <v>14</v>
      </c>
      <c r="U189" s="829">
        <v>0.62222222222222223</v>
      </c>
    </row>
    <row r="190" spans="1:21" ht="14.45" customHeight="1" x14ac:dyDescent="0.2">
      <c r="A190" s="822">
        <v>22</v>
      </c>
      <c r="B190" s="823" t="s">
        <v>949</v>
      </c>
      <c r="C190" s="823" t="s">
        <v>951</v>
      </c>
      <c r="D190" s="824" t="s">
        <v>1475</v>
      </c>
      <c r="E190" s="825" t="s">
        <v>958</v>
      </c>
      <c r="F190" s="823" t="s">
        <v>950</v>
      </c>
      <c r="G190" s="823" t="s">
        <v>1059</v>
      </c>
      <c r="H190" s="823" t="s">
        <v>611</v>
      </c>
      <c r="I190" s="823" t="s">
        <v>909</v>
      </c>
      <c r="J190" s="823" t="s">
        <v>910</v>
      </c>
      <c r="K190" s="823" t="s">
        <v>911</v>
      </c>
      <c r="L190" s="826">
        <v>49.08</v>
      </c>
      <c r="M190" s="826">
        <v>196.32</v>
      </c>
      <c r="N190" s="823">
        <v>4</v>
      </c>
      <c r="O190" s="827">
        <v>4</v>
      </c>
      <c r="P190" s="826">
        <v>98.16</v>
      </c>
      <c r="Q190" s="828">
        <v>0.5</v>
      </c>
      <c r="R190" s="823">
        <v>2</v>
      </c>
      <c r="S190" s="828">
        <v>0.5</v>
      </c>
      <c r="T190" s="827">
        <v>2</v>
      </c>
      <c r="U190" s="829">
        <v>0.5</v>
      </c>
    </row>
    <row r="191" spans="1:21" ht="14.45" customHeight="1" x14ac:dyDescent="0.2">
      <c r="A191" s="822">
        <v>22</v>
      </c>
      <c r="B191" s="823" t="s">
        <v>949</v>
      </c>
      <c r="C191" s="823" t="s">
        <v>951</v>
      </c>
      <c r="D191" s="824" t="s">
        <v>1475</v>
      </c>
      <c r="E191" s="825" t="s">
        <v>958</v>
      </c>
      <c r="F191" s="823" t="s">
        <v>950</v>
      </c>
      <c r="G191" s="823" t="s">
        <v>1059</v>
      </c>
      <c r="H191" s="823" t="s">
        <v>611</v>
      </c>
      <c r="I191" s="823" t="s">
        <v>914</v>
      </c>
      <c r="J191" s="823" t="s">
        <v>623</v>
      </c>
      <c r="K191" s="823" t="s">
        <v>624</v>
      </c>
      <c r="L191" s="826">
        <v>84.18</v>
      </c>
      <c r="M191" s="826">
        <v>420.90000000000003</v>
      </c>
      <c r="N191" s="823">
        <v>5</v>
      </c>
      <c r="O191" s="827">
        <v>4.5</v>
      </c>
      <c r="P191" s="826">
        <v>168.36</v>
      </c>
      <c r="Q191" s="828">
        <v>0.4</v>
      </c>
      <c r="R191" s="823">
        <v>2</v>
      </c>
      <c r="S191" s="828">
        <v>0.4</v>
      </c>
      <c r="T191" s="827">
        <v>2</v>
      </c>
      <c r="U191" s="829">
        <v>0.44444444444444442</v>
      </c>
    </row>
    <row r="192" spans="1:21" ht="14.45" customHeight="1" x14ac:dyDescent="0.2">
      <c r="A192" s="822">
        <v>22</v>
      </c>
      <c r="B192" s="823" t="s">
        <v>949</v>
      </c>
      <c r="C192" s="823" t="s">
        <v>951</v>
      </c>
      <c r="D192" s="824" t="s">
        <v>1475</v>
      </c>
      <c r="E192" s="825" t="s">
        <v>958</v>
      </c>
      <c r="F192" s="823" t="s">
        <v>950</v>
      </c>
      <c r="G192" s="823" t="s">
        <v>1059</v>
      </c>
      <c r="H192" s="823" t="s">
        <v>611</v>
      </c>
      <c r="I192" s="823" t="s">
        <v>1067</v>
      </c>
      <c r="J192" s="823" t="s">
        <v>623</v>
      </c>
      <c r="K192" s="823" t="s">
        <v>1068</v>
      </c>
      <c r="L192" s="826">
        <v>105.23</v>
      </c>
      <c r="M192" s="826">
        <v>420.92</v>
      </c>
      <c r="N192" s="823">
        <v>4</v>
      </c>
      <c r="O192" s="827">
        <v>4</v>
      </c>
      <c r="P192" s="826">
        <v>210.46</v>
      </c>
      <c r="Q192" s="828">
        <v>0.5</v>
      </c>
      <c r="R192" s="823">
        <v>2</v>
      </c>
      <c r="S192" s="828">
        <v>0.5</v>
      </c>
      <c r="T192" s="827">
        <v>2</v>
      </c>
      <c r="U192" s="829">
        <v>0.5</v>
      </c>
    </row>
    <row r="193" spans="1:21" ht="14.45" customHeight="1" x14ac:dyDescent="0.2">
      <c r="A193" s="822">
        <v>22</v>
      </c>
      <c r="B193" s="823" t="s">
        <v>949</v>
      </c>
      <c r="C193" s="823" t="s">
        <v>951</v>
      </c>
      <c r="D193" s="824" t="s">
        <v>1475</v>
      </c>
      <c r="E193" s="825" t="s">
        <v>958</v>
      </c>
      <c r="F193" s="823" t="s">
        <v>950</v>
      </c>
      <c r="G193" s="823" t="s">
        <v>1059</v>
      </c>
      <c r="H193" s="823" t="s">
        <v>611</v>
      </c>
      <c r="I193" s="823" t="s">
        <v>1069</v>
      </c>
      <c r="J193" s="823" t="s">
        <v>623</v>
      </c>
      <c r="K193" s="823" t="s">
        <v>1070</v>
      </c>
      <c r="L193" s="826">
        <v>63.14</v>
      </c>
      <c r="M193" s="826">
        <v>63.14</v>
      </c>
      <c r="N193" s="823">
        <v>1</v>
      </c>
      <c r="O193" s="827">
        <v>1</v>
      </c>
      <c r="P193" s="826"/>
      <c r="Q193" s="828">
        <v>0</v>
      </c>
      <c r="R193" s="823"/>
      <c r="S193" s="828">
        <v>0</v>
      </c>
      <c r="T193" s="827"/>
      <c r="U193" s="829">
        <v>0</v>
      </c>
    </row>
    <row r="194" spans="1:21" ht="14.45" customHeight="1" x14ac:dyDescent="0.2">
      <c r="A194" s="822">
        <v>22</v>
      </c>
      <c r="B194" s="823" t="s">
        <v>949</v>
      </c>
      <c r="C194" s="823" t="s">
        <v>951</v>
      </c>
      <c r="D194" s="824" t="s">
        <v>1475</v>
      </c>
      <c r="E194" s="825" t="s">
        <v>958</v>
      </c>
      <c r="F194" s="823" t="s">
        <v>950</v>
      </c>
      <c r="G194" s="823" t="s">
        <v>1059</v>
      </c>
      <c r="H194" s="823" t="s">
        <v>611</v>
      </c>
      <c r="I194" s="823" t="s">
        <v>1071</v>
      </c>
      <c r="J194" s="823" t="s">
        <v>623</v>
      </c>
      <c r="K194" s="823" t="s">
        <v>1072</v>
      </c>
      <c r="L194" s="826">
        <v>126.27</v>
      </c>
      <c r="M194" s="826">
        <v>1262.7</v>
      </c>
      <c r="N194" s="823">
        <v>10</v>
      </c>
      <c r="O194" s="827">
        <v>9</v>
      </c>
      <c r="P194" s="826">
        <v>631.35</v>
      </c>
      <c r="Q194" s="828">
        <v>0.5</v>
      </c>
      <c r="R194" s="823">
        <v>5</v>
      </c>
      <c r="S194" s="828">
        <v>0.5</v>
      </c>
      <c r="T194" s="827">
        <v>4.5</v>
      </c>
      <c r="U194" s="829">
        <v>0.5</v>
      </c>
    </row>
    <row r="195" spans="1:21" ht="14.45" customHeight="1" x14ac:dyDescent="0.2">
      <c r="A195" s="822">
        <v>22</v>
      </c>
      <c r="B195" s="823" t="s">
        <v>949</v>
      </c>
      <c r="C195" s="823" t="s">
        <v>951</v>
      </c>
      <c r="D195" s="824" t="s">
        <v>1475</v>
      </c>
      <c r="E195" s="825" t="s">
        <v>958</v>
      </c>
      <c r="F195" s="823" t="s">
        <v>950</v>
      </c>
      <c r="G195" s="823" t="s">
        <v>1059</v>
      </c>
      <c r="H195" s="823" t="s">
        <v>611</v>
      </c>
      <c r="I195" s="823" t="s">
        <v>1073</v>
      </c>
      <c r="J195" s="823" t="s">
        <v>623</v>
      </c>
      <c r="K195" s="823" t="s">
        <v>1074</v>
      </c>
      <c r="L195" s="826">
        <v>74.08</v>
      </c>
      <c r="M195" s="826">
        <v>74.08</v>
      </c>
      <c r="N195" s="823">
        <v>1</v>
      </c>
      <c r="O195" s="827">
        <v>1</v>
      </c>
      <c r="P195" s="826"/>
      <c r="Q195" s="828">
        <v>0</v>
      </c>
      <c r="R195" s="823"/>
      <c r="S195" s="828">
        <v>0</v>
      </c>
      <c r="T195" s="827"/>
      <c r="U195" s="829">
        <v>0</v>
      </c>
    </row>
    <row r="196" spans="1:21" ht="14.45" customHeight="1" x14ac:dyDescent="0.2">
      <c r="A196" s="822">
        <v>22</v>
      </c>
      <c r="B196" s="823" t="s">
        <v>949</v>
      </c>
      <c r="C196" s="823" t="s">
        <v>951</v>
      </c>
      <c r="D196" s="824" t="s">
        <v>1475</v>
      </c>
      <c r="E196" s="825" t="s">
        <v>958</v>
      </c>
      <c r="F196" s="823" t="s">
        <v>950</v>
      </c>
      <c r="G196" s="823" t="s">
        <v>1059</v>
      </c>
      <c r="H196" s="823" t="s">
        <v>611</v>
      </c>
      <c r="I196" s="823" t="s">
        <v>934</v>
      </c>
      <c r="J196" s="823" t="s">
        <v>623</v>
      </c>
      <c r="K196" s="823" t="s">
        <v>731</v>
      </c>
      <c r="L196" s="826">
        <v>94.28</v>
      </c>
      <c r="M196" s="826">
        <v>377.12</v>
      </c>
      <c r="N196" s="823">
        <v>4</v>
      </c>
      <c r="O196" s="827">
        <v>4</v>
      </c>
      <c r="P196" s="826">
        <v>188.56</v>
      </c>
      <c r="Q196" s="828">
        <v>0.5</v>
      </c>
      <c r="R196" s="823">
        <v>2</v>
      </c>
      <c r="S196" s="828">
        <v>0.5</v>
      </c>
      <c r="T196" s="827">
        <v>2</v>
      </c>
      <c r="U196" s="829">
        <v>0.5</v>
      </c>
    </row>
    <row r="197" spans="1:21" ht="14.45" customHeight="1" x14ac:dyDescent="0.2">
      <c r="A197" s="822">
        <v>22</v>
      </c>
      <c r="B197" s="823" t="s">
        <v>949</v>
      </c>
      <c r="C197" s="823" t="s">
        <v>951</v>
      </c>
      <c r="D197" s="824" t="s">
        <v>1475</v>
      </c>
      <c r="E197" s="825" t="s">
        <v>958</v>
      </c>
      <c r="F197" s="823" t="s">
        <v>950</v>
      </c>
      <c r="G197" s="823" t="s">
        <v>1059</v>
      </c>
      <c r="H197" s="823" t="s">
        <v>611</v>
      </c>
      <c r="I197" s="823" t="s">
        <v>1075</v>
      </c>
      <c r="J197" s="823" t="s">
        <v>623</v>
      </c>
      <c r="K197" s="823" t="s">
        <v>1076</v>
      </c>
      <c r="L197" s="826">
        <v>168.36</v>
      </c>
      <c r="M197" s="826">
        <v>841.80000000000007</v>
      </c>
      <c r="N197" s="823">
        <v>5</v>
      </c>
      <c r="O197" s="827">
        <v>4.5</v>
      </c>
      <c r="P197" s="826">
        <v>673.44</v>
      </c>
      <c r="Q197" s="828">
        <v>0.8</v>
      </c>
      <c r="R197" s="823">
        <v>4</v>
      </c>
      <c r="S197" s="828">
        <v>0.8</v>
      </c>
      <c r="T197" s="827">
        <v>3.5</v>
      </c>
      <c r="U197" s="829">
        <v>0.77777777777777779</v>
      </c>
    </row>
    <row r="198" spans="1:21" ht="14.45" customHeight="1" x14ac:dyDescent="0.2">
      <c r="A198" s="822">
        <v>22</v>
      </c>
      <c r="B198" s="823" t="s">
        <v>949</v>
      </c>
      <c r="C198" s="823" t="s">
        <v>951</v>
      </c>
      <c r="D198" s="824" t="s">
        <v>1475</v>
      </c>
      <c r="E198" s="825" t="s">
        <v>958</v>
      </c>
      <c r="F198" s="823" t="s">
        <v>950</v>
      </c>
      <c r="G198" s="823" t="s">
        <v>1083</v>
      </c>
      <c r="H198" s="823" t="s">
        <v>329</v>
      </c>
      <c r="I198" s="823" t="s">
        <v>1084</v>
      </c>
      <c r="J198" s="823" t="s">
        <v>1085</v>
      </c>
      <c r="K198" s="823" t="s">
        <v>1086</v>
      </c>
      <c r="L198" s="826">
        <v>0</v>
      </c>
      <c r="M198" s="826">
        <v>0</v>
      </c>
      <c r="N198" s="823">
        <v>9</v>
      </c>
      <c r="O198" s="827">
        <v>7.5</v>
      </c>
      <c r="P198" s="826">
        <v>0</v>
      </c>
      <c r="Q198" s="828"/>
      <c r="R198" s="823">
        <v>9</v>
      </c>
      <c r="S198" s="828">
        <v>1</v>
      </c>
      <c r="T198" s="827">
        <v>7.5</v>
      </c>
      <c r="U198" s="829">
        <v>1</v>
      </c>
    </row>
    <row r="199" spans="1:21" ht="14.45" customHeight="1" x14ac:dyDescent="0.2">
      <c r="A199" s="822">
        <v>22</v>
      </c>
      <c r="B199" s="823" t="s">
        <v>949</v>
      </c>
      <c r="C199" s="823" t="s">
        <v>951</v>
      </c>
      <c r="D199" s="824" t="s">
        <v>1475</v>
      </c>
      <c r="E199" s="825" t="s">
        <v>968</v>
      </c>
      <c r="F199" s="823" t="s">
        <v>950</v>
      </c>
      <c r="G199" s="823" t="s">
        <v>1327</v>
      </c>
      <c r="H199" s="823" t="s">
        <v>329</v>
      </c>
      <c r="I199" s="823" t="s">
        <v>1328</v>
      </c>
      <c r="J199" s="823" t="s">
        <v>1329</v>
      </c>
      <c r="K199" s="823" t="s">
        <v>1330</v>
      </c>
      <c r="L199" s="826">
        <v>179.68</v>
      </c>
      <c r="M199" s="826">
        <v>718.72</v>
      </c>
      <c r="N199" s="823">
        <v>4</v>
      </c>
      <c r="O199" s="827">
        <v>1.5</v>
      </c>
      <c r="P199" s="826">
        <v>718.72</v>
      </c>
      <c r="Q199" s="828">
        <v>1</v>
      </c>
      <c r="R199" s="823">
        <v>4</v>
      </c>
      <c r="S199" s="828">
        <v>1</v>
      </c>
      <c r="T199" s="827">
        <v>1.5</v>
      </c>
      <c r="U199" s="829">
        <v>1</v>
      </c>
    </row>
    <row r="200" spans="1:21" ht="14.45" customHeight="1" x14ac:dyDescent="0.2">
      <c r="A200" s="822">
        <v>22</v>
      </c>
      <c r="B200" s="823" t="s">
        <v>949</v>
      </c>
      <c r="C200" s="823" t="s">
        <v>951</v>
      </c>
      <c r="D200" s="824" t="s">
        <v>1475</v>
      </c>
      <c r="E200" s="825" t="s">
        <v>968</v>
      </c>
      <c r="F200" s="823" t="s">
        <v>950</v>
      </c>
      <c r="G200" s="823" t="s">
        <v>1327</v>
      </c>
      <c r="H200" s="823" t="s">
        <v>329</v>
      </c>
      <c r="I200" s="823" t="s">
        <v>1331</v>
      </c>
      <c r="J200" s="823" t="s">
        <v>1329</v>
      </c>
      <c r="K200" s="823" t="s">
        <v>1332</v>
      </c>
      <c r="L200" s="826">
        <v>179.68</v>
      </c>
      <c r="M200" s="826">
        <v>359.36</v>
      </c>
      <c r="N200" s="823">
        <v>2</v>
      </c>
      <c r="O200" s="827">
        <v>1.5</v>
      </c>
      <c r="P200" s="826">
        <v>179.68</v>
      </c>
      <c r="Q200" s="828">
        <v>0.5</v>
      </c>
      <c r="R200" s="823">
        <v>1</v>
      </c>
      <c r="S200" s="828">
        <v>0.5</v>
      </c>
      <c r="T200" s="827">
        <v>0.5</v>
      </c>
      <c r="U200" s="829">
        <v>0.33333333333333331</v>
      </c>
    </row>
    <row r="201" spans="1:21" ht="14.45" customHeight="1" x14ac:dyDescent="0.2">
      <c r="A201" s="822">
        <v>22</v>
      </c>
      <c r="B201" s="823" t="s">
        <v>949</v>
      </c>
      <c r="C201" s="823" t="s">
        <v>951</v>
      </c>
      <c r="D201" s="824" t="s">
        <v>1475</v>
      </c>
      <c r="E201" s="825" t="s">
        <v>968</v>
      </c>
      <c r="F201" s="823" t="s">
        <v>950</v>
      </c>
      <c r="G201" s="823" t="s">
        <v>1095</v>
      </c>
      <c r="H201" s="823" t="s">
        <v>329</v>
      </c>
      <c r="I201" s="823" t="s">
        <v>1333</v>
      </c>
      <c r="J201" s="823" t="s">
        <v>1334</v>
      </c>
      <c r="K201" s="823" t="s">
        <v>1335</v>
      </c>
      <c r="L201" s="826">
        <v>58.52</v>
      </c>
      <c r="M201" s="826">
        <v>58.52</v>
      </c>
      <c r="N201" s="823">
        <v>1</v>
      </c>
      <c r="O201" s="827">
        <v>1</v>
      </c>
      <c r="P201" s="826">
        <v>58.52</v>
      </c>
      <c r="Q201" s="828">
        <v>1</v>
      </c>
      <c r="R201" s="823">
        <v>1</v>
      </c>
      <c r="S201" s="828">
        <v>1</v>
      </c>
      <c r="T201" s="827">
        <v>1</v>
      </c>
      <c r="U201" s="829">
        <v>1</v>
      </c>
    </row>
    <row r="202" spans="1:21" ht="14.45" customHeight="1" x14ac:dyDescent="0.2">
      <c r="A202" s="822">
        <v>22</v>
      </c>
      <c r="B202" s="823" t="s">
        <v>949</v>
      </c>
      <c r="C202" s="823" t="s">
        <v>951</v>
      </c>
      <c r="D202" s="824" t="s">
        <v>1475</v>
      </c>
      <c r="E202" s="825" t="s">
        <v>968</v>
      </c>
      <c r="F202" s="823" t="s">
        <v>950</v>
      </c>
      <c r="G202" s="823" t="s">
        <v>989</v>
      </c>
      <c r="H202" s="823" t="s">
        <v>329</v>
      </c>
      <c r="I202" s="823" t="s">
        <v>990</v>
      </c>
      <c r="J202" s="823" t="s">
        <v>991</v>
      </c>
      <c r="K202" s="823" t="s">
        <v>992</v>
      </c>
      <c r="L202" s="826">
        <v>91.11</v>
      </c>
      <c r="M202" s="826">
        <v>91.11</v>
      </c>
      <c r="N202" s="823">
        <v>1</v>
      </c>
      <c r="O202" s="827">
        <v>1</v>
      </c>
      <c r="P202" s="826"/>
      <c r="Q202" s="828">
        <v>0</v>
      </c>
      <c r="R202" s="823"/>
      <c r="S202" s="828">
        <v>0</v>
      </c>
      <c r="T202" s="827"/>
      <c r="U202" s="829">
        <v>0</v>
      </c>
    </row>
    <row r="203" spans="1:21" ht="14.45" customHeight="1" x14ac:dyDescent="0.2">
      <c r="A203" s="822">
        <v>22</v>
      </c>
      <c r="B203" s="823" t="s">
        <v>949</v>
      </c>
      <c r="C203" s="823" t="s">
        <v>951</v>
      </c>
      <c r="D203" s="824" t="s">
        <v>1475</v>
      </c>
      <c r="E203" s="825" t="s">
        <v>968</v>
      </c>
      <c r="F203" s="823" t="s">
        <v>950</v>
      </c>
      <c r="G203" s="823" t="s">
        <v>989</v>
      </c>
      <c r="H203" s="823" t="s">
        <v>329</v>
      </c>
      <c r="I203" s="823" t="s">
        <v>1336</v>
      </c>
      <c r="J203" s="823" t="s">
        <v>991</v>
      </c>
      <c r="K203" s="823" t="s">
        <v>1337</v>
      </c>
      <c r="L203" s="826">
        <v>273.33</v>
      </c>
      <c r="M203" s="826">
        <v>273.33</v>
      </c>
      <c r="N203" s="823">
        <v>1</v>
      </c>
      <c r="O203" s="827">
        <v>0.5</v>
      </c>
      <c r="P203" s="826">
        <v>273.33</v>
      </c>
      <c r="Q203" s="828">
        <v>1</v>
      </c>
      <c r="R203" s="823">
        <v>1</v>
      </c>
      <c r="S203" s="828">
        <v>1</v>
      </c>
      <c r="T203" s="827">
        <v>0.5</v>
      </c>
      <c r="U203" s="829">
        <v>1</v>
      </c>
    </row>
    <row r="204" spans="1:21" ht="14.45" customHeight="1" x14ac:dyDescent="0.2">
      <c r="A204" s="822">
        <v>22</v>
      </c>
      <c r="B204" s="823" t="s">
        <v>949</v>
      </c>
      <c r="C204" s="823" t="s">
        <v>951</v>
      </c>
      <c r="D204" s="824" t="s">
        <v>1475</v>
      </c>
      <c r="E204" s="825" t="s">
        <v>968</v>
      </c>
      <c r="F204" s="823" t="s">
        <v>950</v>
      </c>
      <c r="G204" s="823" t="s">
        <v>1184</v>
      </c>
      <c r="H204" s="823" t="s">
        <v>329</v>
      </c>
      <c r="I204" s="823" t="s">
        <v>1185</v>
      </c>
      <c r="J204" s="823" t="s">
        <v>1186</v>
      </c>
      <c r="K204" s="823" t="s">
        <v>1187</v>
      </c>
      <c r="L204" s="826">
        <v>49.04</v>
      </c>
      <c r="M204" s="826">
        <v>49.04</v>
      </c>
      <c r="N204" s="823">
        <v>1</v>
      </c>
      <c r="O204" s="827">
        <v>1</v>
      </c>
      <c r="P204" s="826">
        <v>49.04</v>
      </c>
      <c r="Q204" s="828">
        <v>1</v>
      </c>
      <c r="R204" s="823">
        <v>1</v>
      </c>
      <c r="S204" s="828">
        <v>1</v>
      </c>
      <c r="T204" s="827">
        <v>1</v>
      </c>
      <c r="U204" s="829">
        <v>1</v>
      </c>
    </row>
    <row r="205" spans="1:21" ht="14.45" customHeight="1" x14ac:dyDescent="0.2">
      <c r="A205" s="822">
        <v>22</v>
      </c>
      <c r="B205" s="823" t="s">
        <v>949</v>
      </c>
      <c r="C205" s="823" t="s">
        <v>951</v>
      </c>
      <c r="D205" s="824" t="s">
        <v>1475</v>
      </c>
      <c r="E205" s="825" t="s">
        <v>968</v>
      </c>
      <c r="F205" s="823" t="s">
        <v>950</v>
      </c>
      <c r="G205" s="823" t="s">
        <v>1338</v>
      </c>
      <c r="H205" s="823" t="s">
        <v>329</v>
      </c>
      <c r="I205" s="823" t="s">
        <v>1339</v>
      </c>
      <c r="J205" s="823" t="s">
        <v>1340</v>
      </c>
      <c r="K205" s="823" t="s">
        <v>1341</v>
      </c>
      <c r="L205" s="826">
        <v>144.19</v>
      </c>
      <c r="M205" s="826">
        <v>144.19</v>
      </c>
      <c r="N205" s="823">
        <v>1</v>
      </c>
      <c r="O205" s="827">
        <v>1</v>
      </c>
      <c r="P205" s="826">
        <v>144.19</v>
      </c>
      <c r="Q205" s="828">
        <v>1</v>
      </c>
      <c r="R205" s="823">
        <v>1</v>
      </c>
      <c r="S205" s="828">
        <v>1</v>
      </c>
      <c r="T205" s="827">
        <v>1</v>
      </c>
      <c r="U205" s="829">
        <v>1</v>
      </c>
    </row>
    <row r="206" spans="1:21" ht="14.45" customHeight="1" x14ac:dyDescent="0.2">
      <c r="A206" s="822">
        <v>22</v>
      </c>
      <c r="B206" s="823" t="s">
        <v>949</v>
      </c>
      <c r="C206" s="823" t="s">
        <v>951</v>
      </c>
      <c r="D206" s="824" t="s">
        <v>1475</v>
      </c>
      <c r="E206" s="825" t="s">
        <v>968</v>
      </c>
      <c r="F206" s="823" t="s">
        <v>950</v>
      </c>
      <c r="G206" s="823" t="s">
        <v>1342</v>
      </c>
      <c r="H206" s="823" t="s">
        <v>329</v>
      </c>
      <c r="I206" s="823" t="s">
        <v>1343</v>
      </c>
      <c r="J206" s="823" t="s">
        <v>1344</v>
      </c>
      <c r="K206" s="823" t="s">
        <v>1312</v>
      </c>
      <c r="L206" s="826">
        <v>31.33</v>
      </c>
      <c r="M206" s="826">
        <v>31.33</v>
      </c>
      <c r="N206" s="823">
        <v>1</v>
      </c>
      <c r="O206" s="827">
        <v>0.5</v>
      </c>
      <c r="P206" s="826">
        <v>31.33</v>
      </c>
      <c r="Q206" s="828">
        <v>1</v>
      </c>
      <c r="R206" s="823">
        <v>1</v>
      </c>
      <c r="S206" s="828">
        <v>1</v>
      </c>
      <c r="T206" s="827">
        <v>0.5</v>
      </c>
      <c r="U206" s="829">
        <v>1</v>
      </c>
    </row>
    <row r="207" spans="1:21" ht="14.45" customHeight="1" x14ac:dyDescent="0.2">
      <c r="A207" s="822">
        <v>22</v>
      </c>
      <c r="B207" s="823" t="s">
        <v>949</v>
      </c>
      <c r="C207" s="823" t="s">
        <v>951</v>
      </c>
      <c r="D207" s="824" t="s">
        <v>1475</v>
      </c>
      <c r="E207" s="825" t="s">
        <v>968</v>
      </c>
      <c r="F207" s="823" t="s">
        <v>950</v>
      </c>
      <c r="G207" s="823" t="s">
        <v>1234</v>
      </c>
      <c r="H207" s="823" t="s">
        <v>329</v>
      </c>
      <c r="I207" s="823" t="s">
        <v>1345</v>
      </c>
      <c r="J207" s="823" t="s">
        <v>1346</v>
      </c>
      <c r="K207" s="823" t="s">
        <v>1347</v>
      </c>
      <c r="L207" s="826">
        <v>39.24</v>
      </c>
      <c r="M207" s="826">
        <v>39.24</v>
      </c>
      <c r="N207" s="823">
        <v>1</v>
      </c>
      <c r="O207" s="827">
        <v>0.5</v>
      </c>
      <c r="P207" s="826">
        <v>39.24</v>
      </c>
      <c r="Q207" s="828">
        <v>1</v>
      </c>
      <c r="R207" s="823">
        <v>1</v>
      </c>
      <c r="S207" s="828">
        <v>1</v>
      </c>
      <c r="T207" s="827">
        <v>0.5</v>
      </c>
      <c r="U207" s="829">
        <v>1</v>
      </c>
    </row>
    <row r="208" spans="1:21" ht="14.45" customHeight="1" x14ac:dyDescent="0.2">
      <c r="A208" s="822">
        <v>22</v>
      </c>
      <c r="B208" s="823" t="s">
        <v>949</v>
      </c>
      <c r="C208" s="823" t="s">
        <v>951</v>
      </c>
      <c r="D208" s="824" t="s">
        <v>1475</v>
      </c>
      <c r="E208" s="825" t="s">
        <v>968</v>
      </c>
      <c r="F208" s="823" t="s">
        <v>950</v>
      </c>
      <c r="G208" s="823" t="s">
        <v>1348</v>
      </c>
      <c r="H208" s="823" t="s">
        <v>329</v>
      </c>
      <c r="I208" s="823" t="s">
        <v>1349</v>
      </c>
      <c r="J208" s="823" t="s">
        <v>1350</v>
      </c>
      <c r="K208" s="823" t="s">
        <v>1351</v>
      </c>
      <c r="L208" s="826">
        <v>0</v>
      </c>
      <c r="M208" s="826">
        <v>0</v>
      </c>
      <c r="N208" s="823">
        <v>4</v>
      </c>
      <c r="O208" s="827">
        <v>3.5</v>
      </c>
      <c r="P208" s="826">
        <v>0</v>
      </c>
      <c r="Q208" s="828"/>
      <c r="R208" s="823">
        <v>4</v>
      </c>
      <c r="S208" s="828">
        <v>1</v>
      </c>
      <c r="T208" s="827">
        <v>3.5</v>
      </c>
      <c r="U208" s="829">
        <v>1</v>
      </c>
    </row>
    <row r="209" spans="1:21" ht="14.45" customHeight="1" x14ac:dyDescent="0.2">
      <c r="A209" s="822">
        <v>22</v>
      </c>
      <c r="B209" s="823" t="s">
        <v>949</v>
      </c>
      <c r="C209" s="823" t="s">
        <v>951</v>
      </c>
      <c r="D209" s="824" t="s">
        <v>1475</v>
      </c>
      <c r="E209" s="825" t="s">
        <v>968</v>
      </c>
      <c r="F209" s="823" t="s">
        <v>950</v>
      </c>
      <c r="G209" s="823" t="s">
        <v>1128</v>
      </c>
      <c r="H209" s="823" t="s">
        <v>329</v>
      </c>
      <c r="I209" s="823" t="s">
        <v>1352</v>
      </c>
      <c r="J209" s="823" t="s">
        <v>1130</v>
      </c>
      <c r="K209" s="823" t="s">
        <v>1353</v>
      </c>
      <c r="L209" s="826">
        <v>38.5</v>
      </c>
      <c r="M209" s="826">
        <v>38.5</v>
      </c>
      <c r="N209" s="823">
        <v>1</v>
      </c>
      <c r="O209" s="827">
        <v>1</v>
      </c>
      <c r="P209" s="826">
        <v>38.5</v>
      </c>
      <c r="Q209" s="828">
        <v>1</v>
      </c>
      <c r="R209" s="823">
        <v>1</v>
      </c>
      <c r="S209" s="828">
        <v>1</v>
      </c>
      <c r="T209" s="827">
        <v>1</v>
      </c>
      <c r="U209" s="829">
        <v>1</v>
      </c>
    </row>
    <row r="210" spans="1:21" ht="14.45" customHeight="1" x14ac:dyDescent="0.2">
      <c r="A210" s="822">
        <v>22</v>
      </c>
      <c r="B210" s="823" t="s">
        <v>949</v>
      </c>
      <c r="C210" s="823" t="s">
        <v>951</v>
      </c>
      <c r="D210" s="824" t="s">
        <v>1475</v>
      </c>
      <c r="E210" s="825" t="s">
        <v>968</v>
      </c>
      <c r="F210" s="823" t="s">
        <v>950</v>
      </c>
      <c r="G210" s="823" t="s">
        <v>1128</v>
      </c>
      <c r="H210" s="823" t="s">
        <v>329</v>
      </c>
      <c r="I210" s="823" t="s">
        <v>1129</v>
      </c>
      <c r="J210" s="823" t="s">
        <v>1130</v>
      </c>
      <c r="K210" s="823" t="s">
        <v>1131</v>
      </c>
      <c r="L210" s="826">
        <v>73.989999999999995</v>
      </c>
      <c r="M210" s="826">
        <v>73.989999999999995</v>
      </c>
      <c r="N210" s="823">
        <v>1</v>
      </c>
      <c r="O210" s="827">
        <v>0.5</v>
      </c>
      <c r="P210" s="826">
        <v>73.989999999999995</v>
      </c>
      <c r="Q210" s="828">
        <v>1</v>
      </c>
      <c r="R210" s="823">
        <v>1</v>
      </c>
      <c r="S210" s="828">
        <v>1</v>
      </c>
      <c r="T210" s="827">
        <v>0.5</v>
      </c>
      <c r="U210" s="829">
        <v>1</v>
      </c>
    </row>
    <row r="211" spans="1:21" ht="14.45" customHeight="1" x14ac:dyDescent="0.2">
      <c r="A211" s="822">
        <v>22</v>
      </c>
      <c r="B211" s="823" t="s">
        <v>949</v>
      </c>
      <c r="C211" s="823" t="s">
        <v>951</v>
      </c>
      <c r="D211" s="824" t="s">
        <v>1475</v>
      </c>
      <c r="E211" s="825" t="s">
        <v>968</v>
      </c>
      <c r="F211" s="823" t="s">
        <v>950</v>
      </c>
      <c r="G211" s="823" t="s">
        <v>1354</v>
      </c>
      <c r="H211" s="823" t="s">
        <v>329</v>
      </c>
      <c r="I211" s="823" t="s">
        <v>1355</v>
      </c>
      <c r="J211" s="823" t="s">
        <v>1356</v>
      </c>
      <c r="K211" s="823" t="s">
        <v>1357</v>
      </c>
      <c r="L211" s="826">
        <v>90.95</v>
      </c>
      <c r="M211" s="826">
        <v>181.9</v>
      </c>
      <c r="N211" s="823">
        <v>2</v>
      </c>
      <c r="O211" s="827">
        <v>1</v>
      </c>
      <c r="P211" s="826">
        <v>181.9</v>
      </c>
      <c r="Q211" s="828">
        <v>1</v>
      </c>
      <c r="R211" s="823">
        <v>2</v>
      </c>
      <c r="S211" s="828">
        <v>1</v>
      </c>
      <c r="T211" s="827">
        <v>1</v>
      </c>
      <c r="U211" s="829">
        <v>1</v>
      </c>
    </row>
    <row r="212" spans="1:21" ht="14.45" customHeight="1" x14ac:dyDescent="0.2">
      <c r="A212" s="822">
        <v>22</v>
      </c>
      <c r="B212" s="823" t="s">
        <v>949</v>
      </c>
      <c r="C212" s="823" t="s">
        <v>951</v>
      </c>
      <c r="D212" s="824" t="s">
        <v>1475</v>
      </c>
      <c r="E212" s="825" t="s">
        <v>968</v>
      </c>
      <c r="F212" s="823" t="s">
        <v>950</v>
      </c>
      <c r="G212" s="823" t="s">
        <v>1358</v>
      </c>
      <c r="H212" s="823" t="s">
        <v>329</v>
      </c>
      <c r="I212" s="823" t="s">
        <v>1359</v>
      </c>
      <c r="J212" s="823" t="s">
        <v>1360</v>
      </c>
      <c r="K212" s="823" t="s">
        <v>1361</v>
      </c>
      <c r="L212" s="826">
        <v>38.56</v>
      </c>
      <c r="M212" s="826">
        <v>38.56</v>
      </c>
      <c r="N212" s="823">
        <v>1</v>
      </c>
      <c r="O212" s="827">
        <v>1</v>
      </c>
      <c r="P212" s="826"/>
      <c r="Q212" s="828">
        <v>0</v>
      </c>
      <c r="R212" s="823"/>
      <c r="S212" s="828">
        <v>0</v>
      </c>
      <c r="T212" s="827"/>
      <c r="U212" s="829">
        <v>0</v>
      </c>
    </row>
    <row r="213" spans="1:21" ht="14.45" customHeight="1" x14ac:dyDescent="0.2">
      <c r="A213" s="822">
        <v>22</v>
      </c>
      <c r="B213" s="823" t="s">
        <v>949</v>
      </c>
      <c r="C213" s="823" t="s">
        <v>951</v>
      </c>
      <c r="D213" s="824" t="s">
        <v>1475</v>
      </c>
      <c r="E213" s="825" t="s">
        <v>968</v>
      </c>
      <c r="F213" s="823" t="s">
        <v>950</v>
      </c>
      <c r="G213" s="823" t="s">
        <v>1362</v>
      </c>
      <c r="H213" s="823" t="s">
        <v>329</v>
      </c>
      <c r="I213" s="823" t="s">
        <v>1363</v>
      </c>
      <c r="J213" s="823" t="s">
        <v>1364</v>
      </c>
      <c r="K213" s="823" t="s">
        <v>1365</v>
      </c>
      <c r="L213" s="826">
        <v>89.39</v>
      </c>
      <c r="M213" s="826">
        <v>89.39</v>
      </c>
      <c r="N213" s="823">
        <v>1</v>
      </c>
      <c r="O213" s="827">
        <v>1</v>
      </c>
      <c r="P213" s="826">
        <v>89.39</v>
      </c>
      <c r="Q213" s="828">
        <v>1</v>
      </c>
      <c r="R213" s="823">
        <v>1</v>
      </c>
      <c r="S213" s="828">
        <v>1</v>
      </c>
      <c r="T213" s="827">
        <v>1</v>
      </c>
      <c r="U213" s="829">
        <v>1</v>
      </c>
    </row>
    <row r="214" spans="1:21" ht="14.45" customHeight="1" x14ac:dyDescent="0.2">
      <c r="A214" s="822">
        <v>22</v>
      </c>
      <c r="B214" s="823" t="s">
        <v>949</v>
      </c>
      <c r="C214" s="823" t="s">
        <v>951</v>
      </c>
      <c r="D214" s="824" t="s">
        <v>1475</v>
      </c>
      <c r="E214" s="825" t="s">
        <v>968</v>
      </c>
      <c r="F214" s="823" t="s">
        <v>950</v>
      </c>
      <c r="G214" s="823" t="s">
        <v>1366</v>
      </c>
      <c r="H214" s="823" t="s">
        <v>329</v>
      </c>
      <c r="I214" s="823" t="s">
        <v>1367</v>
      </c>
      <c r="J214" s="823" t="s">
        <v>1368</v>
      </c>
      <c r="K214" s="823" t="s">
        <v>1369</v>
      </c>
      <c r="L214" s="826">
        <v>77.599999999999994</v>
      </c>
      <c r="M214" s="826">
        <v>77.599999999999994</v>
      </c>
      <c r="N214" s="823">
        <v>1</v>
      </c>
      <c r="O214" s="827">
        <v>0.5</v>
      </c>
      <c r="P214" s="826"/>
      <c r="Q214" s="828">
        <v>0</v>
      </c>
      <c r="R214" s="823"/>
      <c r="S214" s="828">
        <v>0</v>
      </c>
      <c r="T214" s="827"/>
      <c r="U214" s="829">
        <v>0</v>
      </c>
    </row>
    <row r="215" spans="1:21" ht="14.45" customHeight="1" x14ac:dyDescent="0.2">
      <c r="A215" s="822">
        <v>22</v>
      </c>
      <c r="B215" s="823" t="s">
        <v>949</v>
      </c>
      <c r="C215" s="823" t="s">
        <v>951</v>
      </c>
      <c r="D215" s="824" t="s">
        <v>1475</v>
      </c>
      <c r="E215" s="825" t="s">
        <v>968</v>
      </c>
      <c r="F215" s="823" t="s">
        <v>950</v>
      </c>
      <c r="G215" s="823" t="s">
        <v>1010</v>
      </c>
      <c r="H215" s="823" t="s">
        <v>329</v>
      </c>
      <c r="I215" s="823" t="s">
        <v>1370</v>
      </c>
      <c r="J215" s="823" t="s">
        <v>1012</v>
      </c>
      <c r="K215" s="823" t="s">
        <v>1371</v>
      </c>
      <c r="L215" s="826">
        <v>35.25</v>
      </c>
      <c r="M215" s="826">
        <v>35.25</v>
      </c>
      <c r="N215" s="823">
        <v>1</v>
      </c>
      <c r="O215" s="827">
        <v>0.5</v>
      </c>
      <c r="P215" s="826">
        <v>35.25</v>
      </c>
      <c r="Q215" s="828">
        <v>1</v>
      </c>
      <c r="R215" s="823">
        <v>1</v>
      </c>
      <c r="S215" s="828">
        <v>1</v>
      </c>
      <c r="T215" s="827">
        <v>0.5</v>
      </c>
      <c r="U215" s="829">
        <v>1</v>
      </c>
    </row>
    <row r="216" spans="1:21" ht="14.45" customHeight="1" x14ac:dyDescent="0.2">
      <c r="A216" s="822">
        <v>22</v>
      </c>
      <c r="B216" s="823" t="s">
        <v>949</v>
      </c>
      <c r="C216" s="823" t="s">
        <v>951</v>
      </c>
      <c r="D216" s="824" t="s">
        <v>1475</v>
      </c>
      <c r="E216" s="825" t="s">
        <v>968</v>
      </c>
      <c r="F216" s="823" t="s">
        <v>950</v>
      </c>
      <c r="G216" s="823" t="s">
        <v>1372</v>
      </c>
      <c r="H216" s="823" t="s">
        <v>329</v>
      </c>
      <c r="I216" s="823" t="s">
        <v>1373</v>
      </c>
      <c r="J216" s="823" t="s">
        <v>1374</v>
      </c>
      <c r="K216" s="823" t="s">
        <v>1375</v>
      </c>
      <c r="L216" s="826">
        <v>112.6</v>
      </c>
      <c r="M216" s="826">
        <v>112.6</v>
      </c>
      <c r="N216" s="823">
        <v>1</v>
      </c>
      <c r="O216" s="827">
        <v>0.5</v>
      </c>
      <c r="P216" s="826"/>
      <c r="Q216" s="828">
        <v>0</v>
      </c>
      <c r="R216" s="823"/>
      <c r="S216" s="828">
        <v>0</v>
      </c>
      <c r="T216" s="827"/>
      <c r="U216" s="829">
        <v>0</v>
      </c>
    </row>
    <row r="217" spans="1:21" ht="14.45" customHeight="1" x14ac:dyDescent="0.2">
      <c r="A217" s="822">
        <v>22</v>
      </c>
      <c r="B217" s="823" t="s">
        <v>949</v>
      </c>
      <c r="C217" s="823" t="s">
        <v>951</v>
      </c>
      <c r="D217" s="824" t="s">
        <v>1475</v>
      </c>
      <c r="E217" s="825" t="s">
        <v>968</v>
      </c>
      <c r="F217" s="823" t="s">
        <v>950</v>
      </c>
      <c r="G217" s="823" t="s">
        <v>1197</v>
      </c>
      <c r="H217" s="823" t="s">
        <v>329</v>
      </c>
      <c r="I217" s="823" t="s">
        <v>1286</v>
      </c>
      <c r="J217" s="823" t="s">
        <v>1199</v>
      </c>
      <c r="K217" s="823" t="s">
        <v>1287</v>
      </c>
      <c r="L217" s="826">
        <v>27.37</v>
      </c>
      <c r="M217" s="826">
        <v>27.37</v>
      </c>
      <c r="N217" s="823">
        <v>1</v>
      </c>
      <c r="O217" s="827">
        <v>1</v>
      </c>
      <c r="P217" s="826">
        <v>27.37</v>
      </c>
      <c r="Q217" s="828">
        <v>1</v>
      </c>
      <c r="R217" s="823">
        <v>1</v>
      </c>
      <c r="S217" s="828">
        <v>1</v>
      </c>
      <c r="T217" s="827">
        <v>1</v>
      </c>
      <c r="U217" s="829">
        <v>1</v>
      </c>
    </row>
    <row r="218" spans="1:21" ht="14.45" customHeight="1" x14ac:dyDescent="0.2">
      <c r="A218" s="822">
        <v>22</v>
      </c>
      <c r="B218" s="823" t="s">
        <v>949</v>
      </c>
      <c r="C218" s="823" t="s">
        <v>951</v>
      </c>
      <c r="D218" s="824" t="s">
        <v>1475</v>
      </c>
      <c r="E218" s="825" t="s">
        <v>968</v>
      </c>
      <c r="F218" s="823" t="s">
        <v>950</v>
      </c>
      <c r="G218" s="823" t="s">
        <v>1197</v>
      </c>
      <c r="H218" s="823" t="s">
        <v>329</v>
      </c>
      <c r="I218" s="823" t="s">
        <v>1198</v>
      </c>
      <c r="J218" s="823" t="s">
        <v>1199</v>
      </c>
      <c r="K218" s="823" t="s">
        <v>1200</v>
      </c>
      <c r="L218" s="826">
        <v>87.98</v>
      </c>
      <c r="M218" s="826">
        <v>87.98</v>
      </c>
      <c r="N218" s="823">
        <v>1</v>
      </c>
      <c r="O218" s="827">
        <v>1</v>
      </c>
      <c r="P218" s="826">
        <v>87.98</v>
      </c>
      <c r="Q218" s="828">
        <v>1</v>
      </c>
      <c r="R218" s="823">
        <v>1</v>
      </c>
      <c r="S218" s="828">
        <v>1</v>
      </c>
      <c r="T218" s="827">
        <v>1</v>
      </c>
      <c r="U218" s="829">
        <v>1</v>
      </c>
    </row>
    <row r="219" spans="1:21" ht="14.45" customHeight="1" x14ac:dyDescent="0.2">
      <c r="A219" s="822">
        <v>22</v>
      </c>
      <c r="B219" s="823" t="s">
        <v>949</v>
      </c>
      <c r="C219" s="823" t="s">
        <v>951</v>
      </c>
      <c r="D219" s="824" t="s">
        <v>1475</v>
      </c>
      <c r="E219" s="825" t="s">
        <v>968</v>
      </c>
      <c r="F219" s="823" t="s">
        <v>950</v>
      </c>
      <c r="G219" s="823" t="s">
        <v>1376</v>
      </c>
      <c r="H219" s="823" t="s">
        <v>329</v>
      </c>
      <c r="I219" s="823" t="s">
        <v>1377</v>
      </c>
      <c r="J219" s="823" t="s">
        <v>1378</v>
      </c>
      <c r="K219" s="823" t="s">
        <v>1379</v>
      </c>
      <c r="L219" s="826">
        <v>79.11</v>
      </c>
      <c r="M219" s="826">
        <v>79.11</v>
      </c>
      <c r="N219" s="823">
        <v>1</v>
      </c>
      <c r="O219" s="827">
        <v>1</v>
      </c>
      <c r="P219" s="826">
        <v>79.11</v>
      </c>
      <c r="Q219" s="828">
        <v>1</v>
      </c>
      <c r="R219" s="823">
        <v>1</v>
      </c>
      <c r="S219" s="828">
        <v>1</v>
      </c>
      <c r="T219" s="827">
        <v>1</v>
      </c>
      <c r="U219" s="829">
        <v>1</v>
      </c>
    </row>
    <row r="220" spans="1:21" ht="14.45" customHeight="1" x14ac:dyDescent="0.2">
      <c r="A220" s="822">
        <v>22</v>
      </c>
      <c r="B220" s="823" t="s">
        <v>949</v>
      </c>
      <c r="C220" s="823" t="s">
        <v>951</v>
      </c>
      <c r="D220" s="824" t="s">
        <v>1475</v>
      </c>
      <c r="E220" s="825" t="s">
        <v>968</v>
      </c>
      <c r="F220" s="823" t="s">
        <v>950</v>
      </c>
      <c r="G220" s="823" t="s">
        <v>1052</v>
      </c>
      <c r="H220" s="823" t="s">
        <v>611</v>
      </c>
      <c r="I220" s="823" t="s">
        <v>924</v>
      </c>
      <c r="J220" s="823" t="s">
        <v>685</v>
      </c>
      <c r="K220" s="823" t="s">
        <v>676</v>
      </c>
      <c r="L220" s="826">
        <v>0</v>
      </c>
      <c r="M220" s="826">
        <v>0</v>
      </c>
      <c r="N220" s="823">
        <v>1</v>
      </c>
      <c r="O220" s="827">
        <v>1</v>
      </c>
      <c r="P220" s="826">
        <v>0</v>
      </c>
      <c r="Q220" s="828"/>
      <c r="R220" s="823">
        <v>1</v>
      </c>
      <c r="S220" s="828">
        <v>1</v>
      </c>
      <c r="T220" s="827">
        <v>1</v>
      </c>
      <c r="U220" s="829">
        <v>1</v>
      </c>
    </row>
    <row r="221" spans="1:21" ht="14.45" customHeight="1" x14ac:dyDescent="0.2">
      <c r="A221" s="822">
        <v>22</v>
      </c>
      <c r="B221" s="823" t="s">
        <v>949</v>
      </c>
      <c r="C221" s="823" t="s">
        <v>951</v>
      </c>
      <c r="D221" s="824" t="s">
        <v>1475</v>
      </c>
      <c r="E221" s="825" t="s">
        <v>968</v>
      </c>
      <c r="F221" s="823" t="s">
        <v>950</v>
      </c>
      <c r="G221" s="823" t="s">
        <v>1052</v>
      </c>
      <c r="H221" s="823" t="s">
        <v>611</v>
      </c>
      <c r="I221" s="823" t="s">
        <v>922</v>
      </c>
      <c r="J221" s="823" t="s">
        <v>685</v>
      </c>
      <c r="K221" s="823" t="s">
        <v>923</v>
      </c>
      <c r="L221" s="826">
        <v>0</v>
      </c>
      <c r="M221" s="826">
        <v>0</v>
      </c>
      <c r="N221" s="823">
        <v>1</v>
      </c>
      <c r="O221" s="827">
        <v>1</v>
      </c>
      <c r="P221" s="826"/>
      <c r="Q221" s="828"/>
      <c r="R221" s="823"/>
      <c r="S221" s="828">
        <v>0</v>
      </c>
      <c r="T221" s="827"/>
      <c r="U221" s="829">
        <v>0</v>
      </c>
    </row>
    <row r="222" spans="1:21" ht="14.45" customHeight="1" x14ac:dyDescent="0.2">
      <c r="A222" s="822">
        <v>22</v>
      </c>
      <c r="B222" s="823" t="s">
        <v>949</v>
      </c>
      <c r="C222" s="823" t="s">
        <v>951</v>
      </c>
      <c r="D222" s="824" t="s">
        <v>1475</v>
      </c>
      <c r="E222" s="825" t="s">
        <v>968</v>
      </c>
      <c r="F222" s="823" t="s">
        <v>950</v>
      </c>
      <c r="G222" s="823" t="s">
        <v>1380</v>
      </c>
      <c r="H222" s="823" t="s">
        <v>329</v>
      </c>
      <c r="I222" s="823" t="s">
        <v>1381</v>
      </c>
      <c r="J222" s="823" t="s">
        <v>1382</v>
      </c>
      <c r="K222" s="823" t="s">
        <v>1383</v>
      </c>
      <c r="L222" s="826">
        <v>0</v>
      </c>
      <c r="M222" s="826">
        <v>0</v>
      </c>
      <c r="N222" s="823">
        <v>3</v>
      </c>
      <c r="O222" s="827">
        <v>1</v>
      </c>
      <c r="P222" s="826">
        <v>0</v>
      </c>
      <c r="Q222" s="828"/>
      <c r="R222" s="823">
        <v>3</v>
      </c>
      <c r="S222" s="828">
        <v>1</v>
      </c>
      <c r="T222" s="827">
        <v>1</v>
      </c>
      <c r="U222" s="829">
        <v>1</v>
      </c>
    </row>
    <row r="223" spans="1:21" ht="14.45" customHeight="1" x14ac:dyDescent="0.2">
      <c r="A223" s="822">
        <v>22</v>
      </c>
      <c r="B223" s="823" t="s">
        <v>949</v>
      </c>
      <c r="C223" s="823" t="s">
        <v>951</v>
      </c>
      <c r="D223" s="824" t="s">
        <v>1475</v>
      </c>
      <c r="E223" s="825" t="s">
        <v>968</v>
      </c>
      <c r="F223" s="823" t="s">
        <v>950</v>
      </c>
      <c r="G223" s="823" t="s">
        <v>1384</v>
      </c>
      <c r="H223" s="823" t="s">
        <v>611</v>
      </c>
      <c r="I223" s="823" t="s">
        <v>1385</v>
      </c>
      <c r="J223" s="823" t="s">
        <v>1386</v>
      </c>
      <c r="K223" s="823" t="s">
        <v>1387</v>
      </c>
      <c r="L223" s="826">
        <v>905.66</v>
      </c>
      <c r="M223" s="826">
        <v>1811.32</v>
      </c>
      <c r="N223" s="823">
        <v>2</v>
      </c>
      <c r="O223" s="827">
        <v>0.5</v>
      </c>
      <c r="P223" s="826">
        <v>1811.32</v>
      </c>
      <c r="Q223" s="828">
        <v>1</v>
      </c>
      <c r="R223" s="823">
        <v>2</v>
      </c>
      <c r="S223" s="828">
        <v>1</v>
      </c>
      <c r="T223" s="827">
        <v>0.5</v>
      </c>
      <c r="U223" s="829">
        <v>1</v>
      </c>
    </row>
    <row r="224" spans="1:21" ht="14.45" customHeight="1" x14ac:dyDescent="0.2">
      <c r="A224" s="822">
        <v>22</v>
      </c>
      <c r="B224" s="823" t="s">
        <v>949</v>
      </c>
      <c r="C224" s="823" t="s">
        <v>951</v>
      </c>
      <c r="D224" s="824" t="s">
        <v>1475</v>
      </c>
      <c r="E224" s="825" t="s">
        <v>968</v>
      </c>
      <c r="F224" s="823" t="s">
        <v>950</v>
      </c>
      <c r="G224" s="823" t="s">
        <v>1388</v>
      </c>
      <c r="H224" s="823" t="s">
        <v>329</v>
      </c>
      <c r="I224" s="823" t="s">
        <v>1389</v>
      </c>
      <c r="J224" s="823" t="s">
        <v>1390</v>
      </c>
      <c r="K224" s="823" t="s">
        <v>1391</v>
      </c>
      <c r="L224" s="826">
        <v>155.52000000000001</v>
      </c>
      <c r="M224" s="826">
        <v>155.52000000000001</v>
      </c>
      <c r="N224" s="823">
        <v>1</v>
      </c>
      <c r="O224" s="827">
        <v>0.5</v>
      </c>
      <c r="P224" s="826">
        <v>155.52000000000001</v>
      </c>
      <c r="Q224" s="828">
        <v>1</v>
      </c>
      <c r="R224" s="823">
        <v>1</v>
      </c>
      <c r="S224" s="828">
        <v>1</v>
      </c>
      <c r="T224" s="827">
        <v>0.5</v>
      </c>
      <c r="U224" s="829">
        <v>1</v>
      </c>
    </row>
    <row r="225" spans="1:21" ht="14.45" customHeight="1" x14ac:dyDescent="0.2">
      <c r="A225" s="822">
        <v>22</v>
      </c>
      <c r="B225" s="823" t="s">
        <v>949</v>
      </c>
      <c r="C225" s="823" t="s">
        <v>951</v>
      </c>
      <c r="D225" s="824" t="s">
        <v>1475</v>
      </c>
      <c r="E225" s="825" t="s">
        <v>968</v>
      </c>
      <c r="F225" s="823" t="s">
        <v>950</v>
      </c>
      <c r="G225" s="823" t="s">
        <v>1215</v>
      </c>
      <c r="H225" s="823" t="s">
        <v>329</v>
      </c>
      <c r="I225" s="823" t="s">
        <v>1216</v>
      </c>
      <c r="J225" s="823" t="s">
        <v>1217</v>
      </c>
      <c r="K225" s="823" t="s">
        <v>1218</v>
      </c>
      <c r="L225" s="826">
        <v>225.06</v>
      </c>
      <c r="M225" s="826">
        <v>225.06</v>
      </c>
      <c r="N225" s="823">
        <v>1</v>
      </c>
      <c r="O225" s="827">
        <v>1</v>
      </c>
      <c r="P225" s="826">
        <v>225.06</v>
      </c>
      <c r="Q225" s="828">
        <v>1</v>
      </c>
      <c r="R225" s="823">
        <v>1</v>
      </c>
      <c r="S225" s="828">
        <v>1</v>
      </c>
      <c r="T225" s="827">
        <v>1</v>
      </c>
      <c r="U225" s="829">
        <v>1</v>
      </c>
    </row>
    <row r="226" spans="1:21" ht="14.45" customHeight="1" x14ac:dyDescent="0.2">
      <c r="A226" s="822">
        <v>22</v>
      </c>
      <c r="B226" s="823" t="s">
        <v>949</v>
      </c>
      <c r="C226" s="823" t="s">
        <v>951</v>
      </c>
      <c r="D226" s="824" t="s">
        <v>1475</v>
      </c>
      <c r="E226" s="825" t="s">
        <v>968</v>
      </c>
      <c r="F226" s="823" t="s">
        <v>950</v>
      </c>
      <c r="G226" s="823" t="s">
        <v>1059</v>
      </c>
      <c r="H226" s="823" t="s">
        <v>329</v>
      </c>
      <c r="I226" s="823" t="s">
        <v>1392</v>
      </c>
      <c r="J226" s="823" t="s">
        <v>623</v>
      </c>
      <c r="K226" s="823" t="s">
        <v>1074</v>
      </c>
      <c r="L226" s="826">
        <v>74.08</v>
      </c>
      <c r="M226" s="826">
        <v>74.08</v>
      </c>
      <c r="N226" s="823">
        <v>1</v>
      </c>
      <c r="O226" s="827">
        <v>1</v>
      </c>
      <c r="P226" s="826"/>
      <c r="Q226" s="828">
        <v>0</v>
      </c>
      <c r="R226" s="823"/>
      <c r="S226" s="828">
        <v>0</v>
      </c>
      <c r="T226" s="827"/>
      <c r="U226" s="829">
        <v>0</v>
      </c>
    </row>
    <row r="227" spans="1:21" ht="14.45" customHeight="1" x14ac:dyDescent="0.2">
      <c r="A227" s="822">
        <v>22</v>
      </c>
      <c r="B227" s="823" t="s">
        <v>949</v>
      </c>
      <c r="C227" s="823" t="s">
        <v>951</v>
      </c>
      <c r="D227" s="824" t="s">
        <v>1475</v>
      </c>
      <c r="E227" s="825" t="s">
        <v>968</v>
      </c>
      <c r="F227" s="823" t="s">
        <v>950</v>
      </c>
      <c r="G227" s="823" t="s">
        <v>1059</v>
      </c>
      <c r="H227" s="823" t="s">
        <v>329</v>
      </c>
      <c r="I227" s="823" t="s">
        <v>1393</v>
      </c>
      <c r="J227" s="823" t="s">
        <v>623</v>
      </c>
      <c r="K227" s="823" t="s">
        <v>731</v>
      </c>
      <c r="L227" s="826">
        <v>94.28</v>
      </c>
      <c r="M227" s="826">
        <v>471.4</v>
      </c>
      <c r="N227" s="823">
        <v>5</v>
      </c>
      <c r="O227" s="827">
        <v>5</v>
      </c>
      <c r="P227" s="826">
        <v>377.12</v>
      </c>
      <c r="Q227" s="828">
        <v>0.8</v>
      </c>
      <c r="R227" s="823">
        <v>4</v>
      </c>
      <c r="S227" s="828">
        <v>0.8</v>
      </c>
      <c r="T227" s="827">
        <v>4</v>
      </c>
      <c r="U227" s="829">
        <v>0.8</v>
      </c>
    </row>
    <row r="228" spans="1:21" ht="14.45" customHeight="1" x14ac:dyDescent="0.2">
      <c r="A228" s="822">
        <v>22</v>
      </c>
      <c r="B228" s="823" t="s">
        <v>949</v>
      </c>
      <c r="C228" s="823" t="s">
        <v>951</v>
      </c>
      <c r="D228" s="824" t="s">
        <v>1475</v>
      </c>
      <c r="E228" s="825" t="s">
        <v>968</v>
      </c>
      <c r="F228" s="823" t="s">
        <v>950</v>
      </c>
      <c r="G228" s="823" t="s">
        <v>1059</v>
      </c>
      <c r="H228" s="823" t="s">
        <v>329</v>
      </c>
      <c r="I228" s="823" t="s">
        <v>1394</v>
      </c>
      <c r="J228" s="823" t="s">
        <v>623</v>
      </c>
      <c r="K228" s="823" t="s">
        <v>1076</v>
      </c>
      <c r="L228" s="826">
        <v>168.36</v>
      </c>
      <c r="M228" s="826">
        <v>505.08000000000004</v>
      </c>
      <c r="N228" s="823">
        <v>3</v>
      </c>
      <c r="O228" s="827">
        <v>2.5</v>
      </c>
      <c r="P228" s="826">
        <v>336.72</v>
      </c>
      <c r="Q228" s="828">
        <v>0.66666666666666663</v>
      </c>
      <c r="R228" s="823">
        <v>2</v>
      </c>
      <c r="S228" s="828">
        <v>0.66666666666666663</v>
      </c>
      <c r="T228" s="827">
        <v>1.5</v>
      </c>
      <c r="U228" s="829">
        <v>0.6</v>
      </c>
    </row>
    <row r="229" spans="1:21" ht="14.45" customHeight="1" x14ac:dyDescent="0.2">
      <c r="A229" s="822">
        <v>22</v>
      </c>
      <c r="B229" s="823" t="s">
        <v>949</v>
      </c>
      <c r="C229" s="823" t="s">
        <v>951</v>
      </c>
      <c r="D229" s="824" t="s">
        <v>1475</v>
      </c>
      <c r="E229" s="825" t="s">
        <v>968</v>
      </c>
      <c r="F229" s="823" t="s">
        <v>950</v>
      </c>
      <c r="G229" s="823" t="s">
        <v>1059</v>
      </c>
      <c r="H229" s="823" t="s">
        <v>329</v>
      </c>
      <c r="I229" s="823" t="s">
        <v>1395</v>
      </c>
      <c r="J229" s="823" t="s">
        <v>623</v>
      </c>
      <c r="K229" s="823" t="s">
        <v>1078</v>
      </c>
      <c r="L229" s="826">
        <v>115.33</v>
      </c>
      <c r="M229" s="826">
        <v>115.33</v>
      </c>
      <c r="N229" s="823">
        <v>1</v>
      </c>
      <c r="O229" s="827">
        <v>1</v>
      </c>
      <c r="P229" s="826"/>
      <c r="Q229" s="828">
        <v>0</v>
      </c>
      <c r="R229" s="823"/>
      <c r="S229" s="828">
        <v>0</v>
      </c>
      <c r="T229" s="827"/>
      <c r="U229" s="829">
        <v>0</v>
      </c>
    </row>
    <row r="230" spans="1:21" ht="14.45" customHeight="1" x14ac:dyDescent="0.2">
      <c r="A230" s="822">
        <v>22</v>
      </c>
      <c r="B230" s="823" t="s">
        <v>949</v>
      </c>
      <c r="C230" s="823" t="s">
        <v>951</v>
      </c>
      <c r="D230" s="824" t="s">
        <v>1475</v>
      </c>
      <c r="E230" s="825" t="s">
        <v>968</v>
      </c>
      <c r="F230" s="823" t="s">
        <v>950</v>
      </c>
      <c r="G230" s="823" t="s">
        <v>1059</v>
      </c>
      <c r="H230" s="823" t="s">
        <v>611</v>
      </c>
      <c r="I230" s="823" t="s">
        <v>1060</v>
      </c>
      <c r="J230" s="823" t="s">
        <v>910</v>
      </c>
      <c r="K230" s="823" t="s">
        <v>1061</v>
      </c>
      <c r="L230" s="826">
        <v>105.23</v>
      </c>
      <c r="M230" s="826">
        <v>5261.5</v>
      </c>
      <c r="N230" s="823">
        <v>50</v>
      </c>
      <c r="O230" s="827">
        <v>43.5</v>
      </c>
      <c r="P230" s="826">
        <v>1683.68</v>
      </c>
      <c r="Q230" s="828">
        <v>0.32</v>
      </c>
      <c r="R230" s="823">
        <v>16</v>
      </c>
      <c r="S230" s="828">
        <v>0.32</v>
      </c>
      <c r="T230" s="827">
        <v>15</v>
      </c>
      <c r="U230" s="829">
        <v>0.34482758620689657</v>
      </c>
    </row>
    <row r="231" spans="1:21" ht="14.45" customHeight="1" x14ac:dyDescent="0.2">
      <c r="A231" s="822">
        <v>22</v>
      </c>
      <c r="B231" s="823" t="s">
        <v>949</v>
      </c>
      <c r="C231" s="823" t="s">
        <v>951</v>
      </c>
      <c r="D231" s="824" t="s">
        <v>1475</v>
      </c>
      <c r="E231" s="825" t="s">
        <v>968</v>
      </c>
      <c r="F231" s="823" t="s">
        <v>950</v>
      </c>
      <c r="G231" s="823" t="s">
        <v>1059</v>
      </c>
      <c r="H231" s="823" t="s">
        <v>611</v>
      </c>
      <c r="I231" s="823" t="s">
        <v>1062</v>
      </c>
      <c r="J231" s="823" t="s">
        <v>910</v>
      </c>
      <c r="K231" s="823" t="s">
        <v>1063</v>
      </c>
      <c r="L231" s="826">
        <v>126.27</v>
      </c>
      <c r="M231" s="826">
        <v>10732.950000000008</v>
      </c>
      <c r="N231" s="823">
        <v>85</v>
      </c>
      <c r="O231" s="827">
        <v>68</v>
      </c>
      <c r="P231" s="826">
        <v>3661.83</v>
      </c>
      <c r="Q231" s="828">
        <v>0.34117647058823503</v>
      </c>
      <c r="R231" s="823">
        <v>29</v>
      </c>
      <c r="S231" s="828">
        <v>0.3411764705882353</v>
      </c>
      <c r="T231" s="827">
        <v>21</v>
      </c>
      <c r="U231" s="829">
        <v>0.30882352941176472</v>
      </c>
    </row>
    <row r="232" spans="1:21" ht="14.45" customHeight="1" x14ac:dyDescent="0.2">
      <c r="A232" s="822">
        <v>22</v>
      </c>
      <c r="B232" s="823" t="s">
        <v>949</v>
      </c>
      <c r="C232" s="823" t="s">
        <v>951</v>
      </c>
      <c r="D232" s="824" t="s">
        <v>1475</v>
      </c>
      <c r="E232" s="825" t="s">
        <v>968</v>
      </c>
      <c r="F232" s="823" t="s">
        <v>950</v>
      </c>
      <c r="G232" s="823" t="s">
        <v>1059</v>
      </c>
      <c r="H232" s="823" t="s">
        <v>611</v>
      </c>
      <c r="I232" s="823" t="s">
        <v>1064</v>
      </c>
      <c r="J232" s="823" t="s">
        <v>910</v>
      </c>
      <c r="K232" s="823" t="s">
        <v>1065</v>
      </c>
      <c r="L232" s="826">
        <v>63.14</v>
      </c>
      <c r="M232" s="826">
        <v>947.09999999999991</v>
      </c>
      <c r="N232" s="823">
        <v>15</v>
      </c>
      <c r="O232" s="827">
        <v>11.5</v>
      </c>
      <c r="P232" s="826">
        <v>126.28</v>
      </c>
      <c r="Q232" s="828">
        <v>0.13333333333333336</v>
      </c>
      <c r="R232" s="823">
        <v>2</v>
      </c>
      <c r="S232" s="828">
        <v>0.13333333333333333</v>
      </c>
      <c r="T232" s="827">
        <v>2</v>
      </c>
      <c r="U232" s="829">
        <v>0.17391304347826086</v>
      </c>
    </row>
    <row r="233" spans="1:21" ht="14.45" customHeight="1" x14ac:dyDescent="0.2">
      <c r="A233" s="822">
        <v>22</v>
      </c>
      <c r="B233" s="823" t="s">
        <v>949</v>
      </c>
      <c r="C233" s="823" t="s">
        <v>951</v>
      </c>
      <c r="D233" s="824" t="s">
        <v>1475</v>
      </c>
      <c r="E233" s="825" t="s">
        <v>968</v>
      </c>
      <c r="F233" s="823" t="s">
        <v>950</v>
      </c>
      <c r="G233" s="823" t="s">
        <v>1059</v>
      </c>
      <c r="H233" s="823" t="s">
        <v>611</v>
      </c>
      <c r="I233" s="823" t="s">
        <v>912</v>
      </c>
      <c r="J233" s="823" t="s">
        <v>910</v>
      </c>
      <c r="K233" s="823" t="s">
        <v>913</v>
      </c>
      <c r="L233" s="826">
        <v>84.18</v>
      </c>
      <c r="M233" s="826">
        <v>9343.9800000000032</v>
      </c>
      <c r="N233" s="823">
        <v>111</v>
      </c>
      <c r="O233" s="827">
        <v>82.5</v>
      </c>
      <c r="P233" s="826">
        <v>3030.48</v>
      </c>
      <c r="Q233" s="828">
        <v>0.32432432432432423</v>
      </c>
      <c r="R233" s="823">
        <v>36</v>
      </c>
      <c r="S233" s="828">
        <v>0.32432432432432434</v>
      </c>
      <c r="T233" s="827">
        <v>28.5</v>
      </c>
      <c r="U233" s="829">
        <v>0.34545454545454546</v>
      </c>
    </row>
    <row r="234" spans="1:21" ht="14.45" customHeight="1" x14ac:dyDescent="0.2">
      <c r="A234" s="822">
        <v>22</v>
      </c>
      <c r="B234" s="823" t="s">
        <v>949</v>
      </c>
      <c r="C234" s="823" t="s">
        <v>951</v>
      </c>
      <c r="D234" s="824" t="s">
        <v>1475</v>
      </c>
      <c r="E234" s="825" t="s">
        <v>968</v>
      </c>
      <c r="F234" s="823" t="s">
        <v>950</v>
      </c>
      <c r="G234" s="823" t="s">
        <v>1059</v>
      </c>
      <c r="H234" s="823" t="s">
        <v>329</v>
      </c>
      <c r="I234" s="823" t="s">
        <v>1222</v>
      </c>
      <c r="J234" s="823" t="s">
        <v>623</v>
      </c>
      <c r="K234" s="823" t="s">
        <v>1070</v>
      </c>
      <c r="L234" s="826">
        <v>63.14</v>
      </c>
      <c r="M234" s="826">
        <v>63.14</v>
      </c>
      <c r="N234" s="823">
        <v>1</v>
      </c>
      <c r="O234" s="827">
        <v>1</v>
      </c>
      <c r="P234" s="826"/>
      <c r="Q234" s="828">
        <v>0</v>
      </c>
      <c r="R234" s="823"/>
      <c r="S234" s="828">
        <v>0</v>
      </c>
      <c r="T234" s="827"/>
      <c r="U234" s="829">
        <v>0</v>
      </c>
    </row>
    <row r="235" spans="1:21" ht="14.45" customHeight="1" x14ac:dyDescent="0.2">
      <c r="A235" s="822">
        <v>22</v>
      </c>
      <c r="B235" s="823" t="s">
        <v>949</v>
      </c>
      <c r="C235" s="823" t="s">
        <v>951</v>
      </c>
      <c r="D235" s="824" t="s">
        <v>1475</v>
      </c>
      <c r="E235" s="825" t="s">
        <v>968</v>
      </c>
      <c r="F235" s="823" t="s">
        <v>950</v>
      </c>
      <c r="G235" s="823" t="s">
        <v>1059</v>
      </c>
      <c r="H235" s="823" t="s">
        <v>329</v>
      </c>
      <c r="I235" s="823" t="s">
        <v>1396</v>
      </c>
      <c r="J235" s="823" t="s">
        <v>623</v>
      </c>
      <c r="K235" s="823" t="s">
        <v>1068</v>
      </c>
      <c r="L235" s="826">
        <v>105.23</v>
      </c>
      <c r="M235" s="826">
        <v>315.69</v>
      </c>
      <c r="N235" s="823">
        <v>3</v>
      </c>
      <c r="O235" s="827">
        <v>3</v>
      </c>
      <c r="P235" s="826">
        <v>315.69</v>
      </c>
      <c r="Q235" s="828">
        <v>1</v>
      </c>
      <c r="R235" s="823">
        <v>3</v>
      </c>
      <c r="S235" s="828">
        <v>1</v>
      </c>
      <c r="T235" s="827">
        <v>3</v>
      </c>
      <c r="U235" s="829">
        <v>1</v>
      </c>
    </row>
    <row r="236" spans="1:21" ht="14.45" customHeight="1" x14ac:dyDescent="0.2">
      <c r="A236" s="822">
        <v>22</v>
      </c>
      <c r="B236" s="823" t="s">
        <v>949</v>
      </c>
      <c r="C236" s="823" t="s">
        <v>951</v>
      </c>
      <c r="D236" s="824" t="s">
        <v>1475</v>
      </c>
      <c r="E236" s="825" t="s">
        <v>968</v>
      </c>
      <c r="F236" s="823" t="s">
        <v>950</v>
      </c>
      <c r="G236" s="823" t="s">
        <v>1059</v>
      </c>
      <c r="H236" s="823" t="s">
        <v>329</v>
      </c>
      <c r="I236" s="823" t="s">
        <v>1397</v>
      </c>
      <c r="J236" s="823" t="s">
        <v>623</v>
      </c>
      <c r="K236" s="823" t="s">
        <v>916</v>
      </c>
      <c r="L236" s="826">
        <v>49.08</v>
      </c>
      <c r="M236" s="826">
        <v>98.16</v>
      </c>
      <c r="N236" s="823">
        <v>2</v>
      </c>
      <c r="O236" s="827">
        <v>1</v>
      </c>
      <c r="P236" s="826">
        <v>98.16</v>
      </c>
      <c r="Q236" s="828">
        <v>1</v>
      </c>
      <c r="R236" s="823">
        <v>2</v>
      </c>
      <c r="S236" s="828">
        <v>1</v>
      </c>
      <c r="T236" s="827">
        <v>1</v>
      </c>
      <c r="U236" s="829">
        <v>1</v>
      </c>
    </row>
    <row r="237" spans="1:21" ht="14.45" customHeight="1" x14ac:dyDescent="0.2">
      <c r="A237" s="822">
        <v>22</v>
      </c>
      <c r="B237" s="823" t="s">
        <v>949</v>
      </c>
      <c r="C237" s="823" t="s">
        <v>951</v>
      </c>
      <c r="D237" s="824" t="s">
        <v>1475</v>
      </c>
      <c r="E237" s="825" t="s">
        <v>968</v>
      </c>
      <c r="F237" s="823" t="s">
        <v>950</v>
      </c>
      <c r="G237" s="823" t="s">
        <v>1059</v>
      </c>
      <c r="H237" s="823" t="s">
        <v>329</v>
      </c>
      <c r="I237" s="823" t="s">
        <v>1398</v>
      </c>
      <c r="J237" s="823" t="s">
        <v>623</v>
      </c>
      <c r="K237" s="823" t="s">
        <v>1072</v>
      </c>
      <c r="L237" s="826">
        <v>126.27</v>
      </c>
      <c r="M237" s="826">
        <v>126.27</v>
      </c>
      <c r="N237" s="823">
        <v>1</v>
      </c>
      <c r="O237" s="827">
        <v>1</v>
      </c>
      <c r="P237" s="826"/>
      <c r="Q237" s="828">
        <v>0</v>
      </c>
      <c r="R237" s="823"/>
      <c r="S237" s="828">
        <v>0</v>
      </c>
      <c r="T237" s="827"/>
      <c r="U237" s="829">
        <v>0</v>
      </c>
    </row>
    <row r="238" spans="1:21" ht="14.45" customHeight="1" x14ac:dyDescent="0.2">
      <c r="A238" s="822">
        <v>22</v>
      </c>
      <c r="B238" s="823" t="s">
        <v>949</v>
      </c>
      <c r="C238" s="823" t="s">
        <v>951</v>
      </c>
      <c r="D238" s="824" t="s">
        <v>1475</v>
      </c>
      <c r="E238" s="825" t="s">
        <v>968</v>
      </c>
      <c r="F238" s="823" t="s">
        <v>950</v>
      </c>
      <c r="G238" s="823" t="s">
        <v>1059</v>
      </c>
      <c r="H238" s="823" t="s">
        <v>329</v>
      </c>
      <c r="I238" s="823" t="s">
        <v>1066</v>
      </c>
      <c r="J238" s="823" t="s">
        <v>623</v>
      </c>
      <c r="K238" s="823" t="s">
        <v>624</v>
      </c>
      <c r="L238" s="826">
        <v>84.18</v>
      </c>
      <c r="M238" s="826">
        <v>505.08000000000004</v>
      </c>
      <c r="N238" s="823">
        <v>6</v>
      </c>
      <c r="O238" s="827">
        <v>6</v>
      </c>
      <c r="P238" s="826">
        <v>252.54000000000002</v>
      </c>
      <c r="Q238" s="828">
        <v>0.5</v>
      </c>
      <c r="R238" s="823">
        <v>3</v>
      </c>
      <c r="S238" s="828">
        <v>0.5</v>
      </c>
      <c r="T238" s="827">
        <v>3</v>
      </c>
      <c r="U238" s="829">
        <v>0.5</v>
      </c>
    </row>
    <row r="239" spans="1:21" ht="14.45" customHeight="1" x14ac:dyDescent="0.2">
      <c r="A239" s="822">
        <v>22</v>
      </c>
      <c r="B239" s="823" t="s">
        <v>949</v>
      </c>
      <c r="C239" s="823" t="s">
        <v>951</v>
      </c>
      <c r="D239" s="824" t="s">
        <v>1475</v>
      </c>
      <c r="E239" s="825" t="s">
        <v>968</v>
      </c>
      <c r="F239" s="823" t="s">
        <v>950</v>
      </c>
      <c r="G239" s="823" t="s">
        <v>1059</v>
      </c>
      <c r="H239" s="823" t="s">
        <v>611</v>
      </c>
      <c r="I239" s="823" t="s">
        <v>909</v>
      </c>
      <c r="J239" s="823" t="s">
        <v>910</v>
      </c>
      <c r="K239" s="823" t="s">
        <v>911</v>
      </c>
      <c r="L239" s="826">
        <v>49.08</v>
      </c>
      <c r="M239" s="826">
        <v>392.64</v>
      </c>
      <c r="N239" s="823">
        <v>8</v>
      </c>
      <c r="O239" s="827">
        <v>5</v>
      </c>
      <c r="P239" s="826">
        <v>98.16</v>
      </c>
      <c r="Q239" s="828">
        <v>0.25</v>
      </c>
      <c r="R239" s="823">
        <v>2</v>
      </c>
      <c r="S239" s="828">
        <v>0.25</v>
      </c>
      <c r="T239" s="827">
        <v>1.5</v>
      </c>
      <c r="U239" s="829">
        <v>0.3</v>
      </c>
    </row>
    <row r="240" spans="1:21" ht="14.45" customHeight="1" x14ac:dyDescent="0.2">
      <c r="A240" s="822">
        <v>22</v>
      </c>
      <c r="B240" s="823" t="s">
        <v>949</v>
      </c>
      <c r="C240" s="823" t="s">
        <v>951</v>
      </c>
      <c r="D240" s="824" t="s">
        <v>1475</v>
      </c>
      <c r="E240" s="825" t="s">
        <v>968</v>
      </c>
      <c r="F240" s="823" t="s">
        <v>950</v>
      </c>
      <c r="G240" s="823" t="s">
        <v>1059</v>
      </c>
      <c r="H240" s="823" t="s">
        <v>611</v>
      </c>
      <c r="I240" s="823" t="s">
        <v>914</v>
      </c>
      <c r="J240" s="823" t="s">
        <v>623</v>
      </c>
      <c r="K240" s="823" t="s">
        <v>624</v>
      </c>
      <c r="L240" s="826">
        <v>84.18</v>
      </c>
      <c r="M240" s="826">
        <v>1851.96</v>
      </c>
      <c r="N240" s="823">
        <v>22</v>
      </c>
      <c r="O240" s="827">
        <v>15.5</v>
      </c>
      <c r="P240" s="826">
        <v>841.8</v>
      </c>
      <c r="Q240" s="828">
        <v>0.45454545454545453</v>
      </c>
      <c r="R240" s="823">
        <v>10</v>
      </c>
      <c r="S240" s="828">
        <v>0.45454545454545453</v>
      </c>
      <c r="T240" s="827">
        <v>6</v>
      </c>
      <c r="U240" s="829">
        <v>0.38709677419354838</v>
      </c>
    </row>
    <row r="241" spans="1:21" ht="14.45" customHeight="1" x14ac:dyDescent="0.2">
      <c r="A241" s="822">
        <v>22</v>
      </c>
      <c r="B241" s="823" t="s">
        <v>949</v>
      </c>
      <c r="C241" s="823" t="s">
        <v>951</v>
      </c>
      <c r="D241" s="824" t="s">
        <v>1475</v>
      </c>
      <c r="E241" s="825" t="s">
        <v>968</v>
      </c>
      <c r="F241" s="823" t="s">
        <v>950</v>
      </c>
      <c r="G241" s="823" t="s">
        <v>1059</v>
      </c>
      <c r="H241" s="823" t="s">
        <v>611</v>
      </c>
      <c r="I241" s="823" t="s">
        <v>1067</v>
      </c>
      <c r="J241" s="823" t="s">
        <v>623</v>
      </c>
      <c r="K241" s="823" t="s">
        <v>1068</v>
      </c>
      <c r="L241" s="826">
        <v>105.23</v>
      </c>
      <c r="M241" s="826">
        <v>947.06999999999994</v>
      </c>
      <c r="N241" s="823">
        <v>9</v>
      </c>
      <c r="O241" s="827">
        <v>9</v>
      </c>
      <c r="P241" s="826">
        <v>631.38</v>
      </c>
      <c r="Q241" s="828">
        <v>0.66666666666666674</v>
      </c>
      <c r="R241" s="823">
        <v>6</v>
      </c>
      <c r="S241" s="828">
        <v>0.66666666666666663</v>
      </c>
      <c r="T241" s="827">
        <v>6</v>
      </c>
      <c r="U241" s="829">
        <v>0.66666666666666663</v>
      </c>
    </row>
    <row r="242" spans="1:21" ht="14.45" customHeight="1" x14ac:dyDescent="0.2">
      <c r="A242" s="822">
        <v>22</v>
      </c>
      <c r="B242" s="823" t="s">
        <v>949</v>
      </c>
      <c r="C242" s="823" t="s">
        <v>951</v>
      </c>
      <c r="D242" s="824" t="s">
        <v>1475</v>
      </c>
      <c r="E242" s="825" t="s">
        <v>968</v>
      </c>
      <c r="F242" s="823" t="s">
        <v>950</v>
      </c>
      <c r="G242" s="823" t="s">
        <v>1059</v>
      </c>
      <c r="H242" s="823" t="s">
        <v>611</v>
      </c>
      <c r="I242" s="823" t="s">
        <v>1069</v>
      </c>
      <c r="J242" s="823" t="s">
        <v>623</v>
      </c>
      <c r="K242" s="823" t="s">
        <v>1070</v>
      </c>
      <c r="L242" s="826">
        <v>63.14</v>
      </c>
      <c r="M242" s="826">
        <v>505.12</v>
      </c>
      <c r="N242" s="823">
        <v>8</v>
      </c>
      <c r="O242" s="827">
        <v>7</v>
      </c>
      <c r="P242" s="826">
        <v>126.28</v>
      </c>
      <c r="Q242" s="828">
        <v>0.25</v>
      </c>
      <c r="R242" s="823">
        <v>2</v>
      </c>
      <c r="S242" s="828">
        <v>0.25</v>
      </c>
      <c r="T242" s="827">
        <v>1.5</v>
      </c>
      <c r="U242" s="829">
        <v>0.21428571428571427</v>
      </c>
    </row>
    <row r="243" spans="1:21" ht="14.45" customHeight="1" x14ac:dyDescent="0.2">
      <c r="A243" s="822">
        <v>22</v>
      </c>
      <c r="B243" s="823" t="s">
        <v>949</v>
      </c>
      <c r="C243" s="823" t="s">
        <v>951</v>
      </c>
      <c r="D243" s="824" t="s">
        <v>1475</v>
      </c>
      <c r="E243" s="825" t="s">
        <v>968</v>
      </c>
      <c r="F243" s="823" t="s">
        <v>950</v>
      </c>
      <c r="G243" s="823" t="s">
        <v>1059</v>
      </c>
      <c r="H243" s="823" t="s">
        <v>611</v>
      </c>
      <c r="I243" s="823" t="s">
        <v>915</v>
      </c>
      <c r="J243" s="823" t="s">
        <v>623</v>
      </c>
      <c r="K243" s="823" t="s">
        <v>916</v>
      </c>
      <c r="L243" s="826">
        <v>49.08</v>
      </c>
      <c r="M243" s="826">
        <v>49.08</v>
      </c>
      <c r="N243" s="823">
        <v>1</v>
      </c>
      <c r="O243" s="827">
        <v>1</v>
      </c>
      <c r="P243" s="826"/>
      <c r="Q243" s="828">
        <v>0</v>
      </c>
      <c r="R243" s="823"/>
      <c r="S243" s="828">
        <v>0</v>
      </c>
      <c r="T243" s="827"/>
      <c r="U243" s="829">
        <v>0</v>
      </c>
    </row>
    <row r="244" spans="1:21" ht="14.45" customHeight="1" x14ac:dyDescent="0.2">
      <c r="A244" s="822">
        <v>22</v>
      </c>
      <c r="B244" s="823" t="s">
        <v>949</v>
      </c>
      <c r="C244" s="823" t="s">
        <v>951</v>
      </c>
      <c r="D244" s="824" t="s">
        <v>1475</v>
      </c>
      <c r="E244" s="825" t="s">
        <v>968</v>
      </c>
      <c r="F244" s="823" t="s">
        <v>950</v>
      </c>
      <c r="G244" s="823" t="s">
        <v>1059</v>
      </c>
      <c r="H244" s="823" t="s">
        <v>611</v>
      </c>
      <c r="I244" s="823" t="s">
        <v>1071</v>
      </c>
      <c r="J244" s="823" t="s">
        <v>623</v>
      </c>
      <c r="K244" s="823" t="s">
        <v>1072</v>
      </c>
      <c r="L244" s="826">
        <v>126.27</v>
      </c>
      <c r="M244" s="826">
        <v>1388.97</v>
      </c>
      <c r="N244" s="823">
        <v>11</v>
      </c>
      <c r="O244" s="827">
        <v>10.5</v>
      </c>
      <c r="P244" s="826">
        <v>1136.43</v>
      </c>
      <c r="Q244" s="828">
        <v>0.81818181818181823</v>
      </c>
      <c r="R244" s="823">
        <v>9</v>
      </c>
      <c r="S244" s="828">
        <v>0.81818181818181823</v>
      </c>
      <c r="T244" s="827">
        <v>8.5</v>
      </c>
      <c r="U244" s="829">
        <v>0.80952380952380953</v>
      </c>
    </row>
    <row r="245" spans="1:21" ht="14.45" customHeight="1" x14ac:dyDescent="0.2">
      <c r="A245" s="822">
        <v>22</v>
      </c>
      <c r="B245" s="823" t="s">
        <v>949</v>
      </c>
      <c r="C245" s="823" t="s">
        <v>951</v>
      </c>
      <c r="D245" s="824" t="s">
        <v>1475</v>
      </c>
      <c r="E245" s="825" t="s">
        <v>968</v>
      </c>
      <c r="F245" s="823" t="s">
        <v>950</v>
      </c>
      <c r="G245" s="823" t="s">
        <v>1059</v>
      </c>
      <c r="H245" s="823" t="s">
        <v>611</v>
      </c>
      <c r="I245" s="823" t="s">
        <v>1073</v>
      </c>
      <c r="J245" s="823" t="s">
        <v>623</v>
      </c>
      <c r="K245" s="823" t="s">
        <v>1074</v>
      </c>
      <c r="L245" s="826">
        <v>74.08</v>
      </c>
      <c r="M245" s="826">
        <v>74.08</v>
      </c>
      <c r="N245" s="823">
        <v>1</v>
      </c>
      <c r="O245" s="827">
        <v>1</v>
      </c>
      <c r="P245" s="826"/>
      <c r="Q245" s="828">
        <v>0</v>
      </c>
      <c r="R245" s="823"/>
      <c r="S245" s="828">
        <v>0</v>
      </c>
      <c r="T245" s="827"/>
      <c r="U245" s="829">
        <v>0</v>
      </c>
    </row>
    <row r="246" spans="1:21" ht="14.45" customHeight="1" x14ac:dyDescent="0.2">
      <c r="A246" s="822">
        <v>22</v>
      </c>
      <c r="B246" s="823" t="s">
        <v>949</v>
      </c>
      <c r="C246" s="823" t="s">
        <v>951</v>
      </c>
      <c r="D246" s="824" t="s">
        <v>1475</v>
      </c>
      <c r="E246" s="825" t="s">
        <v>968</v>
      </c>
      <c r="F246" s="823" t="s">
        <v>950</v>
      </c>
      <c r="G246" s="823" t="s">
        <v>1059</v>
      </c>
      <c r="H246" s="823" t="s">
        <v>611</v>
      </c>
      <c r="I246" s="823" t="s">
        <v>934</v>
      </c>
      <c r="J246" s="823" t="s">
        <v>623</v>
      </c>
      <c r="K246" s="823" t="s">
        <v>731</v>
      </c>
      <c r="L246" s="826">
        <v>94.28</v>
      </c>
      <c r="M246" s="826">
        <v>1414.1999999999998</v>
      </c>
      <c r="N246" s="823">
        <v>15</v>
      </c>
      <c r="O246" s="827">
        <v>13</v>
      </c>
      <c r="P246" s="826">
        <v>565.67999999999995</v>
      </c>
      <c r="Q246" s="828">
        <v>0.4</v>
      </c>
      <c r="R246" s="823">
        <v>6</v>
      </c>
      <c r="S246" s="828">
        <v>0.4</v>
      </c>
      <c r="T246" s="827">
        <v>6</v>
      </c>
      <c r="U246" s="829">
        <v>0.46153846153846156</v>
      </c>
    </row>
    <row r="247" spans="1:21" ht="14.45" customHeight="1" x14ac:dyDescent="0.2">
      <c r="A247" s="822">
        <v>22</v>
      </c>
      <c r="B247" s="823" t="s">
        <v>949</v>
      </c>
      <c r="C247" s="823" t="s">
        <v>951</v>
      </c>
      <c r="D247" s="824" t="s">
        <v>1475</v>
      </c>
      <c r="E247" s="825" t="s">
        <v>968</v>
      </c>
      <c r="F247" s="823" t="s">
        <v>950</v>
      </c>
      <c r="G247" s="823" t="s">
        <v>1059</v>
      </c>
      <c r="H247" s="823" t="s">
        <v>611</v>
      </c>
      <c r="I247" s="823" t="s">
        <v>1075</v>
      </c>
      <c r="J247" s="823" t="s">
        <v>623</v>
      </c>
      <c r="K247" s="823" t="s">
        <v>1076</v>
      </c>
      <c r="L247" s="826">
        <v>168.36</v>
      </c>
      <c r="M247" s="826">
        <v>673.44</v>
      </c>
      <c r="N247" s="823">
        <v>4</v>
      </c>
      <c r="O247" s="827">
        <v>4</v>
      </c>
      <c r="P247" s="826"/>
      <c r="Q247" s="828">
        <v>0</v>
      </c>
      <c r="R247" s="823"/>
      <c r="S247" s="828">
        <v>0</v>
      </c>
      <c r="T247" s="827"/>
      <c r="U247" s="829">
        <v>0</v>
      </c>
    </row>
    <row r="248" spans="1:21" ht="14.45" customHeight="1" x14ac:dyDescent="0.2">
      <c r="A248" s="822">
        <v>22</v>
      </c>
      <c r="B248" s="823" t="s">
        <v>949</v>
      </c>
      <c r="C248" s="823" t="s">
        <v>951</v>
      </c>
      <c r="D248" s="824" t="s">
        <v>1475</v>
      </c>
      <c r="E248" s="825" t="s">
        <v>968</v>
      </c>
      <c r="F248" s="823" t="s">
        <v>950</v>
      </c>
      <c r="G248" s="823" t="s">
        <v>1059</v>
      </c>
      <c r="H248" s="823" t="s">
        <v>611</v>
      </c>
      <c r="I248" s="823" t="s">
        <v>1077</v>
      </c>
      <c r="J248" s="823" t="s">
        <v>623</v>
      </c>
      <c r="K248" s="823" t="s">
        <v>1078</v>
      </c>
      <c r="L248" s="826">
        <v>115.33</v>
      </c>
      <c r="M248" s="826">
        <v>230.66</v>
      </c>
      <c r="N248" s="823">
        <v>2</v>
      </c>
      <c r="O248" s="827">
        <v>2</v>
      </c>
      <c r="P248" s="826">
        <v>230.66</v>
      </c>
      <c r="Q248" s="828">
        <v>1</v>
      </c>
      <c r="R248" s="823">
        <v>2</v>
      </c>
      <c r="S248" s="828">
        <v>1</v>
      </c>
      <c r="T248" s="827">
        <v>2</v>
      </c>
      <c r="U248" s="829">
        <v>1</v>
      </c>
    </row>
    <row r="249" spans="1:21" ht="14.45" customHeight="1" x14ac:dyDescent="0.2">
      <c r="A249" s="822">
        <v>22</v>
      </c>
      <c r="B249" s="823" t="s">
        <v>949</v>
      </c>
      <c r="C249" s="823" t="s">
        <v>951</v>
      </c>
      <c r="D249" s="824" t="s">
        <v>1475</v>
      </c>
      <c r="E249" s="825" t="s">
        <v>968</v>
      </c>
      <c r="F249" s="823" t="s">
        <v>950</v>
      </c>
      <c r="G249" s="823" t="s">
        <v>1083</v>
      </c>
      <c r="H249" s="823" t="s">
        <v>329</v>
      </c>
      <c r="I249" s="823" t="s">
        <v>1084</v>
      </c>
      <c r="J249" s="823" t="s">
        <v>1085</v>
      </c>
      <c r="K249" s="823" t="s">
        <v>1086</v>
      </c>
      <c r="L249" s="826">
        <v>0</v>
      </c>
      <c r="M249" s="826">
        <v>0</v>
      </c>
      <c r="N249" s="823">
        <v>18</v>
      </c>
      <c r="O249" s="827">
        <v>13.5</v>
      </c>
      <c r="P249" s="826">
        <v>0</v>
      </c>
      <c r="Q249" s="828"/>
      <c r="R249" s="823">
        <v>16</v>
      </c>
      <c r="S249" s="828">
        <v>0.88888888888888884</v>
      </c>
      <c r="T249" s="827">
        <v>11.5</v>
      </c>
      <c r="U249" s="829">
        <v>0.85185185185185186</v>
      </c>
    </row>
    <row r="250" spans="1:21" ht="14.45" customHeight="1" x14ac:dyDescent="0.2">
      <c r="A250" s="822">
        <v>22</v>
      </c>
      <c r="B250" s="823" t="s">
        <v>949</v>
      </c>
      <c r="C250" s="823" t="s">
        <v>951</v>
      </c>
      <c r="D250" s="824" t="s">
        <v>1475</v>
      </c>
      <c r="E250" s="825" t="s">
        <v>968</v>
      </c>
      <c r="F250" s="823" t="s">
        <v>950</v>
      </c>
      <c r="G250" s="823" t="s">
        <v>1305</v>
      </c>
      <c r="H250" s="823" t="s">
        <v>329</v>
      </c>
      <c r="I250" s="823" t="s">
        <v>1306</v>
      </c>
      <c r="J250" s="823" t="s">
        <v>1307</v>
      </c>
      <c r="K250" s="823" t="s">
        <v>1308</v>
      </c>
      <c r="L250" s="826">
        <v>121.92</v>
      </c>
      <c r="M250" s="826">
        <v>121.92</v>
      </c>
      <c r="N250" s="823">
        <v>1</v>
      </c>
      <c r="O250" s="827">
        <v>0.5</v>
      </c>
      <c r="P250" s="826"/>
      <c r="Q250" s="828">
        <v>0</v>
      </c>
      <c r="R250" s="823"/>
      <c r="S250" s="828">
        <v>0</v>
      </c>
      <c r="T250" s="827"/>
      <c r="U250" s="829">
        <v>0</v>
      </c>
    </row>
    <row r="251" spans="1:21" ht="14.45" customHeight="1" x14ac:dyDescent="0.2">
      <c r="A251" s="822">
        <v>22</v>
      </c>
      <c r="B251" s="823" t="s">
        <v>949</v>
      </c>
      <c r="C251" s="823" t="s">
        <v>951</v>
      </c>
      <c r="D251" s="824" t="s">
        <v>1475</v>
      </c>
      <c r="E251" s="825" t="s">
        <v>967</v>
      </c>
      <c r="F251" s="823" t="s">
        <v>950</v>
      </c>
      <c r="G251" s="823" t="s">
        <v>975</v>
      </c>
      <c r="H251" s="823" t="s">
        <v>329</v>
      </c>
      <c r="I251" s="823" t="s">
        <v>976</v>
      </c>
      <c r="J251" s="823" t="s">
        <v>977</v>
      </c>
      <c r="K251" s="823" t="s">
        <v>978</v>
      </c>
      <c r="L251" s="826">
        <v>0</v>
      </c>
      <c r="M251" s="826">
        <v>0</v>
      </c>
      <c r="N251" s="823">
        <v>1</v>
      </c>
      <c r="O251" s="827">
        <v>1</v>
      </c>
      <c r="P251" s="826"/>
      <c r="Q251" s="828"/>
      <c r="R251" s="823"/>
      <c r="S251" s="828">
        <v>0</v>
      </c>
      <c r="T251" s="827"/>
      <c r="U251" s="829">
        <v>0</v>
      </c>
    </row>
    <row r="252" spans="1:21" ht="14.45" customHeight="1" x14ac:dyDescent="0.2">
      <c r="A252" s="822">
        <v>22</v>
      </c>
      <c r="B252" s="823" t="s">
        <v>949</v>
      </c>
      <c r="C252" s="823" t="s">
        <v>951</v>
      </c>
      <c r="D252" s="824" t="s">
        <v>1475</v>
      </c>
      <c r="E252" s="825" t="s">
        <v>967</v>
      </c>
      <c r="F252" s="823" t="s">
        <v>950</v>
      </c>
      <c r="G252" s="823" t="s">
        <v>1099</v>
      </c>
      <c r="H252" s="823" t="s">
        <v>611</v>
      </c>
      <c r="I252" s="823" t="s">
        <v>1100</v>
      </c>
      <c r="J252" s="823" t="s">
        <v>1101</v>
      </c>
      <c r="K252" s="823" t="s">
        <v>1102</v>
      </c>
      <c r="L252" s="826">
        <v>117.55</v>
      </c>
      <c r="M252" s="826">
        <v>117.55</v>
      </c>
      <c r="N252" s="823">
        <v>1</v>
      </c>
      <c r="O252" s="827">
        <v>1</v>
      </c>
      <c r="P252" s="826">
        <v>117.55</v>
      </c>
      <c r="Q252" s="828">
        <v>1</v>
      </c>
      <c r="R252" s="823">
        <v>1</v>
      </c>
      <c r="S252" s="828">
        <v>1</v>
      </c>
      <c r="T252" s="827">
        <v>1</v>
      </c>
      <c r="U252" s="829">
        <v>1</v>
      </c>
    </row>
    <row r="253" spans="1:21" ht="14.45" customHeight="1" x14ac:dyDescent="0.2">
      <c r="A253" s="822">
        <v>22</v>
      </c>
      <c r="B253" s="823" t="s">
        <v>949</v>
      </c>
      <c r="C253" s="823" t="s">
        <v>951</v>
      </c>
      <c r="D253" s="824" t="s">
        <v>1475</v>
      </c>
      <c r="E253" s="825" t="s">
        <v>967</v>
      </c>
      <c r="F253" s="823" t="s">
        <v>950</v>
      </c>
      <c r="G253" s="823" t="s">
        <v>1099</v>
      </c>
      <c r="H253" s="823" t="s">
        <v>611</v>
      </c>
      <c r="I253" s="823" t="s">
        <v>1399</v>
      </c>
      <c r="J253" s="823" t="s">
        <v>1101</v>
      </c>
      <c r="K253" s="823" t="s">
        <v>1400</v>
      </c>
      <c r="L253" s="826">
        <v>58.77</v>
      </c>
      <c r="M253" s="826">
        <v>58.77</v>
      </c>
      <c r="N253" s="823">
        <v>1</v>
      </c>
      <c r="O253" s="827">
        <v>0.5</v>
      </c>
      <c r="P253" s="826"/>
      <c r="Q253" s="828">
        <v>0</v>
      </c>
      <c r="R253" s="823"/>
      <c r="S253" s="828">
        <v>0</v>
      </c>
      <c r="T253" s="827"/>
      <c r="U253" s="829">
        <v>0</v>
      </c>
    </row>
    <row r="254" spans="1:21" ht="14.45" customHeight="1" x14ac:dyDescent="0.2">
      <c r="A254" s="822">
        <v>22</v>
      </c>
      <c r="B254" s="823" t="s">
        <v>949</v>
      </c>
      <c r="C254" s="823" t="s">
        <v>951</v>
      </c>
      <c r="D254" s="824" t="s">
        <v>1475</v>
      </c>
      <c r="E254" s="825" t="s">
        <v>967</v>
      </c>
      <c r="F254" s="823" t="s">
        <v>950</v>
      </c>
      <c r="G254" s="823" t="s">
        <v>985</v>
      </c>
      <c r="H254" s="823" t="s">
        <v>329</v>
      </c>
      <c r="I254" s="823" t="s">
        <v>986</v>
      </c>
      <c r="J254" s="823" t="s">
        <v>987</v>
      </c>
      <c r="K254" s="823" t="s">
        <v>988</v>
      </c>
      <c r="L254" s="826">
        <v>70.48</v>
      </c>
      <c r="M254" s="826">
        <v>211.44</v>
      </c>
      <c r="N254" s="823">
        <v>3</v>
      </c>
      <c r="O254" s="827">
        <v>1</v>
      </c>
      <c r="P254" s="826">
        <v>211.44</v>
      </c>
      <c r="Q254" s="828">
        <v>1</v>
      </c>
      <c r="R254" s="823">
        <v>3</v>
      </c>
      <c r="S254" s="828">
        <v>1</v>
      </c>
      <c r="T254" s="827">
        <v>1</v>
      </c>
      <c r="U254" s="829">
        <v>1</v>
      </c>
    </row>
    <row r="255" spans="1:21" ht="14.45" customHeight="1" x14ac:dyDescent="0.2">
      <c r="A255" s="822">
        <v>22</v>
      </c>
      <c r="B255" s="823" t="s">
        <v>949</v>
      </c>
      <c r="C255" s="823" t="s">
        <v>951</v>
      </c>
      <c r="D255" s="824" t="s">
        <v>1475</v>
      </c>
      <c r="E255" s="825" t="s">
        <v>967</v>
      </c>
      <c r="F255" s="823" t="s">
        <v>950</v>
      </c>
      <c r="G255" s="823" t="s">
        <v>989</v>
      </c>
      <c r="H255" s="823" t="s">
        <v>329</v>
      </c>
      <c r="I255" s="823" t="s">
        <v>990</v>
      </c>
      <c r="J255" s="823" t="s">
        <v>991</v>
      </c>
      <c r="K255" s="823" t="s">
        <v>992</v>
      </c>
      <c r="L255" s="826">
        <v>91.11</v>
      </c>
      <c r="M255" s="826">
        <v>91.11</v>
      </c>
      <c r="N255" s="823">
        <v>1</v>
      </c>
      <c r="O255" s="827">
        <v>1</v>
      </c>
      <c r="P255" s="826"/>
      <c r="Q255" s="828">
        <v>0</v>
      </c>
      <c r="R255" s="823"/>
      <c r="S255" s="828">
        <v>0</v>
      </c>
      <c r="T255" s="827"/>
      <c r="U255" s="829">
        <v>0</v>
      </c>
    </row>
    <row r="256" spans="1:21" ht="14.45" customHeight="1" x14ac:dyDescent="0.2">
      <c r="A256" s="822">
        <v>22</v>
      </c>
      <c r="B256" s="823" t="s">
        <v>949</v>
      </c>
      <c r="C256" s="823" t="s">
        <v>951</v>
      </c>
      <c r="D256" s="824" t="s">
        <v>1475</v>
      </c>
      <c r="E256" s="825" t="s">
        <v>967</v>
      </c>
      <c r="F256" s="823" t="s">
        <v>950</v>
      </c>
      <c r="G256" s="823" t="s">
        <v>989</v>
      </c>
      <c r="H256" s="823" t="s">
        <v>329</v>
      </c>
      <c r="I256" s="823" t="s">
        <v>1336</v>
      </c>
      <c r="J256" s="823" t="s">
        <v>991</v>
      </c>
      <c r="K256" s="823" t="s">
        <v>1337</v>
      </c>
      <c r="L256" s="826">
        <v>273.33</v>
      </c>
      <c r="M256" s="826">
        <v>273.33</v>
      </c>
      <c r="N256" s="823">
        <v>1</v>
      </c>
      <c r="O256" s="827">
        <v>0.5</v>
      </c>
      <c r="P256" s="826">
        <v>273.33</v>
      </c>
      <c r="Q256" s="828">
        <v>1</v>
      </c>
      <c r="R256" s="823">
        <v>1</v>
      </c>
      <c r="S256" s="828">
        <v>1</v>
      </c>
      <c r="T256" s="827">
        <v>0.5</v>
      </c>
      <c r="U256" s="829">
        <v>1</v>
      </c>
    </row>
    <row r="257" spans="1:21" ht="14.45" customHeight="1" x14ac:dyDescent="0.2">
      <c r="A257" s="822">
        <v>22</v>
      </c>
      <c r="B257" s="823" t="s">
        <v>949</v>
      </c>
      <c r="C257" s="823" t="s">
        <v>951</v>
      </c>
      <c r="D257" s="824" t="s">
        <v>1475</v>
      </c>
      <c r="E257" s="825" t="s">
        <v>967</v>
      </c>
      <c r="F257" s="823" t="s">
        <v>950</v>
      </c>
      <c r="G257" s="823" t="s">
        <v>1401</v>
      </c>
      <c r="H257" s="823" t="s">
        <v>329</v>
      </c>
      <c r="I257" s="823" t="s">
        <v>1402</v>
      </c>
      <c r="J257" s="823" t="s">
        <v>1403</v>
      </c>
      <c r="K257" s="823" t="s">
        <v>1404</v>
      </c>
      <c r="L257" s="826">
        <v>105.63</v>
      </c>
      <c r="M257" s="826">
        <v>105.63</v>
      </c>
      <c r="N257" s="823">
        <v>1</v>
      </c>
      <c r="O257" s="827">
        <v>0.5</v>
      </c>
      <c r="P257" s="826">
        <v>105.63</v>
      </c>
      <c r="Q257" s="828">
        <v>1</v>
      </c>
      <c r="R257" s="823">
        <v>1</v>
      </c>
      <c r="S257" s="828">
        <v>1</v>
      </c>
      <c r="T257" s="827">
        <v>0.5</v>
      </c>
      <c r="U257" s="829">
        <v>1</v>
      </c>
    </row>
    <row r="258" spans="1:21" ht="14.45" customHeight="1" x14ac:dyDescent="0.2">
      <c r="A258" s="822">
        <v>22</v>
      </c>
      <c r="B258" s="823" t="s">
        <v>949</v>
      </c>
      <c r="C258" s="823" t="s">
        <v>951</v>
      </c>
      <c r="D258" s="824" t="s">
        <v>1475</v>
      </c>
      <c r="E258" s="825" t="s">
        <v>967</v>
      </c>
      <c r="F258" s="823" t="s">
        <v>950</v>
      </c>
      <c r="G258" s="823" t="s">
        <v>1184</v>
      </c>
      <c r="H258" s="823" t="s">
        <v>329</v>
      </c>
      <c r="I258" s="823" t="s">
        <v>1185</v>
      </c>
      <c r="J258" s="823" t="s">
        <v>1186</v>
      </c>
      <c r="K258" s="823" t="s">
        <v>1187</v>
      </c>
      <c r="L258" s="826">
        <v>49.04</v>
      </c>
      <c r="M258" s="826">
        <v>49.04</v>
      </c>
      <c r="N258" s="823">
        <v>1</v>
      </c>
      <c r="O258" s="827">
        <v>1</v>
      </c>
      <c r="P258" s="826">
        <v>49.04</v>
      </c>
      <c r="Q258" s="828">
        <v>1</v>
      </c>
      <c r="R258" s="823">
        <v>1</v>
      </c>
      <c r="S258" s="828">
        <v>1</v>
      </c>
      <c r="T258" s="827">
        <v>1</v>
      </c>
      <c r="U258" s="829">
        <v>1</v>
      </c>
    </row>
    <row r="259" spans="1:21" ht="14.45" customHeight="1" x14ac:dyDescent="0.2">
      <c r="A259" s="822">
        <v>22</v>
      </c>
      <c r="B259" s="823" t="s">
        <v>949</v>
      </c>
      <c r="C259" s="823" t="s">
        <v>951</v>
      </c>
      <c r="D259" s="824" t="s">
        <v>1475</v>
      </c>
      <c r="E259" s="825" t="s">
        <v>967</v>
      </c>
      <c r="F259" s="823" t="s">
        <v>950</v>
      </c>
      <c r="G259" s="823" t="s">
        <v>1124</v>
      </c>
      <c r="H259" s="823" t="s">
        <v>329</v>
      </c>
      <c r="I259" s="823" t="s">
        <v>1125</v>
      </c>
      <c r="J259" s="823" t="s">
        <v>1126</v>
      </c>
      <c r="K259" s="823" t="s">
        <v>1127</v>
      </c>
      <c r="L259" s="826">
        <v>42.14</v>
      </c>
      <c r="M259" s="826">
        <v>42.14</v>
      </c>
      <c r="N259" s="823">
        <v>1</v>
      </c>
      <c r="O259" s="827">
        <v>0.5</v>
      </c>
      <c r="P259" s="826"/>
      <c r="Q259" s="828">
        <v>0</v>
      </c>
      <c r="R259" s="823"/>
      <c r="S259" s="828">
        <v>0</v>
      </c>
      <c r="T259" s="827"/>
      <c r="U259" s="829">
        <v>0</v>
      </c>
    </row>
    <row r="260" spans="1:21" ht="14.45" customHeight="1" x14ac:dyDescent="0.2">
      <c r="A260" s="822">
        <v>22</v>
      </c>
      <c r="B260" s="823" t="s">
        <v>949</v>
      </c>
      <c r="C260" s="823" t="s">
        <v>951</v>
      </c>
      <c r="D260" s="824" t="s">
        <v>1475</v>
      </c>
      <c r="E260" s="825" t="s">
        <v>967</v>
      </c>
      <c r="F260" s="823" t="s">
        <v>950</v>
      </c>
      <c r="G260" s="823" t="s">
        <v>1234</v>
      </c>
      <c r="H260" s="823" t="s">
        <v>329</v>
      </c>
      <c r="I260" s="823" t="s">
        <v>1405</v>
      </c>
      <c r="J260" s="823" t="s">
        <v>1346</v>
      </c>
      <c r="K260" s="823" t="s">
        <v>1406</v>
      </c>
      <c r="L260" s="826">
        <v>78.48</v>
      </c>
      <c r="M260" s="826">
        <v>156.96</v>
      </c>
      <c r="N260" s="823">
        <v>2</v>
      </c>
      <c r="O260" s="827">
        <v>1.5</v>
      </c>
      <c r="P260" s="826">
        <v>156.96</v>
      </c>
      <c r="Q260" s="828">
        <v>1</v>
      </c>
      <c r="R260" s="823">
        <v>2</v>
      </c>
      <c r="S260" s="828">
        <v>1</v>
      </c>
      <c r="T260" s="827">
        <v>1.5</v>
      </c>
      <c r="U260" s="829">
        <v>1</v>
      </c>
    </row>
    <row r="261" spans="1:21" ht="14.45" customHeight="1" x14ac:dyDescent="0.2">
      <c r="A261" s="822">
        <v>22</v>
      </c>
      <c r="B261" s="823" t="s">
        <v>949</v>
      </c>
      <c r="C261" s="823" t="s">
        <v>951</v>
      </c>
      <c r="D261" s="824" t="s">
        <v>1475</v>
      </c>
      <c r="E261" s="825" t="s">
        <v>967</v>
      </c>
      <c r="F261" s="823" t="s">
        <v>950</v>
      </c>
      <c r="G261" s="823" t="s">
        <v>1010</v>
      </c>
      <c r="H261" s="823" t="s">
        <v>329</v>
      </c>
      <c r="I261" s="823" t="s">
        <v>1011</v>
      </c>
      <c r="J261" s="823" t="s">
        <v>1012</v>
      </c>
      <c r="K261" s="823" t="s">
        <v>1013</v>
      </c>
      <c r="L261" s="826">
        <v>35.25</v>
      </c>
      <c r="M261" s="826">
        <v>70.5</v>
      </c>
      <c r="N261" s="823">
        <v>2</v>
      </c>
      <c r="O261" s="827">
        <v>1</v>
      </c>
      <c r="P261" s="826">
        <v>70.5</v>
      </c>
      <c r="Q261" s="828">
        <v>1</v>
      </c>
      <c r="R261" s="823">
        <v>2</v>
      </c>
      <c r="S261" s="828">
        <v>1</v>
      </c>
      <c r="T261" s="827">
        <v>1</v>
      </c>
      <c r="U261" s="829">
        <v>1</v>
      </c>
    </row>
    <row r="262" spans="1:21" ht="14.45" customHeight="1" x14ac:dyDescent="0.2">
      <c r="A262" s="822">
        <v>22</v>
      </c>
      <c r="B262" s="823" t="s">
        <v>949</v>
      </c>
      <c r="C262" s="823" t="s">
        <v>951</v>
      </c>
      <c r="D262" s="824" t="s">
        <v>1475</v>
      </c>
      <c r="E262" s="825" t="s">
        <v>967</v>
      </c>
      <c r="F262" s="823" t="s">
        <v>950</v>
      </c>
      <c r="G262" s="823" t="s">
        <v>1010</v>
      </c>
      <c r="H262" s="823" t="s">
        <v>329</v>
      </c>
      <c r="I262" s="823" t="s">
        <v>1014</v>
      </c>
      <c r="J262" s="823" t="s">
        <v>1015</v>
      </c>
      <c r="K262" s="823" t="s">
        <v>1016</v>
      </c>
      <c r="L262" s="826">
        <v>35.25</v>
      </c>
      <c r="M262" s="826">
        <v>35.25</v>
      </c>
      <c r="N262" s="823">
        <v>1</v>
      </c>
      <c r="O262" s="827">
        <v>1</v>
      </c>
      <c r="P262" s="826"/>
      <c r="Q262" s="828">
        <v>0</v>
      </c>
      <c r="R262" s="823"/>
      <c r="S262" s="828">
        <v>0</v>
      </c>
      <c r="T262" s="827"/>
      <c r="U262" s="829">
        <v>0</v>
      </c>
    </row>
    <row r="263" spans="1:21" ht="14.45" customHeight="1" x14ac:dyDescent="0.2">
      <c r="A263" s="822">
        <v>22</v>
      </c>
      <c r="B263" s="823" t="s">
        <v>949</v>
      </c>
      <c r="C263" s="823" t="s">
        <v>951</v>
      </c>
      <c r="D263" s="824" t="s">
        <v>1475</v>
      </c>
      <c r="E263" s="825" t="s">
        <v>967</v>
      </c>
      <c r="F263" s="823" t="s">
        <v>950</v>
      </c>
      <c r="G263" s="823" t="s">
        <v>1193</v>
      </c>
      <c r="H263" s="823" t="s">
        <v>329</v>
      </c>
      <c r="I263" s="823" t="s">
        <v>1194</v>
      </c>
      <c r="J263" s="823" t="s">
        <v>1195</v>
      </c>
      <c r="K263" s="823" t="s">
        <v>1196</v>
      </c>
      <c r="L263" s="826">
        <v>106.09</v>
      </c>
      <c r="M263" s="826">
        <v>636.54</v>
      </c>
      <c r="N263" s="823">
        <v>6</v>
      </c>
      <c r="O263" s="827">
        <v>2</v>
      </c>
      <c r="P263" s="826">
        <v>636.54</v>
      </c>
      <c r="Q263" s="828">
        <v>1</v>
      </c>
      <c r="R263" s="823">
        <v>6</v>
      </c>
      <c r="S263" s="828">
        <v>1</v>
      </c>
      <c r="T263" s="827">
        <v>2</v>
      </c>
      <c r="U263" s="829">
        <v>1</v>
      </c>
    </row>
    <row r="264" spans="1:21" ht="14.45" customHeight="1" x14ac:dyDescent="0.2">
      <c r="A264" s="822">
        <v>22</v>
      </c>
      <c r="B264" s="823" t="s">
        <v>949</v>
      </c>
      <c r="C264" s="823" t="s">
        <v>951</v>
      </c>
      <c r="D264" s="824" t="s">
        <v>1475</v>
      </c>
      <c r="E264" s="825" t="s">
        <v>967</v>
      </c>
      <c r="F264" s="823" t="s">
        <v>950</v>
      </c>
      <c r="G264" s="823" t="s">
        <v>1372</v>
      </c>
      <c r="H264" s="823" t="s">
        <v>329</v>
      </c>
      <c r="I264" s="823" t="s">
        <v>1373</v>
      </c>
      <c r="J264" s="823" t="s">
        <v>1374</v>
      </c>
      <c r="K264" s="823" t="s">
        <v>1375</v>
      </c>
      <c r="L264" s="826">
        <v>112.6</v>
      </c>
      <c r="M264" s="826">
        <v>112.6</v>
      </c>
      <c r="N264" s="823">
        <v>1</v>
      </c>
      <c r="O264" s="827">
        <v>0.5</v>
      </c>
      <c r="P264" s="826"/>
      <c r="Q264" s="828">
        <v>0</v>
      </c>
      <c r="R264" s="823"/>
      <c r="S264" s="828">
        <v>0</v>
      </c>
      <c r="T264" s="827"/>
      <c r="U264" s="829">
        <v>0</v>
      </c>
    </row>
    <row r="265" spans="1:21" ht="14.45" customHeight="1" x14ac:dyDescent="0.2">
      <c r="A265" s="822">
        <v>22</v>
      </c>
      <c r="B265" s="823" t="s">
        <v>949</v>
      </c>
      <c r="C265" s="823" t="s">
        <v>951</v>
      </c>
      <c r="D265" s="824" t="s">
        <v>1475</v>
      </c>
      <c r="E265" s="825" t="s">
        <v>967</v>
      </c>
      <c r="F265" s="823" t="s">
        <v>950</v>
      </c>
      <c r="G265" s="823" t="s">
        <v>1197</v>
      </c>
      <c r="H265" s="823" t="s">
        <v>329</v>
      </c>
      <c r="I265" s="823" t="s">
        <v>1286</v>
      </c>
      <c r="J265" s="823" t="s">
        <v>1199</v>
      </c>
      <c r="K265" s="823" t="s">
        <v>1287</v>
      </c>
      <c r="L265" s="826">
        <v>27.37</v>
      </c>
      <c r="M265" s="826">
        <v>27.37</v>
      </c>
      <c r="N265" s="823">
        <v>1</v>
      </c>
      <c r="O265" s="827">
        <v>1</v>
      </c>
      <c r="P265" s="826"/>
      <c r="Q265" s="828">
        <v>0</v>
      </c>
      <c r="R265" s="823"/>
      <c r="S265" s="828">
        <v>0</v>
      </c>
      <c r="T265" s="827"/>
      <c r="U265" s="829">
        <v>0</v>
      </c>
    </row>
    <row r="266" spans="1:21" ht="14.45" customHeight="1" x14ac:dyDescent="0.2">
      <c r="A266" s="822">
        <v>22</v>
      </c>
      <c r="B266" s="823" t="s">
        <v>949</v>
      </c>
      <c r="C266" s="823" t="s">
        <v>951</v>
      </c>
      <c r="D266" s="824" t="s">
        <v>1475</v>
      </c>
      <c r="E266" s="825" t="s">
        <v>967</v>
      </c>
      <c r="F266" s="823" t="s">
        <v>950</v>
      </c>
      <c r="G266" s="823" t="s">
        <v>1017</v>
      </c>
      <c r="H266" s="823" t="s">
        <v>611</v>
      </c>
      <c r="I266" s="823" t="s">
        <v>1024</v>
      </c>
      <c r="J266" s="823" t="s">
        <v>1022</v>
      </c>
      <c r="K266" s="823" t="s">
        <v>1025</v>
      </c>
      <c r="L266" s="826">
        <v>48.89</v>
      </c>
      <c r="M266" s="826">
        <v>48.89</v>
      </c>
      <c r="N266" s="823">
        <v>1</v>
      </c>
      <c r="O266" s="827">
        <v>0.5</v>
      </c>
      <c r="P266" s="826">
        <v>48.89</v>
      </c>
      <c r="Q266" s="828">
        <v>1</v>
      </c>
      <c r="R266" s="823">
        <v>1</v>
      </c>
      <c r="S266" s="828">
        <v>1</v>
      </c>
      <c r="T266" s="827">
        <v>0.5</v>
      </c>
      <c r="U266" s="829">
        <v>1</v>
      </c>
    </row>
    <row r="267" spans="1:21" ht="14.45" customHeight="1" x14ac:dyDescent="0.2">
      <c r="A267" s="822">
        <v>22</v>
      </c>
      <c r="B267" s="823" t="s">
        <v>949</v>
      </c>
      <c r="C267" s="823" t="s">
        <v>951</v>
      </c>
      <c r="D267" s="824" t="s">
        <v>1475</v>
      </c>
      <c r="E267" s="825" t="s">
        <v>967</v>
      </c>
      <c r="F267" s="823" t="s">
        <v>950</v>
      </c>
      <c r="G267" s="823" t="s">
        <v>1036</v>
      </c>
      <c r="H267" s="823" t="s">
        <v>329</v>
      </c>
      <c r="I267" s="823" t="s">
        <v>1288</v>
      </c>
      <c r="J267" s="823" t="s">
        <v>602</v>
      </c>
      <c r="K267" s="823" t="s">
        <v>1289</v>
      </c>
      <c r="L267" s="826">
        <v>127.91</v>
      </c>
      <c r="M267" s="826">
        <v>127.91</v>
      </c>
      <c r="N267" s="823">
        <v>1</v>
      </c>
      <c r="O267" s="827">
        <v>1</v>
      </c>
      <c r="P267" s="826">
        <v>127.91</v>
      </c>
      <c r="Q267" s="828">
        <v>1</v>
      </c>
      <c r="R267" s="823">
        <v>1</v>
      </c>
      <c r="S267" s="828">
        <v>1</v>
      </c>
      <c r="T267" s="827">
        <v>1</v>
      </c>
      <c r="U267" s="829">
        <v>1</v>
      </c>
    </row>
    <row r="268" spans="1:21" ht="14.45" customHeight="1" x14ac:dyDescent="0.2">
      <c r="A268" s="822">
        <v>22</v>
      </c>
      <c r="B268" s="823" t="s">
        <v>949</v>
      </c>
      <c r="C268" s="823" t="s">
        <v>951</v>
      </c>
      <c r="D268" s="824" t="s">
        <v>1475</v>
      </c>
      <c r="E268" s="825" t="s">
        <v>967</v>
      </c>
      <c r="F268" s="823" t="s">
        <v>950</v>
      </c>
      <c r="G268" s="823" t="s">
        <v>1290</v>
      </c>
      <c r="H268" s="823" t="s">
        <v>611</v>
      </c>
      <c r="I268" s="823" t="s">
        <v>905</v>
      </c>
      <c r="J268" s="823" t="s">
        <v>906</v>
      </c>
      <c r="K268" s="823" t="s">
        <v>907</v>
      </c>
      <c r="L268" s="826">
        <v>87.67</v>
      </c>
      <c r="M268" s="826">
        <v>87.67</v>
      </c>
      <c r="N268" s="823">
        <v>1</v>
      </c>
      <c r="O268" s="827">
        <v>0.5</v>
      </c>
      <c r="P268" s="826"/>
      <c r="Q268" s="828">
        <v>0</v>
      </c>
      <c r="R268" s="823"/>
      <c r="S268" s="828">
        <v>0</v>
      </c>
      <c r="T268" s="827"/>
      <c r="U268" s="829">
        <v>0</v>
      </c>
    </row>
    <row r="269" spans="1:21" ht="14.45" customHeight="1" x14ac:dyDescent="0.2">
      <c r="A269" s="822">
        <v>22</v>
      </c>
      <c r="B269" s="823" t="s">
        <v>949</v>
      </c>
      <c r="C269" s="823" t="s">
        <v>951</v>
      </c>
      <c r="D269" s="824" t="s">
        <v>1475</v>
      </c>
      <c r="E269" s="825" t="s">
        <v>967</v>
      </c>
      <c r="F269" s="823" t="s">
        <v>950</v>
      </c>
      <c r="G269" s="823" t="s">
        <v>1290</v>
      </c>
      <c r="H269" s="823" t="s">
        <v>611</v>
      </c>
      <c r="I269" s="823" t="s">
        <v>904</v>
      </c>
      <c r="J269" s="823" t="s">
        <v>667</v>
      </c>
      <c r="K269" s="823" t="s">
        <v>668</v>
      </c>
      <c r="L269" s="826">
        <v>87.67</v>
      </c>
      <c r="M269" s="826">
        <v>87.67</v>
      </c>
      <c r="N269" s="823">
        <v>1</v>
      </c>
      <c r="O269" s="827">
        <v>1</v>
      </c>
      <c r="P269" s="826"/>
      <c r="Q269" s="828">
        <v>0</v>
      </c>
      <c r="R269" s="823"/>
      <c r="S269" s="828">
        <v>0</v>
      </c>
      <c r="T269" s="827"/>
      <c r="U269" s="829">
        <v>0</v>
      </c>
    </row>
    <row r="270" spans="1:21" ht="14.45" customHeight="1" x14ac:dyDescent="0.2">
      <c r="A270" s="822">
        <v>22</v>
      </c>
      <c r="B270" s="823" t="s">
        <v>949</v>
      </c>
      <c r="C270" s="823" t="s">
        <v>951</v>
      </c>
      <c r="D270" s="824" t="s">
        <v>1475</v>
      </c>
      <c r="E270" s="825" t="s">
        <v>967</v>
      </c>
      <c r="F270" s="823" t="s">
        <v>950</v>
      </c>
      <c r="G270" s="823" t="s">
        <v>1290</v>
      </c>
      <c r="H270" s="823" t="s">
        <v>329</v>
      </c>
      <c r="I270" s="823" t="s">
        <v>1407</v>
      </c>
      <c r="J270" s="823" t="s">
        <v>667</v>
      </c>
      <c r="K270" s="823" t="s">
        <v>1408</v>
      </c>
      <c r="L270" s="826">
        <v>43.85</v>
      </c>
      <c r="M270" s="826">
        <v>43.85</v>
      </c>
      <c r="N270" s="823">
        <v>1</v>
      </c>
      <c r="O270" s="827">
        <v>0.5</v>
      </c>
      <c r="P270" s="826"/>
      <c r="Q270" s="828">
        <v>0</v>
      </c>
      <c r="R270" s="823"/>
      <c r="S270" s="828">
        <v>0</v>
      </c>
      <c r="T270" s="827"/>
      <c r="U270" s="829">
        <v>0</v>
      </c>
    </row>
    <row r="271" spans="1:21" ht="14.45" customHeight="1" x14ac:dyDescent="0.2">
      <c r="A271" s="822">
        <v>22</v>
      </c>
      <c r="B271" s="823" t="s">
        <v>949</v>
      </c>
      <c r="C271" s="823" t="s">
        <v>951</v>
      </c>
      <c r="D271" s="824" t="s">
        <v>1475</v>
      </c>
      <c r="E271" s="825" t="s">
        <v>967</v>
      </c>
      <c r="F271" s="823" t="s">
        <v>950</v>
      </c>
      <c r="G271" s="823" t="s">
        <v>1204</v>
      </c>
      <c r="H271" s="823" t="s">
        <v>611</v>
      </c>
      <c r="I271" s="823" t="s">
        <v>918</v>
      </c>
      <c r="J271" s="823" t="s">
        <v>658</v>
      </c>
      <c r="K271" s="823" t="s">
        <v>659</v>
      </c>
      <c r="L271" s="826">
        <v>0</v>
      </c>
      <c r="M271" s="826">
        <v>0</v>
      </c>
      <c r="N271" s="823">
        <v>1</v>
      </c>
      <c r="O271" s="827">
        <v>1</v>
      </c>
      <c r="P271" s="826"/>
      <c r="Q271" s="828"/>
      <c r="R271" s="823"/>
      <c r="S271" s="828">
        <v>0</v>
      </c>
      <c r="T271" s="827"/>
      <c r="U271" s="829">
        <v>0</v>
      </c>
    </row>
    <row r="272" spans="1:21" ht="14.45" customHeight="1" x14ac:dyDescent="0.2">
      <c r="A272" s="822">
        <v>22</v>
      </c>
      <c r="B272" s="823" t="s">
        <v>949</v>
      </c>
      <c r="C272" s="823" t="s">
        <v>951</v>
      </c>
      <c r="D272" s="824" t="s">
        <v>1475</v>
      </c>
      <c r="E272" s="825" t="s">
        <v>967</v>
      </c>
      <c r="F272" s="823" t="s">
        <v>950</v>
      </c>
      <c r="G272" s="823" t="s">
        <v>1409</v>
      </c>
      <c r="H272" s="823" t="s">
        <v>329</v>
      </c>
      <c r="I272" s="823" t="s">
        <v>1410</v>
      </c>
      <c r="J272" s="823" t="s">
        <v>1411</v>
      </c>
      <c r="K272" s="823" t="s">
        <v>1412</v>
      </c>
      <c r="L272" s="826">
        <v>60.39</v>
      </c>
      <c r="M272" s="826">
        <v>181.17000000000002</v>
      </c>
      <c r="N272" s="823">
        <v>3</v>
      </c>
      <c r="O272" s="827">
        <v>1</v>
      </c>
      <c r="P272" s="826">
        <v>181.17000000000002</v>
      </c>
      <c r="Q272" s="828">
        <v>1</v>
      </c>
      <c r="R272" s="823">
        <v>3</v>
      </c>
      <c r="S272" s="828">
        <v>1</v>
      </c>
      <c r="T272" s="827">
        <v>1</v>
      </c>
      <c r="U272" s="829">
        <v>1</v>
      </c>
    </row>
    <row r="273" spans="1:21" ht="14.45" customHeight="1" x14ac:dyDescent="0.2">
      <c r="A273" s="822">
        <v>22</v>
      </c>
      <c r="B273" s="823" t="s">
        <v>949</v>
      </c>
      <c r="C273" s="823" t="s">
        <v>951</v>
      </c>
      <c r="D273" s="824" t="s">
        <v>1475</v>
      </c>
      <c r="E273" s="825" t="s">
        <v>967</v>
      </c>
      <c r="F273" s="823" t="s">
        <v>950</v>
      </c>
      <c r="G273" s="823" t="s">
        <v>1059</v>
      </c>
      <c r="H273" s="823" t="s">
        <v>329</v>
      </c>
      <c r="I273" s="823" t="s">
        <v>1393</v>
      </c>
      <c r="J273" s="823" t="s">
        <v>623</v>
      </c>
      <c r="K273" s="823" t="s">
        <v>731</v>
      </c>
      <c r="L273" s="826">
        <v>94.28</v>
      </c>
      <c r="M273" s="826">
        <v>94.28</v>
      </c>
      <c r="N273" s="823">
        <v>1</v>
      </c>
      <c r="O273" s="827">
        <v>1</v>
      </c>
      <c r="P273" s="826"/>
      <c r="Q273" s="828">
        <v>0</v>
      </c>
      <c r="R273" s="823"/>
      <c r="S273" s="828">
        <v>0</v>
      </c>
      <c r="T273" s="827"/>
      <c r="U273" s="829">
        <v>0</v>
      </c>
    </row>
    <row r="274" spans="1:21" ht="14.45" customHeight="1" x14ac:dyDescent="0.2">
      <c r="A274" s="822">
        <v>22</v>
      </c>
      <c r="B274" s="823" t="s">
        <v>949</v>
      </c>
      <c r="C274" s="823" t="s">
        <v>951</v>
      </c>
      <c r="D274" s="824" t="s">
        <v>1475</v>
      </c>
      <c r="E274" s="825" t="s">
        <v>967</v>
      </c>
      <c r="F274" s="823" t="s">
        <v>950</v>
      </c>
      <c r="G274" s="823" t="s">
        <v>1059</v>
      </c>
      <c r="H274" s="823" t="s">
        <v>611</v>
      </c>
      <c r="I274" s="823" t="s">
        <v>1060</v>
      </c>
      <c r="J274" s="823" t="s">
        <v>910</v>
      </c>
      <c r="K274" s="823" t="s">
        <v>1061</v>
      </c>
      <c r="L274" s="826">
        <v>105.23</v>
      </c>
      <c r="M274" s="826">
        <v>3262.13</v>
      </c>
      <c r="N274" s="823">
        <v>31</v>
      </c>
      <c r="O274" s="827">
        <v>27.5</v>
      </c>
      <c r="P274" s="826">
        <v>1052.3</v>
      </c>
      <c r="Q274" s="828">
        <v>0.32258064516129031</v>
      </c>
      <c r="R274" s="823">
        <v>10</v>
      </c>
      <c r="S274" s="828">
        <v>0.32258064516129031</v>
      </c>
      <c r="T274" s="827">
        <v>9.5</v>
      </c>
      <c r="U274" s="829">
        <v>0.34545454545454546</v>
      </c>
    </row>
    <row r="275" spans="1:21" ht="14.45" customHeight="1" x14ac:dyDescent="0.2">
      <c r="A275" s="822">
        <v>22</v>
      </c>
      <c r="B275" s="823" t="s">
        <v>949</v>
      </c>
      <c r="C275" s="823" t="s">
        <v>951</v>
      </c>
      <c r="D275" s="824" t="s">
        <v>1475</v>
      </c>
      <c r="E275" s="825" t="s">
        <v>967</v>
      </c>
      <c r="F275" s="823" t="s">
        <v>950</v>
      </c>
      <c r="G275" s="823" t="s">
        <v>1059</v>
      </c>
      <c r="H275" s="823" t="s">
        <v>611</v>
      </c>
      <c r="I275" s="823" t="s">
        <v>1062</v>
      </c>
      <c r="J275" s="823" t="s">
        <v>910</v>
      </c>
      <c r="K275" s="823" t="s">
        <v>1063</v>
      </c>
      <c r="L275" s="826">
        <v>126.27</v>
      </c>
      <c r="M275" s="826">
        <v>10354.140000000007</v>
      </c>
      <c r="N275" s="823">
        <v>82</v>
      </c>
      <c r="O275" s="827">
        <v>69.5</v>
      </c>
      <c r="P275" s="826">
        <v>5808.4200000000055</v>
      </c>
      <c r="Q275" s="828">
        <v>0.56097560975609773</v>
      </c>
      <c r="R275" s="823">
        <v>46</v>
      </c>
      <c r="S275" s="828">
        <v>0.56097560975609762</v>
      </c>
      <c r="T275" s="827">
        <v>37.5</v>
      </c>
      <c r="U275" s="829">
        <v>0.53956834532374098</v>
      </c>
    </row>
    <row r="276" spans="1:21" ht="14.45" customHeight="1" x14ac:dyDescent="0.2">
      <c r="A276" s="822">
        <v>22</v>
      </c>
      <c r="B276" s="823" t="s">
        <v>949</v>
      </c>
      <c r="C276" s="823" t="s">
        <v>951</v>
      </c>
      <c r="D276" s="824" t="s">
        <v>1475</v>
      </c>
      <c r="E276" s="825" t="s">
        <v>967</v>
      </c>
      <c r="F276" s="823" t="s">
        <v>950</v>
      </c>
      <c r="G276" s="823" t="s">
        <v>1059</v>
      </c>
      <c r="H276" s="823" t="s">
        <v>611</v>
      </c>
      <c r="I276" s="823" t="s">
        <v>1064</v>
      </c>
      <c r="J276" s="823" t="s">
        <v>910</v>
      </c>
      <c r="K276" s="823" t="s">
        <v>1065</v>
      </c>
      <c r="L276" s="826">
        <v>63.14</v>
      </c>
      <c r="M276" s="826">
        <v>505.12</v>
      </c>
      <c r="N276" s="823">
        <v>8</v>
      </c>
      <c r="O276" s="827">
        <v>5.5</v>
      </c>
      <c r="P276" s="826">
        <v>252.56</v>
      </c>
      <c r="Q276" s="828">
        <v>0.5</v>
      </c>
      <c r="R276" s="823">
        <v>4</v>
      </c>
      <c r="S276" s="828">
        <v>0.5</v>
      </c>
      <c r="T276" s="827">
        <v>3</v>
      </c>
      <c r="U276" s="829">
        <v>0.54545454545454541</v>
      </c>
    </row>
    <row r="277" spans="1:21" ht="14.45" customHeight="1" x14ac:dyDescent="0.2">
      <c r="A277" s="822">
        <v>22</v>
      </c>
      <c r="B277" s="823" t="s">
        <v>949</v>
      </c>
      <c r="C277" s="823" t="s">
        <v>951</v>
      </c>
      <c r="D277" s="824" t="s">
        <v>1475</v>
      </c>
      <c r="E277" s="825" t="s">
        <v>967</v>
      </c>
      <c r="F277" s="823" t="s">
        <v>950</v>
      </c>
      <c r="G277" s="823" t="s">
        <v>1059</v>
      </c>
      <c r="H277" s="823" t="s">
        <v>611</v>
      </c>
      <c r="I277" s="823" t="s">
        <v>912</v>
      </c>
      <c r="J277" s="823" t="s">
        <v>910</v>
      </c>
      <c r="K277" s="823" t="s">
        <v>913</v>
      </c>
      <c r="L277" s="826">
        <v>84.18</v>
      </c>
      <c r="M277" s="826">
        <v>6145.1399999999976</v>
      </c>
      <c r="N277" s="823">
        <v>73</v>
      </c>
      <c r="O277" s="827">
        <v>57</v>
      </c>
      <c r="P277" s="826">
        <v>2441.2200000000003</v>
      </c>
      <c r="Q277" s="828">
        <v>0.39726027397260294</v>
      </c>
      <c r="R277" s="823">
        <v>29</v>
      </c>
      <c r="S277" s="828">
        <v>0.39726027397260272</v>
      </c>
      <c r="T277" s="827">
        <v>22</v>
      </c>
      <c r="U277" s="829">
        <v>0.38596491228070173</v>
      </c>
    </row>
    <row r="278" spans="1:21" ht="14.45" customHeight="1" x14ac:dyDescent="0.2">
      <c r="A278" s="822">
        <v>22</v>
      </c>
      <c r="B278" s="823" t="s">
        <v>949</v>
      </c>
      <c r="C278" s="823" t="s">
        <v>951</v>
      </c>
      <c r="D278" s="824" t="s">
        <v>1475</v>
      </c>
      <c r="E278" s="825" t="s">
        <v>967</v>
      </c>
      <c r="F278" s="823" t="s">
        <v>950</v>
      </c>
      <c r="G278" s="823" t="s">
        <v>1059</v>
      </c>
      <c r="H278" s="823" t="s">
        <v>329</v>
      </c>
      <c r="I278" s="823" t="s">
        <v>1396</v>
      </c>
      <c r="J278" s="823" t="s">
        <v>623</v>
      </c>
      <c r="K278" s="823" t="s">
        <v>1068</v>
      </c>
      <c r="L278" s="826">
        <v>105.23</v>
      </c>
      <c r="M278" s="826">
        <v>105.23</v>
      </c>
      <c r="N278" s="823">
        <v>1</v>
      </c>
      <c r="O278" s="827">
        <v>1</v>
      </c>
      <c r="P278" s="826">
        <v>105.23</v>
      </c>
      <c r="Q278" s="828">
        <v>1</v>
      </c>
      <c r="R278" s="823">
        <v>1</v>
      </c>
      <c r="S278" s="828">
        <v>1</v>
      </c>
      <c r="T278" s="827">
        <v>1</v>
      </c>
      <c r="U278" s="829">
        <v>1</v>
      </c>
    </row>
    <row r="279" spans="1:21" ht="14.45" customHeight="1" x14ac:dyDescent="0.2">
      <c r="A279" s="822">
        <v>22</v>
      </c>
      <c r="B279" s="823" t="s">
        <v>949</v>
      </c>
      <c r="C279" s="823" t="s">
        <v>951</v>
      </c>
      <c r="D279" s="824" t="s">
        <v>1475</v>
      </c>
      <c r="E279" s="825" t="s">
        <v>967</v>
      </c>
      <c r="F279" s="823" t="s">
        <v>950</v>
      </c>
      <c r="G279" s="823" t="s">
        <v>1059</v>
      </c>
      <c r="H279" s="823" t="s">
        <v>329</v>
      </c>
      <c r="I279" s="823" t="s">
        <v>1066</v>
      </c>
      <c r="J279" s="823" t="s">
        <v>623</v>
      </c>
      <c r="K279" s="823" t="s">
        <v>624</v>
      </c>
      <c r="L279" s="826">
        <v>84.18</v>
      </c>
      <c r="M279" s="826">
        <v>84.18</v>
      </c>
      <c r="N279" s="823">
        <v>1</v>
      </c>
      <c r="O279" s="827">
        <v>1</v>
      </c>
      <c r="P279" s="826">
        <v>84.18</v>
      </c>
      <c r="Q279" s="828">
        <v>1</v>
      </c>
      <c r="R279" s="823">
        <v>1</v>
      </c>
      <c r="S279" s="828">
        <v>1</v>
      </c>
      <c r="T279" s="827">
        <v>1</v>
      </c>
      <c r="U279" s="829">
        <v>1</v>
      </c>
    </row>
    <row r="280" spans="1:21" ht="14.45" customHeight="1" x14ac:dyDescent="0.2">
      <c r="A280" s="822">
        <v>22</v>
      </c>
      <c r="B280" s="823" t="s">
        <v>949</v>
      </c>
      <c r="C280" s="823" t="s">
        <v>951</v>
      </c>
      <c r="D280" s="824" t="s">
        <v>1475</v>
      </c>
      <c r="E280" s="825" t="s">
        <v>967</v>
      </c>
      <c r="F280" s="823" t="s">
        <v>950</v>
      </c>
      <c r="G280" s="823" t="s">
        <v>1059</v>
      </c>
      <c r="H280" s="823" t="s">
        <v>611</v>
      </c>
      <c r="I280" s="823" t="s">
        <v>909</v>
      </c>
      <c r="J280" s="823" t="s">
        <v>910</v>
      </c>
      <c r="K280" s="823" t="s">
        <v>911</v>
      </c>
      <c r="L280" s="826">
        <v>49.08</v>
      </c>
      <c r="M280" s="826">
        <v>245.39999999999998</v>
      </c>
      <c r="N280" s="823">
        <v>5</v>
      </c>
      <c r="O280" s="827">
        <v>2.5</v>
      </c>
      <c r="P280" s="826"/>
      <c r="Q280" s="828">
        <v>0</v>
      </c>
      <c r="R280" s="823"/>
      <c r="S280" s="828">
        <v>0</v>
      </c>
      <c r="T280" s="827"/>
      <c r="U280" s="829">
        <v>0</v>
      </c>
    </row>
    <row r="281" spans="1:21" ht="14.45" customHeight="1" x14ac:dyDescent="0.2">
      <c r="A281" s="822">
        <v>22</v>
      </c>
      <c r="B281" s="823" t="s">
        <v>949</v>
      </c>
      <c r="C281" s="823" t="s">
        <v>951</v>
      </c>
      <c r="D281" s="824" t="s">
        <v>1475</v>
      </c>
      <c r="E281" s="825" t="s">
        <v>967</v>
      </c>
      <c r="F281" s="823" t="s">
        <v>950</v>
      </c>
      <c r="G281" s="823" t="s">
        <v>1059</v>
      </c>
      <c r="H281" s="823" t="s">
        <v>611</v>
      </c>
      <c r="I281" s="823" t="s">
        <v>914</v>
      </c>
      <c r="J281" s="823" t="s">
        <v>623</v>
      </c>
      <c r="K281" s="823" t="s">
        <v>624</v>
      </c>
      <c r="L281" s="826">
        <v>84.18</v>
      </c>
      <c r="M281" s="826">
        <v>2020.3200000000006</v>
      </c>
      <c r="N281" s="823">
        <v>24</v>
      </c>
      <c r="O281" s="827">
        <v>20.5</v>
      </c>
      <c r="P281" s="826">
        <v>925.98000000000025</v>
      </c>
      <c r="Q281" s="828">
        <v>0.45833333333333331</v>
      </c>
      <c r="R281" s="823">
        <v>11</v>
      </c>
      <c r="S281" s="828">
        <v>0.45833333333333331</v>
      </c>
      <c r="T281" s="827">
        <v>9</v>
      </c>
      <c r="U281" s="829">
        <v>0.43902439024390244</v>
      </c>
    </row>
    <row r="282" spans="1:21" ht="14.45" customHeight="1" x14ac:dyDescent="0.2">
      <c r="A282" s="822">
        <v>22</v>
      </c>
      <c r="B282" s="823" t="s">
        <v>949</v>
      </c>
      <c r="C282" s="823" t="s">
        <v>951</v>
      </c>
      <c r="D282" s="824" t="s">
        <v>1475</v>
      </c>
      <c r="E282" s="825" t="s">
        <v>967</v>
      </c>
      <c r="F282" s="823" t="s">
        <v>950</v>
      </c>
      <c r="G282" s="823" t="s">
        <v>1059</v>
      </c>
      <c r="H282" s="823" t="s">
        <v>611</v>
      </c>
      <c r="I282" s="823" t="s">
        <v>1067</v>
      </c>
      <c r="J282" s="823" t="s">
        <v>623</v>
      </c>
      <c r="K282" s="823" t="s">
        <v>1068</v>
      </c>
      <c r="L282" s="826">
        <v>105.23</v>
      </c>
      <c r="M282" s="826">
        <v>1578.45</v>
      </c>
      <c r="N282" s="823">
        <v>15</v>
      </c>
      <c r="O282" s="827">
        <v>13</v>
      </c>
      <c r="P282" s="826">
        <v>631.38</v>
      </c>
      <c r="Q282" s="828">
        <v>0.39999999999999997</v>
      </c>
      <c r="R282" s="823">
        <v>6</v>
      </c>
      <c r="S282" s="828">
        <v>0.4</v>
      </c>
      <c r="T282" s="827">
        <v>5</v>
      </c>
      <c r="U282" s="829">
        <v>0.38461538461538464</v>
      </c>
    </row>
    <row r="283" spans="1:21" ht="14.45" customHeight="1" x14ac:dyDescent="0.2">
      <c r="A283" s="822">
        <v>22</v>
      </c>
      <c r="B283" s="823" t="s">
        <v>949</v>
      </c>
      <c r="C283" s="823" t="s">
        <v>951</v>
      </c>
      <c r="D283" s="824" t="s">
        <v>1475</v>
      </c>
      <c r="E283" s="825" t="s">
        <v>967</v>
      </c>
      <c r="F283" s="823" t="s">
        <v>950</v>
      </c>
      <c r="G283" s="823" t="s">
        <v>1059</v>
      </c>
      <c r="H283" s="823" t="s">
        <v>611</v>
      </c>
      <c r="I283" s="823" t="s">
        <v>1069</v>
      </c>
      <c r="J283" s="823" t="s">
        <v>623</v>
      </c>
      <c r="K283" s="823" t="s">
        <v>1070</v>
      </c>
      <c r="L283" s="826">
        <v>63.14</v>
      </c>
      <c r="M283" s="826">
        <v>63.14</v>
      </c>
      <c r="N283" s="823">
        <v>1</v>
      </c>
      <c r="O283" s="827">
        <v>0.5</v>
      </c>
      <c r="P283" s="826">
        <v>63.14</v>
      </c>
      <c r="Q283" s="828">
        <v>1</v>
      </c>
      <c r="R283" s="823">
        <v>1</v>
      </c>
      <c r="S283" s="828">
        <v>1</v>
      </c>
      <c r="T283" s="827">
        <v>0.5</v>
      </c>
      <c r="U283" s="829">
        <v>1</v>
      </c>
    </row>
    <row r="284" spans="1:21" ht="14.45" customHeight="1" x14ac:dyDescent="0.2">
      <c r="A284" s="822">
        <v>22</v>
      </c>
      <c r="B284" s="823" t="s">
        <v>949</v>
      </c>
      <c r="C284" s="823" t="s">
        <v>951</v>
      </c>
      <c r="D284" s="824" t="s">
        <v>1475</v>
      </c>
      <c r="E284" s="825" t="s">
        <v>967</v>
      </c>
      <c r="F284" s="823" t="s">
        <v>950</v>
      </c>
      <c r="G284" s="823" t="s">
        <v>1059</v>
      </c>
      <c r="H284" s="823" t="s">
        <v>611</v>
      </c>
      <c r="I284" s="823" t="s">
        <v>915</v>
      </c>
      <c r="J284" s="823" t="s">
        <v>623</v>
      </c>
      <c r="K284" s="823" t="s">
        <v>916</v>
      </c>
      <c r="L284" s="826">
        <v>49.08</v>
      </c>
      <c r="M284" s="826">
        <v>98.16</v>
      </c>
      <c r="N284" s="823">
        <v>2</v>
      </c>
      <c r="O284" s="827">
        <v>1.5</v>
      </c>
      <c r="P284" s="826">
        <v>49.08</v>
      </c>
      <c r="Q284" s="828">
        <v>0.5</v>
      </c>
      <c r="R284" s="823">
        <v>1</v>
      </c>
      <c r="S284" s="828">
        <v>0.5</v>
      </c>
      <c r="T284" s="827">
        <v>0.5</v>
      </c>
      <c r="U284" s="829">
        <v>0.33333333333333331</v>
      </c>
    </row>
    <row r="285" spans="1:21" ht="14.45" customHeight="1" x14ac:dyDescent="0.2">
      <c r="A285" s="822">
        <v>22</v>
      </c>
      <c r="B285" s="823" t="s">
        <v>949</v>
      </c>
      <c r="C285" s="823" t="s">
        <v>951</v>
      </c>
      <c r="D285" s="824" t="s">
        <v>1475</v>
      </c>
      <c r="E285" s="825" t="s">
        <v>967</v>
      </c>
      <c r="F285" s="823" t="s">
        <v>950</v>
      </c>
      <c r="G285" s="823" t="s">
        <v>1059</v>
      </c>
      <c r="H285" s="823" t="s">
        <v>611</v>
      </c>
      <c r="I285" s="823" t="s">
        <v>1071</v>
      </c>
      <c r="J285" s="823" t="s">
        <v>623</v>
      </c>
      <c r="K285" s="823" t="s">
        <v>1072</v>
      </c>
      <c r="L285" s="826">
        <v>126.27</v>
      </c>
      <c r="M285" s="826">
        <v>2651.67</v>
      </c>
      <c r="N285" s="823">
        <v>21</v>
      </c>
      <c r="O285" s="827">
        <v>19</v>
      </c>
      <c r="P285" s="826">
        <v>1515.24</v>
      </c>
      <c r="Q285" s="828">
        <v>0.5714285714285714</v>
      </c>
      <c r="R285" s="823">
        <v>12</v>
      </c>
      <c r="S285" s="828">
        <v>0.5714285714285714</v>
      </c>
      <c r="T285" s="827">
        <v>10.5</v>
      </c>
      <c r="U285" s="829">
        <v>0.55263157894736847</v>
      </c>
    </row>
    <row r="286" spans="1:21" ht="14.45" customHeight="1" x14ac:dyDescent="0.2">
      <c r="A286" s="822">
        <v>22</v>
      </c>
      <c r="B286" s="823" t="s">
        <v>949</v>
      </c>
      <c r="C286" s="823" t="s">
        <v>951</v>
      </c>
      <c r="D286" s="824" t="s">
        <v>1475</v>
      </c>
      <c r="E286" s="825" t="s">
        <v>967</v>
      </c>
      <c r="F286" s="823" t="s">
        <v>950</v>
      </c>
      <c r="G286" s="823" t="s">
        <v>1059</v>
      </c>
      <c r="H286" s="823" t="s">
        <v>611</v>
      </c>
      <c r="I286" s="823" t="s">
        <v>1073</v>
      </c>
      <c r="J286" s="823" t="s">
        <v>623</v>
      </c>
      <c r="K286" s="823" t="s">
        <v>1074</v>
      </c>
      <c r="L286" s="826">
        <v>74.08</v>
      </c>
      <c r="M286" s="826">
        <v>74.08</v>
      </c>
      <c r="N286" s="823">
        <v>1</v>
      </c>
      <c r="O286" s="827">
        <v>1</v>
      </c>
      <c r="P286" s="826"/>
      <c r="Q286" s="828">
        <v>0</v>
      </c>
      <c r="R286" s="823"/>
      <c r="S286" s="828">
        <v>0</v>
      </c>
      <c r="T286" s="827"/>
      <c r="U286" s="829">
        <v>0</v>
      </c>
    </row>
    <row r="287" spans="1:21" ht="14.45" customHeight="1" x14ac:dyDescent="0.2">
      <c r="A287" s="822">
        <v>22</v>
      </c>
      <c r="B287" s="823" t="s">
        <v>949</v>
      </c>
      <c r="C287" s="823" t="s">
        <v>951</v>
      </c>
      <c r="D287" s="824" t="s">
        <v>1475</v>
      </c>
      <c r="E287" s="825" t="s">
        <v>967</v>
      </c>
      <c r="F287" s="823" t="s">
        <v>950</v>
      </c>
      <c r="G287" s="823" t="s">
        <v>1059</v>
      </c>
      <c r="H287" s="823" t="s">
        <v>611</v>
      </c>
      <c r="I287" s="823" t="s">
        <v>934</v>
      </c>
      <c r="J287" s="823" t="s">
        <v>623</v>
      </c>
      <c r="K287" s="823" t="s">
        <v>731</v>
      </c>
      <c r="L287" s="826">
        <v>94.28</v>
      </c>
      <c r="M287" s="826">
        <v>565.68000000000006</v>
      </c>
      <c r="N287" s="823">
        <v>6</v>
      </c>
      <c r="O287" s="827">
        <v>6</v>
      </c>
      <c r="P287" s="826">
        <v>188.56</v>
      </c>
      <c r="Q287" s="828">
        <v>0.33333333333333331</v>
      </c>
      <c r="R287" s="823">
        <v>2</v>
      </c>
      <c r="S287" s="828">
        <v>0.33333333333333331</v>
      </c>
      <c r="T287" s="827">
        <v>2</v>
      </c>
      <c r="U287" s="829">
        <v>0.33333333333333331</v>
      </c>
    </row>
    <row r="288" spans="1:21" ht="14.45" customHeight="1" x14ac:dyDescent="0.2">
      <c r="A288" s="822">
        <v>22</v>
      </c>
      <c r="B288" s="823" t="s">
        <v>949</v>
      </c>
      <c r="C288" s="823" t="s">
        <v>951</v>
      </c>
      <c r="D288" s="824" t="s">
        <v>1475</v>
      </c>
      <c r="E288" s="825" t="s">
        <v>967</v>
      </c>
      <c r="F288" s="823" t="s">
        <v>950</v>
      </c>
      <c r="G288" s="823" t="s">
        <v>1059</v>
      </c>
      <c r="H288" s="823" t="s">
        <v>611</v>
      </c>
      <c r="I288" s="823" t="s">
        <v>1075</v>
      </c>
      <c r="J288" s="823" t="s">
        <v>623</v>
      </c>
      <c r="K288" s="823" t="s">
        <v>1076</v>
      </c>
      <c r="L288" s="826">
        <v>168.36</v>
      </c>
      <c r="M288" s="826">
        <v>1010.1600000000001</v>
      </c>
      <c r="N288" s="823">
        <v>6</v>
      </c>
      <c r="O288" s="827">
        <v>5</v>
      </c>
      <c r="P288" s="826">
        <v>841.80000000000007</v>
      </c>
      <c r="Q288" s="828">
        <v>0.83333333333333337</v>
      </c>
      <c r="R288" s="823">
        <v>5</v>
      </c>
      <c r="S288" s="828">
        <v>0.83333333333333337</v>
      </c>
      <c r="T288" s="827">
        <v>4</v>
      </c>
      <c r="U288" s="829">
        <v>0.8</v>
      </c>
    </row>
    <row r="289" spans="1:21" ht="14.45" customHeight="1" x14ac:dyDescent="0.2">
      <c r="A289" s="822">
        <v>22</v>
      </c>
      <c r="B289" s="823" t="s">
        <v>949</v>
      </c>
      <c r="C289" s="823" t="s">
        <v>951</v>
      </c>
      <c r="D289" s="824" t="s">
        <v>1475</v>
      </c>
      <c r="E289" s="825" t="s">
        <v>967</v>
      </c>
      <c r="F289" s="823" t="s">
        <v>950</v>
      </c>
      <c r="G289" s="823" t="s">
        <v>1059</v>
      </c>
      <c r="H289" s="823" t="s">
        <v>611</v>
      </c>
      <c r="I289" s="823" t="s">
        <v>1077</v>
      </c>
      <c r="J289" s="823" t="s">
        <v>623</v>
      </c>
      <c r="K289" s="823" t="s">
        <v>1078</v>
      </c>
      <c r="L289" s="826">
        <v>115.33</v>
      </c>
      <c r="M289" s="826">
        <v>461.32</v>
      </c>
      <c r="N289" s="823">
        <v>4</v>
      </c>
      <c r="O289" s="827">
        <v>4</v>
      </c>
      <c r="P289" s="826"/>
      <c r="Q289" s="828">
        <v>0</v>
      </c>
      <c r="R289" s="823"/>
      <c r="S289" s="828">
        <v>0</v>
      </c>
      <c r="T289" s="827"/>
      <c r="U289" s="829">
        <v>0</v>
      </c>
    </row>
    <row r="290" spans="1:21" ht="14.45" customHeight="1" x14ac:dyDescent="0.2">
      <c r="A290" s="822">
        <v>22</v>
      </c>
      <c r="B290" s="823" t="s">
        <v>949</v>
      </c>
      <c r="C290" s="823" t="s">
        <v>951</v>
      </c>
      <c r="D290" s="824" t="s">
        <v>1475</v>
      </c>
      <c r="E290" s="825" t="s">
        <v>967</v>
      </c>
      <c r="F290" s="823" t="s">
        <v>950</v>
      </c>
      <c r="G290" s="823" t="s">
        <v>1083</v>
      </c>
      <c r="H290" s="823" t="s">
        <v>329</v>
      </c>
      <c r="I290" s="823" t="s">
        <v>1084</v>
      </c>
      <c r="J290" s="823" t="s">
        <v>1085</v>
      </c>
      <c r="K290" s="823" t="s">
        <v>1086</v>
      </c>
      <c r="L290" s="826">
        <v>0</v>
      </c>
      <c r="M290" s="826">
        <v>0</v>
      </c>
      <c r="N290" s="823">
        <v>19</v>
      </c>
      <c r="O290" s="827">
        <v>17.5</v>
      </c>
      <c r="P290" s="826">
        <v>0</v>
      </c>
      <c r="Q290" s="828"/>
      <c r="R290" s="823">
        <v>18</v>
      </c>
      <c r="S290" s="828">
        <v>0.94736842105263153</v>
      </c>
      <c r="T290" s="827">
        <v>16.5</v>
      </c>
      <c r="U290" s="829">
        <v>0.94285714285714284</v>
      </c>
    </row>
    <row r="291" spans="1:21" ht="14.45" customHeight="1" x14ac:dyDescent="0.2">
      <c r="A291" s="822">
        <v>22</v>
      </c>
      <c r="B291" s="823" t="s">
        <v>949</v>
      </c>
      <c r="C291" s="823" t="s">
        <v>951</v>
      </c>
      <c r="D291" s="824" t="s">
        <v>1475</v>
      </c>
      <c r="E291" s="825" t="s">
        <v>967</v>
      </c>
      <c r="F291" s="823" t="s">
        <v>950</v>
      </c>
      <c r="G291" s="823" t="s">
        <v>1305</v>
      </c>
      <c r="H291" s="823" t="s">
        <v>329</v>
      </c>
      <c r="I291" s="823" t="s">
        <v>1306</v>
      </c>
      <c r="J291" s="823" t="s">
        <v>1307</v>
      </c>
      <c r="K291" s="823" t="s">
        <v>1308</v>
      </c>
      <c r="L291" s="826">
        <v>121.92</v>
      </c>
      <c r="M291" s="826">
        <v>243.84</v>
      </c>
      <c r="N291" s="823">
        <v>2</v>
      </c>
      <c r="O291" s="827">
        <v>1.5</v>
      </c>
      <c r="P291" s="826">
        <v>121.92</v>
      </c>
      <c r="Q291" s="828">
        <v>0.5</v>
      </c>
      <c r="R291" s="823">
        <v>1</v>
      </c>
      <c r="S291" s="828">
        <v>0.5</v>
      </c>
      <c r="T291" s="827">
        <v>1</v>
      </c>
      <c r="U291" s="829">
        <v>0.66666666666666663</v>
      </c>
    </row>
    <row r="292" spans="1:21" ht="14.45" customHeight="1" x14ac:dyDescent="0.2">
      <c r="A292" s="822">
        <v>22</v>
      </c>
      <c r="B292" s="823" t="s">
        <v>949</v>
      </c>
      <c r="C292" s="823" t="s">
        <v>951</v>
      </c>
      <c r="D292" s="824" t="s">
        <v>1475</v>
      </c>
      <c r="E292" s="825" t="s">
        <v>963</v>
      </c>
      <c r="F292" s="823" t="s">
        <v>950</v>
      </c>
      <c r="G292" s="823" t="s">
        <v>1315</v>
      </c>
      <c r="H292" s="823" t="s">
        <v>329</v>
      </c>
      <c r="I292" s="823" t="s">
        <v>1413</v>
      </c>
      <c r="J292" s="823" t="s">
        <v>1414</v>
      </c>
      <c r="K292" s="823" t="s">
        <v>1415</v>
      </c>
      <c r="L292" s="826">
        <v>56.06</v>
      </c>
      <c r="M292" s="826">
        <v>112.12</v>
      </c>
      <c r="N292" s="823">
        <v>2</v>
      </c>
      <c r="O292" s="827">
        <v>2</v>
      </c>
      <c r="P292" s="826">
        <v>112.12</v>
      </c>
      <c r="Q292" s="828">
        <v>1</v>
      </c>
      <c r="R292" s="823">
        <v>2</v>
      </c>
      <c r="S292" s="828">
        <v>1</v>
      </c>
      <c r="T292" s="827">
        <v>2</v>
      </c>
      <c r="U292" s="829">
        <v>1</v>
      </c>
    </row>
    <row r="293" spans="1:21" ht="14.45" customHeight="1" x14ac:dyDescent="0.2">
      <c r="A293" s="822">
        <v>22</v>
      </c>
      <c r="B293" s="823" t="s">
        <v>949</v>
      </c>
      <c r="C293" s="823" t="s">
        <v>951</v>
      </c>
      <c r="D293" s="824" t="s">
        <v>1475</v>
      </c>
      <c r="E293" s="825" t="s">
        <v>963</v>
      </c>
      <c r="F293" s="823" t="s">
        <v>950</v>
      </c>
      <c r="G293" s="823" t="s">
        <v>975</v>
      </c>
      <c r="H293" s="823" t="s">
        <v>329</v>
      </c>
      <c r="I293" s="823" t="s">
        <v>976</v>
      </c>
      <c r="J293" s="823" t="s">
        <v>977</v>
      </c>
      <c r="K293" s="823" t="s">
        <v>978</v>
      </c>
      <c r="L293" s="826">
        <v>0</v>
      </c>
      <c r="M293" s="826">
        <v>0</v>
      </c>
      <c r="N293" s="823">
        <v>1</v>
      </c>
      <c r="O293" s="827">
        <v>1</v>
      </c>
      <c r="P293" s="826">
        <v>0</v>
      </c>
      <c r="Q293" s="828"/>
      <c r="R293" s="823">
        <v>1</v>
      </c>
      <c r="S293" s="828">
        <v>1</v>
      </c>
      <c r="T293" s="827">
        <v>1</v>
      </c>
      <c r="U293" s="829">
        <v>1</v>
      </c>
    </row>
    <row r="294" spans="1:21" ht="14.45" customHeight="1" x14ac:dyDescent="0.2">
      <c r="A294" s="822">
        <v>22</v>
      </c>
      <c r="B294" s="823" t="s">
        <v>949</v>
      </c>
      <c r="C294" s="823" t="s">
        <v>951</v>
      </c>
      <c r="D294" s="824" t="s">
        <v>1475</v>
      </c>
      <c r="E294" s="825" t="s">
        <v>963</v>
      </c>
      <c r="F294" s="823" t="s">
        <v>950</v>
      </c>
      <c r="G294" s="823" t="s">
        <v>1099</v>
      </c>
      <c r="H294" s="823" t="s">
        <v>611</v>
      </c>
      <c r="I294" s="823" t="s">
        <v>1399</v>
      </c>
      <c r="J294" s="823" t="s">
        <v>1101</v>
      </c>
      <c r="K294" s="823" t="s">
        <v>1400</v>
      </c>
      <c r="L294" s="826">
        <v>58.77</v>
      </c>
      <c r="M294" s="826">
        <v>58.77</v>
      </c>
      <c r="N294" s="823">
        <v>1</v>
      </c>
      <c r="O294" s="827">
        <v>1</v>
      </c>
      <c r="P294" s="826">
        <v>58.77</v>
      </c>
      <c r="Q294" s="828">
        <v>1</v>
      </c>
      <c r="R294" s="823">
        <v>1</v>
      </c>
      <c r="S294" s="828">
        <v>1</v>
      </c>
      <c r="T294" s="827">
        <v>1</v>
      </c>
      <c r="U294" s="829">
        <v>1</v>
      </c>
    </row>
    <row r="295" spans="1:21" ht="14.45" customHeight="1" x14ac:dyDescent="0.2">
      <c r="A295" s="822">
        <v>22</v>
      </c>
      <c r="B295" s="823" t="s">
        <v>949</v>
      </c>
      <c r="C295" s="823" t="s">
        <v>951</v>
      </c>
      <c r="D295" s="824" t="s">
        <v>1475</v>
      </c>
      <c r="E295" s="825" t="s">
        <v>963</v>
      </c>
      <c r="F295" s="823" t="s">
        <v>950</v>
      </c>
      <c r="G295" s="823" t="s">
        <v>1107</v>
      </c>
      <c r="H295" s="823" t="s">
        <v>329</v>
      </c>
      <c r="I295" s="823" t="s">
        <v>1162</v>
      </c>
      <c r="J295" s="823" t="s">
        <v>1163</v>
      </c>
      <c r="K295" s="823" t="s">
        <v>1164</v>
      </c>
      <c r="L295" s="826">
        <v>52.78</v>
      </c>
      <c r="M295" s="826">
        <v>52.78</v>
      </c>
      <c r="N295" s="823">
        <v>1</v>
      </c>
      <c r="O295" s="827">
        <v>0.5</v>
      </c>
      <c r="P295" s="826"/>
      <c r="Q295" s="828">
        <v>0</v>
      </c>
      <c r="R295" s="823"/>
      <c r="S295" s="828">
        <v>0</v>
      </c>
      <c r="T295" s="827"/>
      <c r="U295" s="829">
        <v>0</v>
      </c>
    </row>
    <row r="296" spans="1:21" ht="14.45" customHeight="1" x14ac:dyDescent="0.2">
      <c r="A296" s="822">
        <v>22</v>
      </c>
      <c r="B296" s="823" t="s">
        <v>949</v>
      </c>
      <c r="C296" s="823" t="s">
        <v>951</v>
      </c>
      <c r="D296" s="824" t="s">
        <v>1475</v>
      </c>
      <c r="E296" s="825" t="s">
        <v>963</v>
      </c>
      <c r="F296" s="823" t="s">
        <v>950</v>
      </c>
      <c r="G296" s="823" t="s">
        <v>985</v>
      </c>
      <c r="H296" s="823" t="s">
        <v>329</v>
      </c>
      <c r="I296" s="823" t="s">
        <v>1416</v>
      </c>
      <c r="J296" s="823" t="s">
        <v>1417</v>
      </c>
      <c r="K296" s="823" t="s">
        <v>1418</v>
      </c>
      <c r="L296" s="826">
        <v>23.49</v>
      </c>
      <c r="M296" s="826">
        <v>23.49</v>
      </c>
      <c r="N296" s="823">
        <v>1</v>
      </c>
      <c r="O296" s="827">
        <v>0.5</v>
      </c>
      <c r="P296" s="826">
        <v>23.49</v>
      </c>
      <c r="Q296" s="828">
        <v>1</v>
      </c>
      <c r="R296" s="823">
        <v>1</v>
      </c>
      <c r="S296" s="828">
        <v>1</v>
      </c>
      <c r="T296" s="827">
        <v>0.5</v>
      </c>
      <c r="U296" s="829">
        <v>1</v>
      </c>
    </row>
    <row r="297" spans="1:21" ht="14.45" customHeight="1" x14ac:dyDescent="0.2">
      <c r="A297" s="822">
        <v>22</v>
      </c>
      <c r="B297" s="823" t="s">
        <v>949</v>
      </c>
      <c r="C297" s="823" t="s">
        <v>951</v>
      </c>
      <c r="D297" s="824" t="s">
        <v>1475</v>
      </c>
      <c r="E297" s="825" t="s">
        <v>963</v>
      </c>
      <c r="F297" s="823" t="s">
        <v>950</v>
      </c>
      <c r="G297" s="823" t="s">
        <v>1419</v>
      </c>
      <c r="H297" s="823" t="s">
        <v>329</v>
      </c>
      <c r="I297" s="823" t="s">
        <v>1420</v>
      </c>
      <c r="J297" s="823" t="s">
        <v>1421</v>
      </c>
      <c r="K297" s="823" t="s">
        <v>1422</v>
      </c>
      <c r="L297" s="826">
        <v>0</v>
      </c>
      <c r="M297" s="826">
        <v>0</v>
      </c>
      <c r="N297" s="823">
        <v>1</v>
      </c>
      <c r="O297" s="827">
        <v>0.5</v>
      </c>
      <c r="P297" s="826">
        <v>0</v>
      </c>
      <c r="Q297" s="828"/>
      <c r="R297" s="823">
        <v>1</v>
      </c>
      <c r="S297" s="828">
        <v>1</v>
      </c>
      <c r="T297" s="827">
        <v>0.5</v>
      </c>
      <c r="U297" s="829">
        <v>1</v>
      </c>
    </row>
    <row r="298" spans="1:21" ht="14.45" customHeight="1" x14ac:dyDescent="0.2">
      <c r="A298" s="822">
        <v>22</v>
      </c>
      <c r="B298" s="823" t="s">
        <v>949</v>
      </c>
      <c r="C298" s="823" t="s">
        <v>951</v>
      </c>
      <c r="D298" s="824" t="s">
        <v>1475</v>
      </c>
      <c r="E298" s="825" t="s">
        <v>963</v>
      </c>
      <c r="F298" s="823" t="s">
        <v>950</v>
      </c>
      <c r="G298" s="823" t="s">
        <v>1274</v>
      </c>
      <c r="H298" s="823" t="s">
        <v>611</v>
      </c>
      <c r="I298" s="823" t="s">
        <v>1423</v>
      </c>
      <c r="J298" s="823" t="s">
        <v>1276</v>
      </c>
      <c r="K298" s="823" t="s">
        <v>1424</v>
      </c>
      <c r="L298" s="826">
        <v>773.45</v>
      </c>
      <c r="M298" s="826">
        <v>4640.7000000000007</v>
      </c>
      <c r="N298" s="823">
        <v>6</v>
      </c>
      <c r="O298" s="827">
        <v>6</v>
      </c>
      <c r="P298" s="826">
        <v>3093.8</v>
      </c>
      <c r="Q298" s="828">
        <v>0.66666666666666663</v>
      </c>
      <c r="R298" s="823">
        <v>4</v>
      </c>
      <c r="S298" s="828">
        <v>0.66666666666666663</v>
      </c>
      <c r="T298" s="827">
        <v>4</v>
      </c>
      <c r="U298" s="829">
        <v>0.66666666666666663</v>
      </c>
    </row>
    <row r="299" spans="1:21" ht="14.45" customHeight="1" x14ac:dyDescent="0.2">
      <c r="A299" s="822">
        <v>22</v>
      </c>
      <c r="B299" s="823" t="s">
        <v>949</v>
      </c>
      <c r="C299" s="823" t="s">
        <v>951</v>
      </c>
      <c r="D299" s="824" t="s">
        <v>1475</v>
      </c>
      <c r="E299" s="825" t="s">
        <v>963</v>
      </c>
      <c r="F299" s="823" t="s">
        <v>950</v>
      </c>
      <c r="G299" s="823" t="s">
        <v>1124</v>
      </c>
      <c r="H299" s="823" t="s">
        <v>329</v>
      </c>
      <c r="I299" s="823" t="s">
        <v>1125</v>
      </c>
      <c r="J299" s="823" t="s">
        <v>1126</v>
      </c>
      <c r="K299" s="823" t="s">
        <v>1127</v>
      </c>
      <c r="L299" s="826">
        <v>42.14</v>
      </c>
      <c r="M299" s="826">
        <v>252.83999999999997</v>
      </c>
      <c r="N299" s="823">
        <v>6</v>
      </c>
      <c r="O299" s="827">
        <v>4</v>
      </c>
      <c r="P299" s="826">
        <v>252.83999999999997</v>
      </c>
      <c r="Q299" s="828">
        <v>1</v>
      </c>
      <c r="R299" s="823">
        <v>6</v>
      </c>
      <c r="S299" s="828">
        <v>1</v>
      </c>
      <c r="T299" s="827">
        <v>4</v>
      </c>
      <c r="U299" s="829">
        <v>1</v>
      </c>
    </row>
    <row r="300" spans="1:21" ht="14.45" customHeight="1" x14ac:dyDescent="0.2">
      <c r="A300" s="822">
        <v>22</v>
      </c>
      <c r="B300" s="823" t="s">
        <v>949</v>
      </c>
      <c r="C300" s="823" t="s">
        <v>951</v>
      </c>
      <c r="D300" s="824" t="s">
        <v>1475</v>
      </c>
      <c r="E300" s="825" t="s">
        <v>963</v>
      </c>
      <c r="F300" s="823" t="s">
        <v>950</v>
      </c>
      <c r="G300" s="823" t="s">
        <v>1425</v>
      </c>
      <c r="H300" s="823" t="s">
        <v>329</v>
      </c>
      <c r="I300" s="823" t="s">
        <v>1426</v>
      </c>
      <c r="J300" s="823" t="s">
        <v>723</v>
      </c>
      <c r="K300" s="823" t="s">
        <v>1427</v>
      </c>
      <c r="L300" s="826">
        <v>25.53</v>
      </c>
      <c r="M300" s="826">
        <v>25.53</v>
      </c>
      <c r="N300" s="823">
        <v>1</v>
      </c>
      <c r="O300" s="827">
        <v>1</v>
      </c>
      <c r="P300" s="826">
        <v>25.53</v>
      </c>
      <c r="Q300" s="828">
        <v>1</v>
      </c>
      <c r="R300" s="823">
        <v>1</v>
      </c>
      <c r="S300" s="828">
        <v>1</v>
      </c>
      <c r="T300" s="827">
        <v>1</v>
      </c>
      <c r="U300" s="829">
        <v>1</v>
      </c>
    </row>
    <row r="301" spans="1:21" ht="14.45" customHeight="1" x14ac:dyDescent="0.2">
      <c r="A301" s="822">
        <v>22</v>
      </c>
      <c r="B301" s="823" t="s">
        <v>949</v>
      </c>
      <c r="C301" s="823" t="s">
        <v>951</v>
      </c>
      <c r="D301" s="824" t="s">
        <v>1475</v>
      </c>
      <c r="E301" s="825" t="s">
        <v>963</v>
      </c>
      <c r="F301" s="823" t="s">
        <v>950</v>
      </c>
      <c r="G301" s="823" t="s">
        <v>1128</v>
      </c>
      <c r="H301" s="823" t="s">
        <v>329</v>
      </c>
      <c r="I301" s="823" t="s">
        <v>1129</v>
      </c>
      <c r="J301" s="823" t="s">
        <v>1130</v>
      </c>
      <c r="K301" s="823" t="s">
        <v>1131</v>
      </c>
      <c r="L301" s="826">
        <v>73.989999999999995</v>
      </c>
      <c r="M301" s="826">
        <v>73.989999999999995</v>
      </c>
      <c r="N301" s="823">
        <v>1</v>
      </c>
      <c r="O301" s="827">
        <v>1</v>
      </c>
      <c r="P301" s="826">
        <v>73.989999999999995</v>
      </c>
      <c r="Q301" s="828">
        <v>1</v>
      </c>
      <c r="R301" s="823">
        <v>1</v>
      </c>
      <c r="S301" s="828">
        <v>1</v>
      </c>
      <c r="T301" s="827">
        <v>1</v>
      </c>
      <c r="U301" s="829">
        <v>1</v>
      </c>
    </row>
    <row r="302" spans="1:21" ht="14.45" customHeight="1" x14ac:dyDescent="0.2">
      <c r="A302" s="822">
        <v>22</v>
      </c>
      <c r="B302" s="823" t="s">
        <v>949</v>
      </c>
      <c r="C302" s="823" t="s">
        <v>951</v>
      </c>
      <c r="D302" s="824" t="s">
        <v>1475</v>
      </c>
      <c r="E302" s="825" t="s">
        <v>963</v>
      </c>
      <c r="F302" s="823" t="s">
        <v>950</v>
      </c>
      <c r="G302" s="823" t="s">
        <v>1428</v>
      </c>
      <c r="H302" s="823" t="s">
        <v>329</v>
      </c>
      <c r="I302" s="823" t="s">
        <v>1429</v>
      </c>
      <c r="J302" s="823" t="s">
        <v>1430</v>
      </c>
      <c r="K302" s="823" t="s">
        <v>1431</v>
      </c>
      <c r="L302" s="826">
        <v>61.97</v>
      </c>
      <c r="M302" s="826">
        <v>185.91</v>
      </c>
      <c r="N302" s="823">
        <v>3</v>
      </c>
      <c r="O302" s="827">
        <v>2</v>
      </c>
      <c r="P302" s="826">
        <v>123.94</v>
      </c>
      <c r="Q302" s="828">
        <v>0.66666666666666663</v>
      </c>
      <c r="R302" s="823">
        <v>2</v>
      </c>
      <c r="S302" s="828">
        <v>0.66666666666666663</v>
      </c>
      <c r="T302" s="827">
        <v>1.5</v>
      </c>
      <c r="U302" s="829">
        <v>0.75</v>
      </c>
    </row>
    <row r="303" spans="1:21" ht="14.45" customHeight="1" x14ac:dyDescent="0.2">
      <c r="A303" s="822">
        <v>22</v>
      </c>
      <c r="B303" s="823" t="s">
        <v>949</v>
      </c>
      <c r="C303" s="823" t="s">
        <v>951</v>
      </c>
      <c r="D303" s="824" t="s">
        <v>1475</v>
      </c>
      <c r="E303" s="825" t="s">
        <v>963</v>
      </c>
      <c r="F303" s="823" t="s">
        <v>950</v>
      </c>
      <c r="G303" s="823" t="s">
        <v>1197</v>
      </c>
      <c r="H303" s="823" t="s">
        <v>329</v>
      </c>
      <c r="I303" s="823" t="s">
        <v>1198</v>
      </c>
      <c r="J303" s="823" t="s">
        <v>1199</v>
      </c>
      <c r="K303" s="823" t="s">
        <v>1200</v>
      </c>
      <c r="L303" s="826">
        <v>87.98</v>
      </c>
      <c r="M303" s="826">
        <v>439.9</v>
      </c>
      <c r="N303" s="823">
        <v>5</v>
      </c>
      <c r="O303" s="827">
        <v>4</v>
      </c>
      <c r="P303" s="826">
        <v>263.94</v>
      </c>
      <c r="Q303" s="828">
        <v>0.6</v>
      </c>
      <c r="R303" s="823">
        <v>3</v>
      </c>
      <c r="S303" s="828">
        <v>0.6</v>
      </c>
      <c r="T303" s="827">
        <v>2.5</v>
      </c>
      <c r="U303" s="829">
        <v>0.625</v>
      </c>
    </row>
    <row r="304" spans="1:21" ht="14.45" customHeight="1" x14ac:dyDescent="0.2">
      <c r="A304" s="822">
        <v>22</v>
      </c>
      <c r="B304" s="823" t="s">
        <v>949</v>
      </c>
      <c r="C304" s="823" t="s">
        <v>951</v>
      </c>
      <c r="D304" s="824" t="s">
        <v>1475</v>
      </c>
      <c r="E304" s="825" t="s">
        <v>963</v>
      </c>
      <c r="F304" s="823" t="s">
        <v>950</v>
      </c>
      <c r="G304" s="823" t="s">
        <v>1432</v>
      </c>
      <c r="H304" s="823" t="s">
        <v>329</v>
      </c>
      <c r="I304" s="823" t="s">
        <v>1433</v>
      </c>
      <c r="J304" s="823" t="s">
        <v>663</v>
      </c>
      <c r="K304" s="823" t="s">
        <v>664</v>
      </c>
      <c r="L304" s="826">
        <v>453.18</v>
      </c>
      <c r="M304" s="826">
        <v>453.18</v>
      </c>
      <c r="N304" s="823">
        <v>1</v>
      </c>
      <c r="O304" s="827">
        <v>1</v>
      </c>
      <c r="P304" s="826"/>
      <c r="Q304" s="828">
        <v>0</v>
      </c>
      <c r="R304" s="823"/>
      <c r="S304" s="828">
        <v>0</v>
      </c>
      <c r="T304" s="827"/>
      <c r="U304" s="829">
        <v>0</v>
      </c>
    </row>
    <row r="305" spans="1:21" ht="14.45" customHeight="1" x14ac:dyDescent="0.2">
      <c r="A305" s="822">
        <v>22</v>
      </c>
      <c r="B305" s="823" t="s">
        <v>949</v>
      </c>
      <c r="C305" s="823" t="s">
        <v>951</v>
      </c>
      <c r="D305" s="824" t="s">
        <v>1475</v>
      </c>
      <c r="E305" s="825" t="s">
        <v>963</v>
      </c>
      <c r="F305" s="823" t="s">
        <v>950</v>
      </c>
      <c r="G305" s="823" t="s">
        <v>1290</v>
      </c>
      <c r="H305" s="823" t="s">
        <v>611</v>
      </c>
      <c r="I305" s="823" t="s">
        <v>1434</v>
      </c>
      <c r="J305" s="823" t="s">
        <v>906</v>
      </c>
      <c r="K305" s="823" t="s">
        <v>1435</v>
      </c>
      <c r="L305" s="826">
        <v>21.92</v>
      </c>
      <c r="M305" s="826">
        <v>21.92</v>
      </c>
      <c r="N305" s="823">
        <v>1</v>
      </c>
      <c r="O305" s="827">
        <v>1</v>
      </c>
      <c r="P305" s="826"/>
      <c r="Q305" s="828">
        <v>0</v>
      </c>
      <c r="R305" s="823"/>
      <c r="S305" s="828">
        <v>0</v>
      </c>
      <c r="T305" s="827"/>
      <c r="U305" s="829">
        <v>0</v>
      </c>
    </row>
    <row r="306" spans="1:21" ht="14.45" customHeight="1" x14ac:dyDescent="0.2">
      <c r="A306" s="822">
        <v>22</v>
      </c>
      <c r="B306" s="823" t="s">
        <v>949</v>
      </c>
      <c r="C306" s="823" t="s">
        <v>951</v>
      </c>
      <c r="D306" s="824" t="s">
        <v>1475</v>
      </c>
      <c r="E306" s="825" t="s">
        <v>963</v>
      </c>
      <c r="F306" s="823" t="s">
        <v>950</v>
      </c>
      <c r="G306" s="823" t="s">
        <v>1290</v>
      </c>
      <c r="H306" s="823" t="s">
        <v>611</v>
      </c>
      <c r="I306" s="823" t="s">
        <v>905</v>
      </c>
      <c r="J306" s="823" t="s">
        <v>906</v>
      </c>
      <c r="K306" s="823" t="s">
        <v>907</v>
      </c>
      <c r="L306" s="826">
        <v>87.67</v>
      </c>
      <c r="M306" s="826">
        <v>87.67</v>
      </c>
      <c r="N306" s="823">
        <v>1</v>
      </c>
      <c r="O306" s="827">
        <v>1</v>
      </c>
      <c r="P306" s="826">
        <v>87.67</v>
      </c>
      <c r="Q306" s="828">
        <v>1</v>
      </c>
      <c r="R306" s="823">
        <v>1</v>
      </c>
      <c r="S306" s="828">
        <v>1</v>
      </c>
      <c r="T306" s="827">
        <v>1</v>
      </c>
      <c r="U306" s="829">
        <v>1</v>
      </c>
    </row>
    <row r="307" spans="1:21" ht="14.45" customHeight="1" x14ac:dyDescent="0.2">
      <c r="A307" s="822">
        <v>22</v>
      </c>
      <c r="B307" s="823" t="s">
        <v>949</v>
      </c>
      <c r="C307" s="823" t="s">
        <v>951</v>
      </c>
      <c r="D307" s="824" t="s">
        <v>1475</v>
      </c>
      <c r="E307" s="825" t="s">
        <v>963</v>
      </c>
      <c r="F307" s="823" t="s">
        <v>950</v>
      </c>
      <c r="G307" s="823" t="s">
        <v>1290</v>
      </c>
      <c r="H307" s="823" t="s">
        <v>611</v>
      </c>
      <c r="I307" s="823" t="s">
        <v>904</v>
      </c>
      <c r="J307" s="823" t="s">
        <v>667</v>
      </c>
      <c r="K307" s="823" t="s">
        <v>668</v>
      </c>
      <c r="L307" s="826">
        <v>87.67</v>
      </c>
      <c r="M307" s="826">
        <v>87.67</v>
      </c>
      <c r="N307" s="823">
        <v>1</v>
      </c>
      <c r="O307" s="827">
        <v>0.5</v>
      </c>
      <c r="P307" s="826">
        <v>87.67</v>
      </c>
      <c r="Q307" s="828">
        <v>1</v>
      </c>
      <c r="R307" s="823">
        <v>1</v>
      </c>
      <c r="S307" s="828">
        <v>1</v>
      </c>
      <c r="T307" s="827">
        <v>0.5</v>
      </c>
      <c r="U307" s="829">
        <v>1</v>
      </c>
    </row>
    <row r="308" spans="1:21" ht="14.45" customHeight="1" x14ac:dyDescent="0.2">
      <c r="A308" s="822">
        <v>22</v>
      </c>
      <c r="B308" s="823" t="s">
        <v>949</v>
      </c>
      <c r="C308" s="823" t="s">
        <v>951</v>
      </c>
      <c r="D308" s="824" t="s">
        <v>1475</v>
      </c>
      <c r="E308" s="825" t="s">
        <v>963</v>
      </c>
      <c r="F308" s="823" t="s">
        <v>950</v>
      </c>
      <c r="G308" s="823" t="s">
        <v>1436</v>
      </c>
      <c r="H308" s="823" t="s">
        <v>329</v>
      </c>
      <c r="I308" s="823" t="s">
        <v>1437</v>
      </c>
      <c r="J308" s="823" t="s">
        <v>1438</v>
      </c>
      <c r="K308" s="823" t="s">
        <v>1439</v>
      </c>
      <c r="L308" s="826">
        <v>0</v>
      </c>
      <c r="M308" s="826">
        <v>0</v>
      </c>
      <c r="N308" s="823">
        <v>1</v>
      </c>
      <c r="O308" s="827">
        <v>1</v>
      </c>
      <c r="P308" s="826">
        <v>0</v>
      </c>
      <c r="Q308" s="828"/>
      <c r="R308" s="823">
        <v>1</v>
      </c>
      <c r="S308" s="828">
        <v>1</v>
      </c>
      <c r="T308" s="827">
        <v>1</v>
      </c>
      <c r="U308" s="829">
        <v>1</v>
      </c>
    </row>
    <row r="309" spans="1:21" ht="14.45" customHeight="1" x14ac:dyDescent="0.2">
      <c r="A309" s="822">
        <v>22</v>
      </c>
      <c r="B309" s="823" t="s">
        <v>949</v>
      </c>
      <c r="C309" s="823" t="s">
        <v>951</v>
      </c>
      <c r="D309" s="824" t="s">
        <v>1475</v>
      </c>
      <c r="E309" s="825" t="s">
        <v>963</v>
      </c>
      <c r="F309" s="823" t="s">
        <v>950</v>
      </c>
      <c r="G309" s="823" t="s">
        <v>1204</v>
      </c>
      <c r="H309" s="823" t="s">
        <v>611</v>
      </c>
      <c r="I309" s="823" t="s">
        <v>918</v>
      </c>
      <c r="J309" s="823" t="s">
        <v>658</v>
      </c>
      <c r="K309" s="823" t="s">
        <v>659</v>
      </c>
      <c r="L309" s="826">
        <v>0</v>
      </c>
      <c r="M309" s="826">
        <v>0</v>
      </c>
      <c r="N309" s="823">
        <v>2</v>
      </c>
      <c r="O309" s="827">
        <v>2</v>
      </c>
      <c r="P309" s="826">
        <v>0</v>
      </c>
      <c r="Q309" s="828"/>
      <c r="R309" s="823">
        <v>2</v>
      </c>
      <c r="S309" s="828">
        <v>1</v>
      </c>
      <c r="T309" s="827">
        <v>2</v>
      </c>
      <c r="U309" s="829">
        <v>1</v>
      </c>
    </row>
    <row r="310" spans="1:21" ht="14.45" customHeight="1" x14ac:dyDescent="0.2">
      <c r="A310" s="822">
        <v>22</v>
      </c>
      <c r="B310" s="823" t="s">
        <v>949</v>
      </c>
      <c r="C310" s="823" t="s">
        <v>951</v>
      </c>
      <c r="D310" s="824" t="s">
        <v>1475</v>
      </c>
      <c r="E310" s="825" t="s">
        <v>963</v>
      </c>
      <c r="F310" s="823" t="s">
        <v>950</v>
      </c>
      <c r="G310" s="823" t="s">
        <v>1440</v>
      </c>
      <c r="H310" s="823" t="s">
        <v>329</v>
      </c>
      <c r="I310" s="823" t="s">
        <v>1441</v>
      </c>
      <c r="J310" s="823" t="s">
        <v>1442</v>
      </c>
      <c r="K310" s="823" t="s">
        <v>1443</v>
      </c>
      <c r="L310" s="826">
        <v>311.02</v>
      </c>
      <c r="M310" s="826">
        <v>311.02</v>
      </c>
      <c r="N310" s="823">
        <v>1</v>
      </c>
      <c r="O310" s="827">
        <v>0.5</v>
      </c>
      <c r="P310" s="826"/>
      <c r="Q310" s="828">
        <v>0</v>
      </c>
      <c r="R310" s="823"/>
      <c r="S310" s="828">
        <v>0</v>
      </c>
      <c r="T310" s="827"/>
      <c r="U310" s="829">
        <v>0</v>
      </c>
    </row>
    <row r="311" spans="1:21" ht="14.45" customHeight="1" x14ac:dyDescent="0.2">
      <c r="A311" s="822">
        <v>22</v>
      </c>
      <c r="B311" s="823" t="s">
        <v>949</v>
      </c>
      <c r="C311" s="823" t="s">
        <v>951</v>
      </c>
      <c r="D311" s="824" t="s">
        <v>1475</v>
      </c>
      <c r="E311" s="825" t="s">
        <v>963</v>
      </c>
      <c r="F311" s="823" t="s">
        <v>950</v>
      </c>
      <c r="G311" s="823" t="s">
        <v>1215</v>
      </c>
      <c r="H311" s="823" t="s">
        <v>611</v>
      </c>
      <c r="I311" s="823" t="s">
        <v>1232</v>
      </c>
      <c r="J311" s="823" t="s">
        <v>1217</v>
      </c>
      <c r="K311" s="823" t="s">
        <v>1233</v>
      </c>
      <c r="L311" s="826">
        <v>154.36000000000001</v>
      </c>
      <c r="M311" s="826">
        <v>154.36000000000001</v>
      </c>
      <c r="N311" s="823">
        <v>1</v>
      </c>
      <c r="O311" s="827">
        <v>1</v>
      </c>
      <c r="P311" s="826">
        <v>154.36000000000001</v>
      </c>
      <c r="Q311" s="828">
        <v>1</v>
      </c>
      <c r="R311" s="823">
        <v>1</v>
      </c>
      <c r="S311" s="828">
        <v>1</v>
      </c>
      <c r="T311" s="827">
        <v>1</v>
      </c>
      <c r="U311" s="829">
        <v>1</v>
      </c>
    </row>
    <row r="312" spans="1:21" ht="14.45" customHeight="1" x14ac:dyDescent="0.2">
      <c r="A312" s="822">
        <v>22</v>
      </c>
      <c r="B312" s="823" t="s">
        <v>949</v>
      </c>
      <c r="C312" s="823" t="s">
        <v>951</v>
      </c>
      <c r="D312" s="824" t="s">
        <v>1475</v>
      </c>
      <c r="E312" s="825" t="s">
        <v>963</v>
      </c>
      <c r="F312" s="823" t="s">
        <v>950</v>
      </c>
      <c r="G312" s="823" t="s">
        <v>1215</v>
      </c>
      <c r="H312" s="823" t="s">
        <v>329</v>
      </c>
      <c r="I312" s="823" t="s">
        <v>1219</v>
      </c>
      <c r="J312" s="823" t="s">
        <v>1220</v>
      </c>
      <c r="K312" s="823" t="s">
        <v>1221</v>
      </c>
      <c r="L312" s="826">
        <v>271.74</v>
      </c>
      <c r="M312" s="826">
        <v>3532.62</v>
      </c>
      <c r="N312" s="823">
        <v>13</v>
      </c>
      <c r="O312" s="827">
        <v>2</v>
      </c>
      <c r="P312" s="826">
        <v>1630.44</v>
      </c>
      <c r="Q312" s="828">
        <v>0.46153846153846156</v>
      </c>
      <c r="R312" s="823">
        <v>6</v>
      </c>
      <c r="S312" s="828">
        <v>0.46153846153846156</v>
      </c>
      <c r="T312" s="827">
        <v>1</v>
      </c>
      <c r="U312" s="829">
        <v>0.5</v>
      </c>
    </row>
    <row r="313" spans="1:21" ht="14.45" customHeight="1" x14ac:dyDescent="0.2">
      <c r="A313" s="822">
        <v>22</v>
      </c>
      <c r="B313" s="823" t="s">
        <v>949</v>
      </c>
      <c r="C313" s="823" t="s">
        <v>951</v>
      </c>
      <c r="D313" s="824" t="s">
        <v>1475</v>
      </c>
      <c r="E313" s="825" t="s">
        <v>963</v>
      </c>
      <c r="F313" s="823" t="s">
        <v>950</v>
      </c>
      <c r="G313" s="823" t="s">
        <v>1059</v>
      </c>
      <c r="H313" s="823" t="s">
        <v>611</v>
      </c>
      <c r="I313" s="823" t="s">
        <v>1060</v>
      </c>
      <c r="J313" s="823" t="s">
        <v>910</v>
      </c>
      <c r="K313" s="823" t="s">
        <v>1061</v>
      </c>
      <c r="L313" s="826">
        <v>105.23</v>
      </c>
      <c r="M313" s="826">
        <v>5577.1900000000005</v>
      </c>
      <c r="N313" s="823">
        <v>53</v>
      </c>
      <c r="O313" s="827">
        <v>49.5</v>
      </c>
      <c r="P313" s="826">
        <v>2315.06</v>
      </c>
      <c r="Q313" s="828">
        <v>0.41509433962264147</v>
      </c>
      <c r="R313" s="823">
        <v>22</v>
      </c>
      <c r="S313" s="828">
        <v>0.41509433962264153</v>
      </c>
      <c r="T313" s="827">
        <v>19.5</v>
      </c>
      <c r="U313" s="829">
        <v>0.39393939393939392</v>
      </c>
    </row>
    <row r="314" spans="1:21" ht="14.45" customHeight="1" x14ac:dyDescent="0.2">
      <c r="A314" s="822">
        <v>22</v>
      </c>
      <c r="B314" s="823" t="s">
        <v>949</v>
      </c>
      <c r="C314" s="823" t="s">
        <v>951</v>
      </c>
      <c r="D314" s="824" t="s">
        <v>1475</v>
      </c>
      <c r="E314" s="825" t="s">
        <v>963</v>
      </c>
      <c r="F314" s="823" t="s">
        <v>950</v>
      </c>
      <c r="G314" s="823" t="s">
        <v>1059</v>
      </c>
      <c r="H314" s="823" t="s">
        <v>611</v>
      </c>
      <c r="I314" s="823" t="s">
        <v>1062</v>
      </c>
      <c r="J314" s="823" t="s">
        <v>910</v>
      </c>
      <c r="K314" s="823" t="s">
        <v>1063</v>
      </c>
      <c r="L314" s="826">
        <v>126.27</v>
      </c>
      <c r="M314" s="826">
        <v>11743.110000000011</v>
      </c>
      <c r="N314" s="823">
        <v>93</v>
      </c>
      <c r="O314" s="827">
        <v>82.5</v>
      </c>
      <c r="P314" s="826">
        <v>4166.91</v>
      </c>
      <c r="Q314" s="828">
        <v>0.35483870967741898</v>
      </c>
      <c r="R314" s="823">
        <v>33</v>
      </c>
      <c r="S314" s="828">
        <v>0.35483870967741937</v>
      </c>
      <c r="T314" s="827">
        <v>29</v>
      </c>
      <c r="U314" s="829">
        <v>0.3515151515151515</v>
      </c>
    </row>
    <row r="315" spans="1:21" ht="14.45" customHeight="1" x14ac:dyDescent="0.2">
      <c r="A315" s="822">
        <v>22</v>
      </c>
      <c r="B315" s="823" t="s">
        <v>949</v>
      </c>
      <c r="C315" s="823" t="s">
        <v>951</v>
      </c>
      <c r="D315" s="824" t="s">
        <v>1475</v>
      </c>
      <c r="E315" s="825" t="s">
        <v>963</v>
      </c>
      <c r="F315" s="823" t="s">
        <v>950</v>
      </c>
      <c r="G315" s="823" t="s">
        <v>1059</v>
      </c>
      <c r="H315" s="823" t="s">
        <v>611</v>
      </c>
      <c r="I315" s="823" t="s">
        <v>1064</v>
      </c>
      <c r="J315" s="823" t="s">
        <v>910</v>
      </c>
      <c r="K315" s="823" t="s">
        <v>1065</v>
      </c>
      <c r="L315" s="826">
        <v>63.14</v>
      </c>
      <c r="M315" s="826">
        <v>694.54</v>
      </c>
      <c r="N315" s="823">
        <v>11</v>
      </c>
      <c r="O315" s="827">
        <v>8</v>
      </c>
      <c r="P315" s="826">
        <v>252.56</v>
      </c>
      <c r="Q315" s="828">
        <v>0.36363636363636365</v>
      </c>
      <c r="R315" s="823">
        <v>4</v>
      </c>
      <c r="S315" s="828">
        <v>0.36363636363636365</v>
      </c>
      <c r="T315" s="827">
        <v>2</v>
      </c>
      <c r="U315" s="829">
        <v>0.25</v>
      </c>
    </row>
    <row r="316" spans="1:21" ht="14.45" customHeight="1" x14ac:dyDescent="0.2">
      <c r="A316" s="822">
        <v>22</v>
      </c>
      <c r="B316" s="823" t="s">
        <v>949</v>
      </c>
      <c r="C316" s="823" t="s">
        <v>951</v>
      </c>
      <c r="D316" s="824" t="s">
        <v>1475</v>
      </c>
      <c r="E316" s="825" t="s">
        <v>963</v>
      </c>
      <c r="F316" s="823" t="s">
        <v>950</v>
      </c>
      <c r="G316" s="823" t="s">
        <v>1059</v>
      </c>
      <c r="H316" s="823" t="s">
        <v>611</v>
      </c>
      <c r="I316" s="823" t="s">
        <v>912</v>
      </c>
      <c r="J316" s="823" t="s">
        <v>910</v>
      </c>
      <c r="K316" s="823" t="s">
        <v>913</v>
      </c>
      <c r="L316" s="826">
        <v>84.18</v>
      </c>
      <c r="M316" s="826">
        <v>8754.7199999999993</v>
      </c>
      <c r="N316" s="823">
        <v>104</v>
      </c>
      <c r="O316" s="827">
        <v>91.5</v>
      </c>
      <c r="P316" s="826">
        <v>3535.5599999999981</v>
      </c>
      <c r="Q316" s="828">
        <v>0.40384615384615369</v>
      </c>
      <c r="R316" s="823">
        <v>42</v>
      </c>
      <c r="S316" s="828">
        <v>0.40384615384615385</v>
      </c>
      <c r="T316" s="827">
        <v>36</v>
      </c>
      <c r="U316" s="829">
        <v>0.39344262295081966</v>
      </c>
    </row>
    <row r="317" spans="1:21" ht="14.45" customHeight="1" x14ac:dyDescent="0.2">
      <c r="A317" s="822">
        <v>22</v>
      </c>
      <c r="B317" s="823" t="s">
        <v>949</v>
      </c>
      <c r="C317" s="823" t="s">
        <v>951</v>
      </c>
      <c r="D317" s="824" t="s">
        <v>1475</v>
      </c>
      <c r="E317" s="825" t="s">
        <v>963</v>
      </c>
      <c r="F317" s="823" t="s">
        <v>950</v>
      </c>
      <c r="G317" s="823" t="s">
        <v>1059</v>
      </c>
      <c r="H317" s="823" t="s">
        <v>611</v>
      </c>
      <c r="I317" s="823" t="s">
        <v>909</v>
      </c>
      <c r="J317" s="823" t="s">
        <v>910</v>
      </c>
      <c r="K317" s="823" t="s">
        <v>911</v>
      </c>
      <c r="L317" s="826">
        <v>49.08</v>
      </c>
      <c r="M317" s="826">
        <v>441.71999999999991</v>
      </c>
      <c r="N317" s="823">
        <v>9</v>
      </c>
      <c r="O317" s="827">
        <v>7.5</v>
      </c>
      <c r="P317" s="826">
        <v>49.08</v>
      </c>
      <c r="Q317" s="828">
        <v>0.11111111111111113</v>
      </c>
      <c r="R317" s="823">
        <v>1</v>
      </c>
      <c r="S317" s="828">
        <v>0.1111111111111111</v>
      </c>
      <c r="T317" s="827">
        <v>1</v>
      </c>
      <c r="U317" s="829">
        <v>0.13333333333333333</v>
      </c>
    </row>
    <row r="318" spans="1:21" ht="14.45" customHeight="1" x14ac:dyDescent="0.2">
      <c r="A318" s="822">
        <v>22</v>
      </c>
      <c r="B318" s="823" t="s">
        <v>949</v>
      </c>
      <c r="C318" s="823" t="s">
        <v>951</v>
      </c>
      <c r="D318" s="824" t="s">
        <v>1475</v>
      </c>
      <c r="E318" s="825" t="s">
        <v>963</v>
      </c>
      <c r="F318" s="823" t="s">
        <v>950</v>
      </c>
      <c r="G318" s="823" t="s">
        <v>1059</v>
      </c>
      <c r="H318" s="823" t="s">
        <v>611</v>
      </c>
      <c r="I318" s="823" t="s">
        <v>914</v>
      </c>
      <c r="J318" s="823" t="s">
        <v>623</v>
      </c>
      <c r="K318" s="823" t="s">
        <v>624</v>
      </c>
      <c r="L318" s="826">
        <v>84.18</v>
      </c>
      <c r="M318" s="826">
        <v>2693.7600000000011</v>
      </c>
      <c r="N318" s="823">
        <v>32</v>
      </c>
      <c r="O318" s="827">
        <v>31</v>
      </c>
      <c r="P318" s="826">
        <v>1094.3400000000004</v>
      </c>
      <c r="Q318" s="828">
        <v>0.40624999999999994</v>
      </c>
      <c r="R318" s="823">
        <v>13</v>
      </c>
      <c r="S318" s="828">
        <v>0.40625</v>
      </c>
      <c r="T318" s="827">
        <v>12.5</v>
      </c>
      <c r="U318" s="829">
        <v>0.40322580645161288</v>
      </c>
    </row>
    <row r="319" spans="1:21" ht="14.45" customHeight="1" x14ac:dyDescent="0.2">
      <c r="A319" s="822">
        <v>22</v>
      </c>
      <c r="B319" s="823" t="s">
        <v>949</v>
      </c>
      <c r="C319" s="823" t="s">
        <v>951</v>
      </c>
      <c r="D319" s="824" t="s">
        <v>1475</v>
      </c>
      <c r="E319" s="825" t="s">
        <v>963</v>
      </c>
      <c r="F319" s="823" t="s">
        <v>950</v>
      </c>
      <c r="G319" s="823" t="s">
        <v>1059</v>
      </c>
      <c r="H319" s="823" t="s">
        <v>611</v>
      </c>
      <c r="I319" s="823" t="s">
        <v>1067</v>
      </c>
      <c r="J319" s="823" t="s">
        <v>623</v>
      </c>
      <c r="K319" s="823" t="s">
        <v>1068</v>
      </c>
      <c r="L319" s="826">
        <v>105.23</v>
      </c>
      <c r="M319" s="826">
        <v>1894.1399999999999</v>
      </c>
      <c r="N319" s="823">
        <v>18</v>
      </c>
      <c r="O319" s="827">
        <v>18</v>
      </c>
      <c r="P319" s="826">
        <v>526.15</v>
      </c>
      <c r="Q319" s="828">
        <v>0.27777777777777779</v>
      </c>
      <c r="R319" s="823">
        <v>5</v>
      </c>
      <c r="S319" s="828">
        <v>0.27777777777777779</v>
      </c>
      <c r="T319" s="827">
        <v>5</v>
      </c>
      <c r="U319" s="829">
        <v>0.27777777777777779</v>
      </c>
    </row>
    <row r="320" spans="1:21" ht="14.45" customHeight="1" x14ac:dyDescent="0.2">
      <c r="A320" s="822">
        <v>22</v>
      </c>
      <c r="B320" s="823" t="s">
        <v>949</v>
      </c>
      <c r="C320" s="823" t="s">
        <v>951</v>
      </c>
      <c r="D320" s="824" t="s">
        <v>1475</v>
      </c>
      <c r="E320" s="825" t="s">
        <v>963</v>
      </c>
      <c r="F320" s="823" t="s">
        <v>950</v>
      </c>
      <c r="G320" s="823" t="s">
        <v>1059</v>
      </c>
      <c r="H320" s="823" t="s">
        <v>611</v>
      </c>
      <c r="I320" s="823" t="s">
        <v>1069</v>
      </c>
      <c r="J320" s="823" t="s">
        <v>623</v>
      </c>
      <c r="K320" s="823" t="s">
        <v>1070</v>
      </c>
      <c r="L320" s="826">
        <v>63.14</v>
      </c>
      <c r="M320" s="826">
        <v>757.68</v>
      </c>
      <c r="N320" s="823">
        <v>12</v>
      </c>
      <c r="O320" s="827">
        <v>10.5</v>
      </c>
      <c r="P320" s="826">
        <v>63.14</v>
      </c>
      <c r="Q320" s="828">
        <v>8.3333333333333343E-2</v>
      </c>
      <c r="R320" s="823">
        <v>1</v>
      </c>
      <c r="S320" s="828">
        <v>8.3333333333333329E-2</v>
      </c>
      <c r="T320" s="827">
        <v>1</v>
      </c>
      <c r="U320" s="829">
        <v>9.5238095238095233E-2</v>
      </c>
    </row>
    <row r="321" spans="1:21" ht="14.45" customHeight="1" x14ac:dyDescent="0.2">
      <c r="A321" s="822">
        <v>22</v>
      </c>
      <c r="B321" s="823" t="s">
        <v>949</v>
      </c>
      <c r="C321" s="823" t="s">
        <v>951</v>
      </c>
      <c r="D321" s="824" t="s">
        <v>1475</v>
      </c>
      <c r="E321" s="825" t="s">
        <v>963</v>
      </c>
      <c r="F321" s="823" t="s">
        <v>950</v>
      </c>
      <c r="G321" s="823" t="s">
        <v>1059</v>
      </c>
      <c r="H321" s="823" t="s">
        <v>611</v>
      </c>
      <c r="I321" s="823" t="s">
        <v>915</v>
      </c>
      <c r="J321" s="823" t="s">
        <v>623</v>
      </c>
      <c r="K321" s="823" t="s">
        <v>916</v>
      </c>
      <c r="L321" s="826">
        <v>49.08</v>
      </c>
      <c r="M321" s="826">
        <v>294.47999999999996</v>
      </c>
      <c r="N321" s="823">
        <v>6</v>
      </c>
      <c r="O321" s="827">
        <v>3</v>
      </c>
      <c r="P321" s="826"/>
      <c r="Q321" s="828">
        <v>0</v>
      </c>
      <c r="R321" s="823"/>
      <c r="S321" s="828">
        <v>0</v>
      </c>
      <c r="T321" s="827"/>
      <c r="U321" s="829">
        <v>0</v>
      </c>
    </row>
    <row r="322" spans="1:21" ht="14.45" customHeight="1" x14ac:dyDescent="0.2">
      <c r="A322" s="822">
        <v>22</v>
      </c>
      <c r="B322" s="823" t="s">
        <v>949</v>
      </c>
      <c r="C322" s="823" t="s">
        <v>951</v>
      </c>
      <c r="D322" s="824" t="s">
        <v>1475</v>
      </c>
      <c r="E322" s="825" t="s">
        <v>963</v>
      </c>
      <c r="F322" s="823" t="s">
        <v>950</v>
      </c>
      <c r="G322" s="823" t="s">
        <v>1059</v>
      </c>
      <c r="H322" s="823" t="s">
        <v>611</v>
      </c>
      <c r="I322" s="823" t="s">
        <v>1071</v>
      </c>
      <c r="J322" s="823" t="s">
        <v>623</v>
      </c>
      <c r="K322" s="823" t="s">
        <v>1072</v>
      </c>
      <c r="L322" s="826">
        <v>126.27</v>
      </c>
      <c r="M322" s="826">
        <v>3914.37</v>
      </c>
      <c r="N322" s="823">
        <v>31</v>
      </c>
      <c r="O322" s="827">
        <v>27</v>
      </c>
      <c r="P322" s="826">
        <v>1388.97</v>
      </c>
      <c r="Q322" s="828">
        <v>0.35483870967741937</v>
      </c>
      <c r="R322" s="823">
        <v>11</v>
      </c>
      <c r="S322" s="828">
        <v>0.35483870967741937</v>
      </c>
      <c r="T322" s="827">
        <v>10</v>
      </c>
      <c r="U322" s="829">
        <v>0.37037037037037035</v>
      </c>
    </row>
    <row r="323" spans="1:21" ht="14.45" customHeight="1" x14ac:dyDescent="0.2">
      <c r="A323" s="822">
        <v>22</v>
      </c>
      <c r="B323" s="823" t="s">
        <v>949</v>
      </c>
      <c r="C323" s="823" t="s">
        <v>951</v>
      </c>
      <c r="D323" s="824" t="s">
        <v>1475</v>
      </c>
      <c r="E323" s="825" t="s">
        <v>963</v>
      </c>
      <c r="F323" s="823" t="s">
        <v>950</v>
      </c>
      <c r="G323" s="823" t="s">
        <v>1059</v>
      </c>
      <c r="H323" s="823" t="s">
        <v>611</v>
      </c>
      <c r="I323" s="823" t="s">
        <v>1073</v>
      </c>
      <c r="J323" s="823" t="s">
        <v>623</v>
      </c>
      <c r="K323" s="823" t="s">
        <v>1074</v>
      </c>
      <c r="L323" s="826">
        <v>74.08</v>
      </c>
      <c r="M323" s="826">
        <v>444.48</v>
      </c>
      <c r="N323" s="823">
        <v>6</v>
      </c>
      <c r="O323" s="827">
        <v>5.5</v>
      </c>
      <c r="P323" s="826">
        <v>222.24</v>
      </c>
      <c r="Q323" s="828">
        <v>0.5</v>
      </c>
      <c r="R323" s="823">
        <v>3</v>
      </c>
      <c r="S323" s="828">
        <v>0.5</v>
      </c>
      <c r="T323" s="827">
        <v>3</v>
      </c>
      <c r="U323" s="829">
        <v>0.54545454545454541</v>
      </c>
    </row>
    <row r="324" spans="1:21" ht="14.45" customHeight="1" x14ac:dyDescent="0.2">
      <c r="A324" s="822">
        <v>22</v>
      </c>
      <c r="B324" s="823" t="s">
        <v>949</v>
      </c>
      <c r="C324" s="823" t="s">
        <v>951</v>
      </c>
      <c r="D324" s="824" t="s">
        <v>1475</v>
      </c>
      <c r="E324" s="825" t="s">
        <v>963</v>
      </c>
      <c r="F324" s="823" t="s">
        <v>950</v>
      </c>
      <c r="G324" s="823" t="s">
        <v>1059</v>
      </c>
      <c r="H324" s="823" t="s">
        <v>611</v>
      </c>
      <c r="I324" s="823" t="s">
        <v>934</v>
      </c>
      <c r="J324" s="823" t="s">
        <v>623</v>
      </c>
      <c r="K324" s="823" t="s">
        <v>731</v>
      </c>
      <c r="L324" s="826">
        <v>94.28</v>
      </c>
      <c r="M324" s="826">
        <v>1791.3199999999997</v>
      </c>
      <c r="N324" s="823">
        <v>19</v>
      </c>
      <c r="O324" s="827">
        <v>17.5</v>
      </c>
      <c r="P324" s="826">
        <v>377.12</v>
      </c>
      <c r="Q324" s="828">
        <v>0.21052631578947373</v>
      </c>
      <c r="R324" s="823">
        <v>4</v>
      </c>
      <c r="S324" s="828">
        <v>0.21052631578947367</v>
      </c>
      <c r="T324" s="827">
        <v>3.5</v>
      </c>
      <c r="U324" s="829">
        <v>0.2</v>
      </c>
    </row>
    <row r="325" spans="1:21" ht="14.45" customHeight="1" x14ac:dyDescent="0.2">
      <c r="A325" s="822">
        <v>22</v>
      </c>
      <c r="B325" s="823" t="s">
        <v>949</v>
      </c>
      <c r="C325" s="823" t="s">
        <v>951</v>
      </c>
      <c r="D325" s="824" t="s">
        <v>1475</v>
      </c>
      <c r="E325" s="825" t="s">
        <v>963</v>
      </c>
      <c r="F325" s="823" t="s">
        <v>950</v>
      </c>
      <c r="G325" s="823" t="s">
        <v>1059</v>
      </c>
      <c r="H325" s="823" t="s">
        <v>611</v>
      </c>
      <c r="I325" s="823" t="s">
        <v>1075</v>
      </c>
      <c r="J325" s="823" t="s">
        <v>623</v>
      </c>
      <c r="K325" s="823" t="s">
        <v>1076</v>
      </c>
      <c r="L325" s="826">
        <v>168.36</v>
      </c>
      <c r="M325" s="826">
        <v>2188.6800000000003</v>
      </c>
      <c r="N325" s="823">
        <v>13</v>
      </c>
      <c r="O325" s="827">
        <v>10</v>
      </c>
      <c r="P325" s="826">
        <v>673.44</v>
      </c>
      <c r="Q325" s="828">
        <v>0.30769230769230765</v>
      </c>
      <c r="R325" s="823">
        <v>4</v>
      </c>
      <c r="S325" s="828">
        <v>0.30769230769230771</v>
      </c>
      <c r="T325" s="827">
        <v>3</v>
      </c>
      <c r="U325" s="829">
        <v>0.3</v>
      </c>
    </row>
    <row r="326" spans="1:21" ht="14.45" customHeight="1" x14ac:dyDescent="0.2">
      <c r="A326" s="822">
        <v>22</v>
      </c>
      <c r="B326" s="823" t="s">
        <v>949</v>
      </c>
      <c r="C326" s="823" t="s">
        <v>951</v>
      </c>
      <c r="D326" s="824" t="s">
        <v>1475</v>
      </c>
      <c r="E326" s="825" t="s">
        <v>963</v>
      </c>
      <c r="F326" s="823" t="s">
        <v>950</v>
      </c>
      <c r="G326" s="823" t="s">
        <v>1059</v>
      </c>
      <c r="H326" s="823" t="s">
        <v>611</v>
      </c>
      <c r="I326" s="823" t="s">
        <v>1077</v>
      </c>
      <c r="J326" s="823" t="s">
        <v>623</v>
      </c>
      <c r="K326" s="823" t="s">
        <v>1078</v>
      </c>
      <c r="L326" s="826">
        <v>115.33</v>
      </c>
      <c r="M326" s="826">
        <v>576.65</v>
      </c>
      <c r="N326" s="823">
        <v>5</v>
      </c>
      <c r="O326" s="827">
        <v>5</v>
      </c>
      <c r="P326" s="826">
        <v>230.66</v>
      </c>
      <c r="Q326" s="828">
        <v>0.4</v>
      </c>
      <c r="R326" s="823">
        <v>2</v>
      </c>
      <c r="S326" s="828">
        <v>0.4</v>
      </c>
      <c r="T326" s="827">
        <v>2</v>
      </c>
      <c r="U326" s="829">
        <v>0.4</v>
      </c>
    </row>
    <row r="327" spans="1:21" ht="14.45" customHeight="1" x14ac:dyDescent="0.2">
      <c r="A327" s="822">
        <v>22</v>
      </c>
      <c r="B327" s="823" t="s">
        <v>949</v>
      </c>
      <c r="C327" s="823" t="s">
        <v>951</v>
      </c>
      <c r="D327" s="824" t="s">
        <v>1475</v>
      </c>
      <c r="E327" s="825" t="s">
        <v>963</v>
      </c>
      <c r="F327" s="823" t="s">
        <v>950</v>
      </c>
      <c r="G327" s="823" t="s">
        <v>1079</v>
      </c>
      <c r="H327" s="823" t="s">
        <v>329</v>
      </c>
      <c r="I327" s="823" t="s">
        <v>1444</v>
      </c>
      <c r="J327" s="823" t="s">
        <v>1081</v>
      </c>
      <c r="K327" s="823" t="s">
        <v>1445</v>
      </c>
      <c r="L327" s="826">
        <v>266.77</v>
      </c>
      <c r="M327" s="826">
        <v>266.77</v>
      </c>
      <c r="N327" s="823">
        <v>1</v>
      </c>
      <c r="O327" s="827">
        <v>1</v>
      </c>
      <c r="P327" s="826"/>
      <c r="Q327" s="828">
        <v>0</v>
      </c>
      <c r="R327" s="823"/>
      <c r="S327" s="828">
        <v>0</v>
      </c>
      <c r="T327" s="827"/>
      <c r="U327" s="829">
        <v>0</v>
      </c>
    </row>
    <row r="328" spans="1:21" ht="14.45" customHeight="1" x14ac:dyDescent="0.2">
      <c r="A328" s="822">
        <v>22</v>
      </c>
      <c r="B328" s="823" t="s">
        <v>949</v>
      </c>
      <c r="C328" s="823" t="s">
        <v>951</v>
      </c>
      <c r="D328" s="824" t="s">
        <v>1475</v>
      </c>
      <c r="E328" s="825" t="s">
        <v>963</v>
      </c>
      <c r="F328" s="823" t="s">
        <v>950</v>
      </c>
      <c r="G328" s="823" t="s">
        <v>1083</v>
      </c>
      <c r="H328" s="823" t="s">
        <v>329</v>
      </c>
      <c r="I328" s="823" t="s">
        <v>1084</v>
      </c>
      <c r="J328" s="823" t="s">
        <v>1085</v>
      </c>
      <c r="K328" s="823" t="s">
        <v>1086</v>
      </c>
      <c r="L328" s="826">
        <v>0</v>
      </c>
      <c r="M328" s="826">
        <v>0</v>
      </c>
      <c r="N328" s="823">
        <v>31</v>
      </c>
      <c r="O328" s="827">
        <v>24.5</v>
      </c>
      <c r="P328" s="826">
        <v>0</v>
      </c>
      <c r="Q328" s="828"/>
      <c r="R328" s="823">
        <v>26</v>
      </c>
      <c r="S328" s="828">
        <v>0.83870967741935487</v>
      </c>
      <c r="T328" s="827">
        <v>19.5</v>
      </c>
      <c r="U328" s="829">
        <v>0.79591836734693877</v>
      </c>
    </row>
    <row r="329" spans="1:21" ht="14.45" customHeight="1" x14ac:dyDescent="0.2">
      <c r="A329" s="822">
        <v>22</v>
      </c>
      <c r="B329" s="823" t="s">
        <v>949</v>
      </c>
      <c r="C329" s="823" t="s">
        <v>951</v>
      </c>
      <c r="D329" s="824" t="s">
        <v>1475</v>
      </c>
      <c r="E329" s="825" t="s">
        <v>963</v>
      </c>
      <c r="F329" s="823" t="s">
        <v>950</v>
      </c>
      <c r="G329" s="823" t="s">
        <v>1446</v>
      </c>
      <c r="H329" s="823" t="s">
        <v>611</v>
      </c>
      <c r="I329" s="823" t="s">
        <v>1447</v>
      </c>
      <c r="J329" s="823" t="s">
        <v>1448</v>
      </c>
      <c r="K329" s="823" t="s">
        <v>1449</v>
      </c>
      <c r="L329" s="826">
        <v>0</v>
      </c>
      <c r="M329" s="826">
        <v>0</v>
      </c>
      <c r="N329" s="823">
        <v>1</v>
      </c>
      <c r="O329" s="827">
        <v>0.5</v>
      </c>
      <c r="P329" s="826">
        <v>0</v>
      </c>
      <c r="Q329" s="828"/>
      <c r="R329" s="823">
        <v>1</v>
      </c>
      <c r="S329" s="828">
        <v>1</v>
      </c>
      <c r="T329" s="827">
        <v>0.5</v>
      </c>
      <c r="U329" s="829">
        <v>1</v>
      </c>
    </row>
    <row r="330" spans="1:21" ht="14.45" customHeight="1" x14ac:dyDescent="0.2">
      <c r="A330" s="822">
        <v>22</v>
      </c>
      <c r="B330" s="823" t="s">
        <v>949</v>
      </c>
      <c r="C330" s="823" t="s">
        <v>951</v>
      </c>
      <c r="D330" s="824" t="s">
        <v>1475</v>
      </c>
      <c r="E330" s="825" t="s">
        <v>957</v>
      </c>
      <c r="F330" s="823" t="s">
        <v>950</v>
      </c>
      <c r="G330" s="823" t="s">
        <v>1148</v>
      </c>
      <c r="H330" s="823" t="s">
        <v>329</v>
      </c>
      <c r="I330" s="823" t="s">
        <v>1450</v>
      </c>
      <c r="J330" s="823" t="s">
        <v>1451</v>
      </c>
      <c r="K330" s="823" t="s">
        <v>1452</v>
      </c>
      <c r="L330" s="826">
        <v>0</v>
      </c>
      <c r="M330" s="826">
        <v>0</v>
      </c>
      <c r="N330" s="823">
        <v>1</v>
      </c>
      <c r="O330" s="827">
        <v>0.5</v>
      </c>
      <c r="P330" s="826"/>
      <c r="Q330" s="828"/>
      <c r="R330" s="823"/>
      <c r="S330" s="828">
        <v>0</v>
      </c>
      <c r="T330" s="827"/>
      <c r="U330" s="829">
        <v>0</v>
      </c>
    </row>
    <row r="331" spans="1:21" ht="14.45" customHeight="1" x14ac:dyDescent="0.2">
      <c r="A331" s="822">
        <v>22</v>
      </c>
      <c r="B331" s="823" t="s">
        <v>949</v>
      </c>
      <c r="C331" s="823" t="s">
        <v>951</v>
      </c>
      <c r="D331" s="824" t="s">
        <v>1475</v>
      </c>
      <c r="E331" s="825" t="s">
        <v>957</v>
      </c>
      <c r="F331" s="823" t="s">
        <v>950</v>
      </c>
      <c r="G331" s="823" t="s">
        <v>1148</v>
      </c>
      <c r="H331" s="823" t="s">
        <v>329</v>
      </c>
      <c r="I331" s="823" t="s">
        <v>1453</v>
      </c>
      <c r="J331" s="823" t="s">
        <v>1454</v>
      </c>
      <c r="K331" s="823" t="s">
        <v>1455</v>
      </c>
      <c r="L331" s="826">
        <v>0</v>
      </c>
      <c r="M331" s="826">
        <v>0</v>
      </c>
      <c r="N331" s="823">
        <v>1</v>
      </c>
      <c r="O331" s="827">
        <v>0.5</v>
      </c>
      <c r="P331" s="826"/>
      <c r="Q331" s="828"/>
      <c r="R331" s="823"/>
      <c r="S331" s="828">
        <v>0</v>
      </c>
      <c r="T331" s="827"/>
      <c r="U331" s="829">
        <v>0</v>
      </c>
    </row>
    <row r="332" spans="1:21" ht="14.45" customHeight="1" x14ac:dyDescent="0.2">
      <c r="A332" s="822">
        <v>22</v>
      </c>
      <c r="B332" s="823" t="s">
        <v>949</v>
      </c>
      <c r="C332" s="823" t="s">
        <v>951</v>
      </c>
      <c r="D332" s="824" t="s">
        <v>1475</v>
      </c>
      <c r="E332" s="825" t="s">
        <v>957</v>
      </c>
      <c r="F332" s="823" t="s">
        <v>950</v>
      </c>
      <c r="G332" s="823" t="s">
        <v>981</v>
      </c>
      <c r="H332" s="823" t="s">
        <v>329</v>
      </c>
      <c r="I332" s="823" t="s">
        <v>1456</v>
      </c>
      <c r="J332" s="823" t="s">
        <v>983</v>
      </c>
      <c r="K332" s="823" t="s">
        <v>1457</v>
      </c>
      <c r="L332" s="826">
        <v>23.51</v>
      </c>
      <c r="M332" s="826">
        <v>23.51</v>
      </c>
      <c r="N332" s="823">
        <v>1</v>
      </c>
      <c r="O332" s="827">
        <v>1</v>
      </c>
      <c r="P332" s="826"/>
      <c r="Q332" s="828">
        <v>0</v>
      </c>
      <c r="R332" s="823"/>
      <c r="S332" s="828">
        <v>0</v>
      </c>
      <c r="T332" s="827"/>
      <c r="U332" s="829">
        <v>0</v>
      </c>
    </row>
    <row r="333" spans="1:21" ht="14.45" customHeight="1" x14ac:dyDescent="0.2">
      <c r="A333" s="822">
        <v>22</v>
      </c>
      <c r="B333" s="823" t="s">
        <v>949</v>
      </c>
      <c r="C333" s="823" t="s">
        <v>951</v>
      </c>
      <c r="D333" s="824" t="s">
        <v>1475</v>
      </c>
      <c r="E333" s="825" t="s">
        <v>957</v>
      </c>
      <c r="F333" s="823" t="s">
        <v>950</v>
      </c>
      <c r="G333" s="823" t="s">
        <v>1458</v>
      </c>
      <c r="H333" s="823" t="s">
        <v>329</v>
      </c>
      <c r="I333" s="823" t="s">
        <v>1459</v>
      </c>
      <c r="J333" s="823" t="s">
        <v>1460</v>
      </c>
      <c r="K333" s="823" t="s">
        <v>1461</v>
      </c>
      <c r="L333" s="826">
        <v>176.61</v>
      </c>
      <c r="M333" s="826">
        <v>176.61</v>
      </c>
      <c r="N333" s="823">
        <v>1</v>
      </c>
      <c r="O333" s="827">
        <v>1</v>
      </c>
      <c r="P333" s="826"/>
      <c r="Q333" s="828">
        <v>0</v>
      </c>
      <c r="R333" s="823"/>
      <c r="S333" s="828">
        <v>0</v>
      </c>
      <c r="T333" s="827"/>
      <c r="U333" s="829">
        <v>0</v>
      </c>
    </row>
    <row r="334" spans="1:21" ht="14.45" customHeight="1" x14ac:dyDescent="0.2">
      <c r="A334" s="822">
        <v>22</v>
      </c>
      <c r="B334" s="823" t="s">
        <v>949</v>
      </c>
      <c r="C334" s="823" t="s">
        <v>951</v>
      </c>
      <c r="D334" s="824" t="s">
        <v>1475</v>
      </c>
      <c r="E334" s="825" t="s">
        <v>957</v>
      </c>
      <c r="F334" s="823" t="s">
        <v>950</v>
      </c>
      <c r="G334" s="823" t="s">
        <v>1278</v>
      </c>
      <c r="H334" s="823" t="s">
        <v>329</v>
      </c>
      <c r="I334" s="823" t="s">
        <v>1279</v>
      </c>
      <c r="J334" s="823" t="s">
        <v>1280</v>
      </c>
      <c r="K334" s="823" t="s">
        <v>1281</v>
      </c>
      <c r="L334" s="826">
        <v>69.59</v>
      </c>
      <c r="M334" s="826">
        <v>69.59</v>
      </c>
      <c r="N334" s="823">
        <v>1</v>
      </c>
      <c r="O334" s="827">
        <v>1</v>
      </c>
      <c r="P334" s="826">
        <v>69.59</v>
      </c>
      <c r="Q334" s="828">
        <v>1</v>
      </c>
      <c r="R334" s="823">
        <v>1</v>
      </c>
      <c r="S334" s="828">
        <v>1</v>
      </c>
      <c r="T334" s="827">
        <v>1</v>
      </c>
      <c r="U334" s="829">
        <v>1</v>
      </c>
    </row>
    <row r="335" spans="1:21" ht="14.45" customHeight="1" x14ac:dyDescent="0.2">
      <c r="A335" s="822">
        <v>22</v>
      </c>
      <c r="B335" s="823" t="s">
        <v>949</v>
      </c>
      <c r="C335" s="823" t="s">
        <v>951</v>
      </c>
      <c r="D335" s="824" t="s">
        <v>1475</v>
      </c>
      <c r="E335" s="825" t="s">
        <v>957</v>
      </c>
      <c r="F335" s="823" t="s">
        <v>950</v>
      </c>
      <c r="G335" s="823" t="s">
        <v>1462</v>
      </c>
      <c r="H335" s="823" t="s">
        <v>329</v>
      </c>
      <c r="I335" s="823" t="s">
        <v>1463</v>
      </c>
      <c r="J335" s="823" t="s">
        <v>1464</v>
      </c>
      <c r="K335" s="823" t="s">
        <v>1098</v>
      </c>
      <c r="L335" s="826">
        <v>176.32</v>
      </c>
      <c r="M335" s="826">
        <v>176.32</v>
      </c>
      <c r="N335" s="823">
        <v>1</v>
      </c>
      <c r="O335" s="827">
        <v>1</v>
      </c>
      <c r="P335" s="826">
        <v>176.32</v>
      </c>
      <c r="Q335" s="828">
        <v>1</v>
      </c>
      <c r="R335" s="823">
        <v>1</v>
      </c>
      <c r="S335" s="828">
        <v>1</v>
      </c>
      <c r="T335" s="827">
        <v>1</v>
      </c>
      <c r="U335" s="829">
        <v>1</v>
      </c>
    </row>
    <row r="336" spans="1:21" ht="14.45" customHeight="1" x14ac:dyDescent="0.2">
      <c r="A336" s="822">
        <v>22</v>
      </c>
      <c r="B336" s="823" t="s">
        <v>949</v>
      </c>
      <c r="C336" s="823" t="s">
        <v>951</v>
      </c>
      <c r="D336" s="824" t="s">
        <v>1475</v>
      </c>
      <c r="E336" s="825" t="s">
        <v>957</v>
      </c>
      <c r="F336" s="823" t="s">
        <v>950</v>
      </c>
      <c r="G336" s="823" t="s">
        <v>1465</v>
      </c>
      <c r="H336" s="823" t="s">
        <v>611</v>
      </c>
      <c r="I336" s="823" t="s">
        <v>1466</v>
      </c>
      <c r="J336" s="823" t="s">
        <v>1467</v>
      </c>
      <c r="K336" s="823" t="s">
        <v>1468</v>
      </c>
      <c r="L336" s="826">
        <v>70.48</v>
      </c>
      <c r="M336" s="826">
        <v>70.48</v>
      </c>
      <c r="N336" s="823">
        <v>1</v>
      </c>
      <c r="O336" s="827">
        <v>0.5</v>
      </c>
      <c r="P336" s="826"/>
      <c r="Q336" s="828">
        <v>0</v>
      </c>
      <c r="R336" s="823"/>
      <c r="S336" s="828">
        <v>0</v>
      </c>
      <c r="T336" s="827"/>
      <c r="U336" s="829">
        <v>0</v>
      </c>
    </row>
    <row r="337" spans="1:21" ht="14.45" customHeight="1" x14ac:dyDescent="0.2">
      <c r="A337" s="822">
        <v>22</v>
      </c>
      <c r="B337" s="823" t="s">
        <v>949</v>
      </c>
      <c r="C337" s="823" t="s">
        <v>951</v>
      </c>
      <c r="D337" s="824" t="s">
        <v>1475</v>
      </c>
      <c r="E337" s="825" t="s">
        <v>957</v>
      </c>
      <c r="F337" s="823" t="s">
        <v>950</v>
      </c>
      <c r="G337" s="823" t="s">
        <v>1010</v>
      </c>
      <c r="H337" s="823" t="s">
        <v>329</v>
      </c>
      <c r="I337" s="823" t="s">
        <v>1014</v>
      </c>
      <c r="J337" s="823" t="s">
        <v>1015</v>
      </c>
      <c r="K337" s="823" t="s">
        <v>1016</v>
      </c>
      <c r="L337" s="826">
        <v>35.25</v>
      </c>
      <c r="M337" s="826">
        <v>35.25</v>
      </c>
      <c r="N337" s="823">
        <v>1</v>
      </c>
      <c r="O337" s="827">
        <v>1</v>
      </c>
      <c r="P337" s="826">
        <v>35.25</v>
      </c>
      <c r="Q337" s="828">
        <v>1</v>
      </c>
      <c r="R337" s="823">
        <v>1</v>
      </c>
      <c r="S337" s="828">
        <v>1</v>
      </c>
      <c r="T337" s="827">
        <v>1</v>
      </c>
      <c r="U337" s="829">
        <v>1</v>
      </c>
    </row>
    <row r="338" spans="1:21" ht="14.45" customHeight="1" x14ac:dyDescent="0.2">
      <c r="A338" s="822">
        <v>22</v>
      </c>
      <c r="B338" s="823" t="s">
        <v>949</v>
      </c>
      <c r="C338" s="823" t="s">
        <v>951</v>
      </c>
      <c r="D338" s="824" t="s">
        <v>1475</v>
      </c>
      <c r="E338" s="825" t="s">
        <v>957</v>
      </c>
      <c r="F338" s="823" t="s">
        <v>950</v>
      </c>
      <c r="G338" s="823" t="s">
        <v>1469</v>
      </c>
      <c r="H338" s="823" t="s">
        <v>329</v>
      </c>
      <c r="I338" s="823" t="s">
        <v>1470</v>
      </c>
      <c r="J338" s="823" t="s">
        <v>1471</v>
      </c>
      <c r="K338" s="823" t="s">
        <v>1472</v>
      </c>
      <c r="L338" s="826">
        <v>33.549999999999997</v>
      </c>
      <c r="M338" s="826">
        <v>33.549999999999997</v>
      </c>
      <c r="N338" s="823">
        <v>1</v>
      </c>
      <c r="O338" s="827">
        <v>0.5</v>
      </c>
      <c r="P338" s="826"/>
      <c r="Q338" s="828">
        <v>0</v>
      </c>
      <c r="R338" s="823"/>
      <c r="S338" s="828">
        <v>0</v>
      </c>
      <c r="T338" s="827"/>
      <c r="U338" s="829">
        <v>0</v>
      </c>
    </row>
    <row r="339" spans="1:21" ht="14.45" customHeight="1" x14ac:dyDescent="0.2">
      <c r="A339" s="822">
        <v>22</v>
      </c>
      <c r="B339" s="823" t="s">
        <v>949</v>
      </c>
      <c r="C339" s="823" t="s">
        <v>951</v>
      </c>
      <c r="D339" s="824" t="s">
        <v>1475</v>
      </c>
      <c r="E339" s="825" t="s">
        <v>957</v>
      </c>
      <c r="F339" s="823" t="s">
        <v>950</v>
      </c>
      <c r="G339" s="823" t="s">
        <v>1305</v>
      </c>
      <c r="H339" s="823" t="s">
        <v>329</v>
      </c>
      <c r="I339" s="823" t="s">
        <v>1306</v>
      </c>
      <c r="J339" s="823" t="s">
        <v>1307</v>
      </c>
      <c r="K339" s="823" t="s">
        <v>1308</v>
      </c>
      <c r="L339" s="826">
        <v>121.92</v>
      </c>
      <c r="M339" s="826">
        <v>243.84</v>
      </c>
      <c r="N339" s="823">
        <v>2</v>
      </c>
      <c r="O339" s="827">
        <v>1</v>
      </c>
      <c r="P339" s="826">
        <v>243.84</v>
      </c>
      <c r="Q339" s="828">
        <v>1</v>
      </c>
      <c r="R339" s="823">
        <v>2</v>
      </c>
      <c r="S339" s="828">
        <v>1</v>
      </c>
      <c r="T339" s="827">
        <v>1</v>
      </c>
      <c r="U339" s="829">
        <v>1</v>
      </c>
    </row>
    <row r="340" spans="1:21" ht="14.45" customHeight="1" x14ac:dyDescent="0.2">
      <c r="A340" s="822">
        <v>22</v>
      </c>
      <c r="B340" s="823" t="s">
        <v>949</v>
      </c>
      <c r="C340" s="823" t="s">
        <v>951</v>
      </c>
      <c r="D340" s="824" t="s">
        <v>1475</v>
      </c>
      <c r="E340" s="825" t="s">
        <v>962</v>
      </c>
      <c r="F340" s="823" t="s">
        <v>950</v>
      </c>
      <c r="G340" s="823" t="s">
        <v>1315</v>
      </c>
      <c r="H340" s="823" t="s">
        <v>611</v>
      </c>
      <c r="I340" s="823" t="s">
        <v>1473</v>
      </c>
      <c r="J340" s="823" t="s">
        <v>1474</v>
      </c>
      <c r="K340" s="823" t="s">
        <v>1415</v>
      </c>
      <c r="L340" s="826">
        <v>56.06</v>
      </c>
      <c r="M340" s="826">
        <v>56.06</v>
      </c>
      <c r="N340" s="823">
        <v>1</v>
      </c>
      <c r="O340" s="827">
        <v>1</v>
      </c>
      <c r="P340" s="826">
        <v>56.06</v>
      </c>
      <c r="Q340" s="828">
        <v>1</v>
      </c>
      <c r="R340" s="823">
        <v>1</v>
      </c>
      <c r="S340" s="828">
        <v>1</v>
      </c>
      <c r="T340" s="827">
        <v>1</v>
      </c>
      <c r="U340" s="829">
        <v>1</v>
      </c>
    </row>
    <row r="341" spans="1:21" ht="14.45" customHeight="1" x14ac:dyDescent="0.2">
      <c r="A341" s="822">
        <v>22</v>
      </c>
      <c r="B341" s="823" t="s">
        <v>949</v>
      </c>
      <c r="C341" s="823" t="s">
        <v>951</v>
      </c>
      <c r="D341" s="824" t="s">
        <v>1475</v>
      </c>
      <c r="E341" s="825" t="s">
        <v>962</v>
      </c>
      <c r="F341" s="823" t="s">
        <v>950</v>
      </c>
      <c r="G341" s="823" t="s">
        <v>1274</v>
      </c>
      <c r="H341" s="823" t="s">
        <v>611</v>
      </c>
      <c r="I341" s="823" t="s">
        <v>1423</v>
      </c>
      <c r="J341" s="823" t="s">
        <v>1276</v>
      </c>
      <c r="K341" s="823" t="s">
        <v>1424</v>
      </c>
      <c r="L341" s="826">
        <v>773.45</v>
      </c>
      <c r="M341" s="826">
        <v>773.45</v>
      </c>
      <c r="N341" s="823">
        <v>1</v>
      </c>
      <c r="O341" s="827">
        <v>1</v>
      </c>
      <c r="P341" s="826">
        <v>773.45</v>
      </c>
      <c r="Q341" s="828">
        <v>1</v>
      </c>
      <c r="R341" s="823">
        <v>1</v>
      </c>
      <c r="S341" s="828">
        <v>1</v>
      </c>
      <c r="T341" s="827">
        <v>1</v>
      </c>
      <c r="U341" s="829">
        <v>1</v>
      </c>
    </row>
    <row r="342" spans="1:21" ht="14.45" customHeight="1" x14ac:dyDescent="0.2">
      <c r="A342" s="822">
        <v>22</v>
      </c>
      <c r="B342" s="823" t="s">
        <v>949</v>
      </c>
      <c r="C342" s="823" t="s">
        <v>951</v>
      </c>
      <c r="D342" s="824" t="s">
        <v>1475</v>
      </c>
      <c r="E342" s="825" t="s">
        <v>962</v>
      </c>
      <c r="F342" s="823" t="s">
        <v>950</v>
      </c>
      <c r="G342" s="823" t="s">
        <v>1128</v>
      </c>
      <c r="H342" s="823" t="s">
        <v>329</v>
      </c>
      <c r="I342" s="823" t="s">
        <v>1129</v>
      </c>
      <c r="J342" s="823" t="s">
        <v>1130</v>
      </c>
      <c r="K342" s="823" t="s">
        <v>1131</v>
      </c>
      <c r="L342" s="826">
        <v>73.989999999999995</v>
      </c>
      <c r="M342" s="826">
        <v>73.989999999999995</v>
      </c>
      <c r="N342" s="823">
        <v>1</v>
      </c>
      <c r="O342" s="827">
        <v>0.5</v>
      </c>
      <c r="P342" s="826">
        <v>73.989999999999995</v>
      </c>
      <c r="Q342" s="828">
        <v>1</v>
      </c>
      <c r="R342" s="823">
        <v>1</v>
      </c>
      <c r="S342" s="828">
        <v>1</v>
      </c>
      <c r="T342" s="827">
        <v>0.5</v>
      </c>
      <c r="U342" s="829">
        <v>1</v>
      </c>
    </row>
    <row r="343" spans="1:21" ht="14.45" customHeight="1" x14ac:dyDescent="0.2">
      <c r="A343" s="822">
        <v>22</v>
      </c>
      <c r="B343" s="823" t="s">
        <v>949</v>
      </c>
      <c r="C343" s="823" t="s">
        <v>951</v>
      </c>
      <c r="D343" s="824" t="s">
        <v>1475</v>
      </c>
      <c r="E343" s="825" t="s">
        <v>962</v>
      </c>
      <c r="F343" s="823" t="s">
        <v>950</v>
      </c>
      <c r="G343" s="823" t="s">
        <v>1010</v>
      </c>
      <c r="H343" s="823" t="s">
        <v>329</v>
      </c>
      <c r="I343" s="823" t="s">
        <v>1370</v>
      </c>
      <c r="J343" s="823" t="s">
        <v>1012</v>
      </c>
      <c r="K343" s="823" t="s">
        <v>1371</v>
      </c>
      <c r="L343" s="826">
        <v>35.25</v>
      </c>
      <c r="M343" s="826">
        <v>35.25</v>
      </c>
      <c r="N343" s="823">
        <v>1</v>
      </c>
      <c r="O343" s="827">
        <v>0.5</v>
      </c>
      <c r="P343" s="826">
        <v>35.25</v>
      </c>
      <c r="Q343" s="828">
        <v>1</v>
      </c>
      <c r="R343" s="823">
        <v>1</v>
      </c>
      <c r="S343" s="828">
        <v>1</v>
      </c>
      <c r="T343" s="827">
        <v>0.5</v>
      </c>
      <c r="U343" s="829">
        <v>1</v>
      </c>
    </row>
    <row r="344" spans="1:21" ht="14.45" customHeight="1" x14ac:dyDescent="0.2">
      <c r="A344" s="822">
        <v>22</v>
      </c>
      <c r="B344" s="823" t="s">
        <v>949</v>
      </c>
      <c r="C344" s="823" t="s">
        <v>951</v>
      </c>
      <c r="D344" s="824" t="s">
        <v>1475</v>
      </c>
      <c r="E344" s="825" t="s">
        <v>962</v>
      </c>
      <c r="F344" s="823" t="s">
        <v>950</v>
      </c>
      <c r="G344" s="823" t="s">
        <v>1059</v>
      </c>
      <c r="H344" s="823" t="s">
        <v>611</v>
      </c>
      <c r="I344" s="823" t="s">
        <v>914</v>
      </c>
      <c r="J344" s="823" t="s">
        <v>623</v>
      </c>
      <c r="K344" s="823" t="s">
        <v>624</v>
      </c>
      <c r="L344" s="826">
        <v>84.18</v>
      </c>
      <c r="M344" s="826">
        <v>84.18</v>
      </c>
      <c r="N344" s="823">
        <v>1</v>
      </c>
      <c r="O344" s="827">
        <v>1</v>
      </c>
      <c r="P344" s="826"/>
      <c r="Q344" s="828">
        <v>0</v>
      </c>
      <c r="R344" s="823"/>
      <c r="S344" s="828">
        <v>0</v>
      </c>
      <c r="T344" s="827"/>
      <c r="U344" s="829">
        <v>0</v>
      </c>
    </row>
    <row r="345" spans="1:21" ht="14.45" customHeight="1" thickBot="1" x14ac:dyDescent="0.25">
      <c r="A345" s="814">
        <v>22</v>
      </c>
      <c r="B345" s="815" t="s">
        <v>949</v>
      </c>
      <c r="C345" s="815" t="s">
        <v>951</v>
      </c>
      <c r="D345" s="816" t="s">
        <v>1475</v>
      </c>
      <c r="E345" s="817" t="s">
        <v>959</v>
      </c>
      <c r="F345" s="815" t="s">
        <v>950</v>
      </c>
      <c r="G345" s="815" t="s">
        <v>1204</v>
      </c>
      <c r="H345" s="815" t="s">
        <v>611</v>
      </c>
      <c r="I345" s="815" t="s">
        <v>918</v>
      </c>
      <c r="J345" s="815" t="s">
        <v>658</v>
      </c>
      <c r="K345" s="815" t="s">
        <v>659</v>
      </c>
      <c r="L345" s="818">
        <v>0</v>
      </c>
      <c r="M345" s="818">
        <v>0</v>
      </c>
      <c r="N345" s="815">
        <v>1</v>
      </c>
      <c r="O345" s="819">
        <v>1</v>
      </c>
      <c r="P345" s="818"/>
      <c r="Q345" s="820"/>
      <c r="R345" s="815"/>
      <c r="S345" s="820">
        <v>0</v>
      </c>
      <c r="T345" s="819"/>
      <c r="U345" s="82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A73389A-C4B4-446D-9671-2575C6935BF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1477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6" t="s">
        <v>968</v>
      </c>
      <c r="B5" s="225">
        <v>2363.62</v>
      </c>
      <c r="C5" s="813">
        <v>6.2220682542160365E-2</v>
      </c>
      <c r="D5" s="225">
        <v>35624.07</v>
      </c>
      <c r="E5" s="813">
        <v>0.9377793174578396</v>
      </c>
      <c r="F5" s="831">
        <v>37987.69</v>
      </c>
    </row>
    <row r="6" spans="1:6" ht="14.45" customHeight="1" x14ac:dyDescent="0.2">
      <c r="A6" s="837" t="s">
        <v>960</v>
      </c>
      <c r="B6" s="832">
        <v>1629.06</v>
      </c>
      <c r="C6" s="828">
        <v>0.90730158730158728</v>
      </c>
      <c r="D6" s="832">
        <v>166.44</v>
      </c>
      <c r="E6" s="828">
        <v>9.2698412698412697E-2</v>
      </c>
      <c r="F6" s="833">
        <v>1795.5</v>
      </c>
    </row>
    <row r="7" spans="1:6" ht="14.45" customHeight="1" x14ac:dyDescent="0.2">
      <c r="A7" s="837" t="s">
        <v>956</v>
      </c>
      <c r="B7" s="832">
        <v>669.82999999999993</v>
      </c>
      <c r="C7" s="828">
        <v>4.2685102814363177E-2</v>
      </c>
      <c r="D7" s="832">
        <v>15022.529999999995</v>
      </c>
      <c r="E7" s="828">
        <v>0.95731489718563678</v>
      </c>
      <c r="F7" s="833">
        <v>15692.359999999995</v>
      </c>
    </row>
    <row r="8" spans="1:6" ht="14.45" customHeight="1" x14ac:dyDescent="0.2">
      <c r="A8" s="837" t="s">
        <v>961</v>
      </c>
      <c r="B8" s="832">
        <v>529.11</v>
      </c>
      <c r="C8" s="828">
        <v>1.4617307825126045E-2</v>
      </c>
      <c r="D8" s="832">
        <v>35668.39</v>
      </c>
      <c r="E8" s="828">
        <v>0.98538269217487395</v>
      </c>
      <c r="F8" s="833">
        <v>36197.5</v>
      </c>
    </row>
    <row r="9" spans="1:6" ht="14.45" customHeight="1" x14ac:dyDescent="0.2">
      <c r="A9" s="837" t="s">
        <v>967</v>
      </c>
      <c r="B9" s="832">
        <v>327.54000000000002</v>
      </c>
      <c r="C9" s="828">
        <v>1.1004939018244128E-2</v>
      </c>
      <c r="D9" s="832">
        <v>29435.46</v>
      </c>
      <c r="E9" s="828">
        <v>0.98899506098175582</v>
      </c>
      <c r="F9" s="833">
        <v>29763</v>
      </c>
    </row>
    <row r="10" spans="1:6" ht="14.45" customHeight="1" x14ac:dyDescent="0.2">
      <c r="A10" s="837" t="s">
        <v>958</v>
      </c>
      <c r="B10" s="832">
        <v>247.17</v>
      </c>
      <c r="C10" s="828">
        <v>2.0646552768285316E-2</v>
      </c>
      <c r="D10" s="832">
        <v>11724.32</v>
      </c>
      <c r="E10" s="828">
        <v>0.97935344723171469</v>
      </c>
      <c r="F10" s="833">
        <v>11971.49</v>
      </c>
    </row>
    <row r="11" spans="1:6" ht="14.45" customHeight="1" x14ac:dyDescent="0.2">
      <c r="A11" s="837" t="s">
        <v>963</v>
      </c>
      <c r="B11" s="832">
        <v>112.12</v>
      </c>
      <c r="C11" s="828">
        <v>2.3890875888689656E-3</v>
      </c>
      <c r="D11" s="832">
        <v>46817.93</v>
      </c>
      <c r="E11" s="828">
        <v>0.99761091241113098</v>
      </c>
      <c r="F11" s="833">
        <v>46930.05</v>
      </c>
    </row>
    <row r="12" spans="1:6" ht="14.45" customHeight="1" x14ac:dyDescent="0.2">
      <c r="A12" s="837" t="s">
        <v>957</v>
      </c>
      <c r="B12" s="832">
        <v>33.549999999999997</v>
      </c>
      <c r="C12" s="828">
        <v>0.3225031240988176</v>
      </c>
      <c r="D12" s="832">
        <v>70.48</v>
      </c>
      <c r="E12" s="828">
        <v>0.67749687590118235</v>
      </c>
      <c r="F12" s="833">
        <v>104.03</v>
      </c>
    </row>
    <row r="13" spans="1:6" ht="14.45" customHeight="1" x14ac:dyDescent="0.2">
      <c r="A13" s="837" t="s">
        <v>959</v>
      </c>
      <c r="B13" s="832"/>
      <c r="C13" s="828"/>
      <c r="D13" s="832">
        <v>0</v>
      </c>
      <c r="E13" s="828"/>
      <c r="F13" s="833">
        <v>0</v>
      </c>
    </row>
    <row r="14" spans="1:6" ht="14.45" customHeight="1" x14ac:dyDescent="0.2">
      <c r="A14" s="837" t="s">
        <v>962</v>
      </c>
      <c r="B14" s="832"/>
      <c r="C14" s="828">
        <v>0</v>
      </c>
      <c r="D14" s="832">
        <v>913.69</v>
      </c>
      <c r="E14" s="828">
        <v>1</v>
      </c>
      <c r="F14" s="833">
        <v>913.69</v>
      </c>
    </row>
    <row r="15" spans="1:6" ht="14.45" customHeight="1" x14ac:dyDescent="0.2">
      <c r="A15" s="837" t="s">
        <v>966</v>
      </c>
      <c r="B15" s="832">
        <v>0</v>
      </c>
      <c r="C15" s="828">
        <v>0</v>
      </c>
      <c r="D15" s="832">
        <v>46577.29</v>
      </c>
      <c r="E15" s="828">
        <v>1</v>
      </c>
      <c r="F15" s="833">
        <v>46577.29</v>
      </c>
    </row>
    <row r="16" spans="1:6" ht="14.45" customHeight="1" x14ac:dyDescent="0.2">
      <c r="A16" s="837" t="s">
        <v>965</v>
      </c>
      <c r="B16" s="832"/>
      <c r="C16" s="828">
        <v>0</v>
      </c>
      <c r="D16" s="832">
        <v>1910.3700000000001</v>
      </c>
      <c r="E16" s="828">
        <v>1</v>
      </c>
      <c r="F16" s="833">
        <v>1910.3700000000001</v>
      </c>
    </row>
    <row r="17" spans="1:6" ht="14.45" customHeight="1" thickBot="1" x14ac:dyDescent="0.25">
      <c r="A17" s="760" t="s">
        <v>964</v>
      </c>
      <c r="B17" s="751"/>
      <c r="C17" s="752">
        <v>0</v>
      </c>
      <c r="D17" s="751">
        <v>154.36000000000001</v>
      </c>
      <c r="E17" s="752">
        <v>1</v>
      </c>
      <c r="F17" s="753">
        <v>154.36000000000001</v>
      </c>
    </row>
    <row r="18" spans="1:6" ht="14.45" customHeight="1" thickBot="1" x14ac:dyDescent="0.25">
      <c r="A18" s="754" t="s">
        <v>3</v>
      </c>
      <c r="B18" s="755">
        <v>5912</v>
      </c>
      <c r="C18" s="756">
        <v>2.5704646223501812E-2</v>
      </c>
      <c r="D18" s="755">
        <v>224085.33000000002</v>
      </c>
      <c r="E18" s="756">
        <v>0.97429535377649834</v>
      </c>
      <c r="F18" s="757">
        <v>229997.33</v>
      </c>
    </row>
    <row r="19" spans="1:6" ht="14.45" customHeight="1" thickBot="1" x14ac:dyDescent="0.25"/>
    <row r="20" spans="1:6" ht="14.45" customHeight="1" x14ac:dyDescent="0.2">
      <c r="A20" s="836" t="s">
        <v>889</v>
      </c>
      <c r="B20" s="225">
        <v>2705.2399999999993</v>
      </c>
      <c r="C20" s="813">
        <v>1.2578526282742393E-2</v>
      </c>
      <c r="D20" s="225">
        <v>212362.88000000035</v>
      </c>
      <c r="E20" s="813">
        <v>0.98742147371725764</v>
      </c>
      <c r="F20" s="831">
        <v>215068.12000000034</v>
      </c>
    </row>
    <row r="21" spans="1:6" ht="14.45" customHeight="1" x14ac:dyDescent="0.2">
      <c r="A21" s="837" t="s">
        <v>1478</v>
      </c>
      <c r="B21" s="832">
        <v>1257.5999999999999</v>
      </c>
      <c r="C21" s="828">
        <v>1</v>
      </c>
      <c r="D21" s="832"/>
      <c r="E21" s="828">
        <v>0</v>
      </c>
      <c r="F21" s="833">
        <v>1257.5999999999999</v>
      </c>
    </row>
    <row r="22" spans="1:6" ht="14.45" customHeight="1" x14ac:dyDescent="0.2">
      <c r="A22" s="837" t="s">
        <v>1479</v>
      </c>
      <c r="B22" s="832">
        <v>576.73</v>
      </c>
      <c r="C22" s="828">
        <v>1</v>
      </c>
      <c r="D22" s="832"/>
      <c r="E22" s="828">
        <v>0</v>
      </c>
      <c r="F22" s="833">
        <v>576.73</v>
      </c>
    </row>
    <row r="23" spans="1:6" ht="14.45" customHeight="1" x14ac:dyDescent="0.2">
      <c r="A23" s="837" t="s">
        <v>1480</v>
      </c>
      <c r="B23" s="832">
        <v>461.02</v>
      </c>
      <c r="C23" s="828">
        <v>1</v>
      </c>
      <c r="D23" s="832"/>
      <c r="E23" s="828">
        <v>0</v>
      </c>
      <c r="F23" s="833">
        <v>461.02</v>
      </c>
    </row>
    <row r="24" spans="1:6" ht="14.45" customHeight="1" x14ac:dyDescent="0.2">
      <c r="A24" s="837" t="s">
        <v>882</v>
      </c>
      <c r="B24" s="832">
        <v>210.64</v>
      </c>
      <c r="C24" s="828">
        <v>0.59992594913275044</v>
      </c>
      <c r="D24" s="832">
        <v>140.46999999999997</v>
      </c>
      <c r="E24" s="828">
        <v>0.40007405086724956</v>
      </c>
      <c r="F24" s="833">
        <v>351.10999999999996</v>
      </c>
    </row>
    <row r="25" spans="1:6" ht="14.45" customHeight="1" x14ac:dyDescent="0.2">
      <c r="A25" s="837" t="s">
        <v>1481</v>
      </c>
      <c r="B25" s="832">
        <v>193.6</v>
      </c>
      <c r="C25" s="828">
        <v>1</v>
      </c>
      <c r="D25" s="832"/>
      <c r="E25" s="828">
        <v>0</v>
      </c>
      <c r="F25" s="833">
        <v>193.6</v>
      </c>
    </row>
    <row r="26" spans="1:6" ht="14.45" customHeight="1" x14ac:dyDescent="0.2">
      <c r="A26" s="837" t="s">
        <v>1482</v>
      </c>
      <c r="B26" s="832">
        <v>112.12</v>
      </c>
      <c r="C26" s="828">
        <v>0.66666666666666663</v>
      </c>
      <c r="D26" s="832">
        <v>56.06</v>
      </c>
      <c r="E26" s="828">
        <v>0.33333333333333331</v>
      </c>
      <c r="F26" s="833">
        <v>168.18</v>
      </c>
    </row>
    <row r="27" spans="1:6" ht="14.45" customHeight="1" x14ac:dyDescent="0.2">
      <c r="A27" s="837" t="s">
        <v>1483</v>
      </c>
      <c r="B27" s="832">
        <v>89.39</v>
      </c>
      <c r="C27" s="828">
        <v>1</v>
      </c>
      <c r="D27" s="832"/>
      <c r="E27" s="828">
        <v>0</v>
      </c>
      <c r="F27" s="833">
        <v>89.39</v>
      </c>
    </row>
    <row r="28" spans="1:6" ht="14.45" customHeight="1" x14ac:dyDescent="0.2">
      <c r="A28" s="837" t="s">
        <v>1484</v>
      </c>
      <c r="B28" s="832">
        <v>82.12</v>
      </c>
      <c r="C28" s="828">
        <v>0.25146216737606031</v>
      </c>
      <c r="D28" s="832">
        <v>244.45</v>
      </c>
      <c r="E28" s="828">
        <v>0.74853783262393969</v>
      </c>
      <c r="F28" s="833">
        <v>326.57</v>
      </c>
    </row>
    <row r="29" spans="1:6" ht="14.45" customHeight="1" x14ac:dyDescent="0.2">
      <c r="A29" s="837" t="s">
        <v>1485</v>
      </c>
      <c r="B29" s="832">
        <v>72.540000000000006</v>
      </c>
      <c r="C29" s="828">
        <v>1</v>
      </c>
      <c r="D29" s="832"/>
      <c r="E29" s="828">
        <v>0</v>
      </c>
      <c r="F29" s="833">
        <v>72.540000000000006</v>
      </c>
    </row>
    <row r="30" spans="1:6" ht="14.45" customHeight="1" x14ac:dyDescent="0.2">
      <c r="A30" s="837" t="s">
        <v>883</v>
      </c>
      <c r="B30" s="832">
        <v>43.85</v>
      </c>
      <c r="C30" s="828">
        <v>7.4097230436472386E-2</v>
      </c>
      <c r="D30" s="832">
        <v>547.94000000000005</v>
      </c>
      <c r="E30" s="828">
        <v>0.92590276956352757</v>
      </c>
      <c r="F30" s="833">
        <v>591.79000000000008</v>
      </c>
    </row>
    <row r="31" spans="1:6" ht="14.45" customHeight="1" x14ac:dyDescent="0.2">
      <c r="A31" s="837" t="s">
        <v>1486</v>
      </c>
      <c r="B31" s="832">
        <v>42.51</v>
      </c>
      <c r="C31" s="828">
        <v>0.5</v>
      </c>
      <c r="D31" s="832">
        <v>42.51</v>
      </c>
      <c r="E31" s="828">
        <v>0.5</v>
      </c>
      <c r="F31" s="833">
        <v>85.02</v>
      </c>
    </row>
    <row r="32" spans="1:6" ht="14.45" customHeight="1" x14ac:dyDescent="0.2">
      <c r="A32" s="837" t="s">
        <v>1487</v>
      </c>
      <c r="B32" s="832">
        <v>33.549999999999997</v>
      </c>
      <c r="C32" s="828">
        <v>1</v>
      </c>
      <c r="D32" s="832"/>
      <c r="E32" s="828">
        <v>0</v>
      </c>
      <c r="F32" s="833">
        <v>33.549999999999997</v>
      </c>
    </row>
    <row r="33" spans="1:6" ht="14.45" customHeight="1" x14ac:dyDescent="0.2">
      <c r="A33" s="837" t="s">
        <v>1488</v>
      </c>
      <c r="B33" s="832">
        <v>31.09</v>
      </c>
      <c r="C33" s="828">
        <v>1</v>
      </c>
      <c r="D33" s="832"/>
      <c r="E33" s="828">
        <v>0</v>
      </c>
      <c r="F33" s="833">
        <v>31.09</v>
      </c>
    </row>
    <row r="34" spans="1:6" ht="14.45" customHeight="1" x14ac:dyDescent="0.2">
      <c r="A34" s="837" t="s">
        <v>1489</v>
      </c>
      <c r="B34" s="832"/>
      <c r="C34" s="828">
        <v>0</v>
      </c>
      <c r="D34" s="832">
        <v>1811.32</v>
      </c>
      <c r="E34" s="828">
        <v>1</v>
      </c>
      <c r="F34" s="833">
        <v>1811.32</v>
      </c>
    </row>
    <row r="35" spans="1:6" ht="14.45" customHeight="1" x14ac:dyDescent="0.2">
      <c r="A35" s="837" t="s">
        <v>1490</v>
      </c>
      <c r="B35" s="832"/>
      <c r="C35" s="828">
        <v>0</v>
      </c>
      <c r="D35" s="832">
        <v>517</v>
      </c>
      <c r="E35" s="828">
        <v>1</v>
      </c>
      <c r="F35" s="833">
        <v>517</v>
      </c>
    </row>
    <row r="36" spans="1:6" ht="14.45" customHeight="1" x14ac:dyDescent="0.2">
      <c r="A36" s="837" t="s">
        <v>1491</v>
      </c>
      <c r="B36" s="832"/>
      <c r="C36" s="828">
        <v>0</v>
      </c>
      <c r="D36" s="832">
        <v>70.48</v>
      </c>
      <c r="E36" s="828">
        <v>1</v>
      </c>
      <c r="F36" s="833">
        <v>70.48</v>
      </c>
    </row>
    <row r="37" spans="1:6" ht="14.45" customHeight="1" x14ac:dyDescent="0.2">
      <c r="A37" s="837" t="s">
        <v>1492</v>
      </c>
      <c r="B37" s="832"/>
      <c r="C37" s="828">
        <v>0</v>
      </c>
      <c r="D37" s="832">
        <v>5800.880000000001</v>
      </c>
      <c r="E37" s="828">
        <v>1</v>
      </c>
      <c r="F37" s="833">
        <v>5800.880000000001</v>
      </c>
    </row>
    <row r="38" spans="1:6" ht="14.45" customHeight="1" x14ac:dyDescent="0.2">
      <c r="A38" s="837" t="s">
        <v>1493</v>
      </c>
      <c r="B38" s="832"/>
      <c r="C38" s="828">
        <v>0</v>
      </c>
      <c r="D38" s="832">
        <v>828.14</v>
      </c>
      <c r="E38" s="828">
        <v>1</v>
      </c>
      <c r="F38" s="833">
        <v>828.14</v>
      </c>
    </row>
    <row r="39" spans="1:6" ht="14.45" customHeight="1" x14ac:dyDescent="0.2">
      <c r="A39" s="837" t="s">
        <v>884</v>
      </c>
      <c r="B39" s="832">
        <v>0</v>
      </c>
      <c r="C39" s="828"/>
      <c r="D39" s="832">
        <v>0</v>
      </c>
      <c r="E39" s="828"/>
      <c r="F39" s="833">
        <v>0</v>
      </c>
    </row>
    <row r="40" spans="1:6" ht="14.45" customHeight="1" x14ac:dyDescent="0.2">
      <c r="A40" s="837" t="s">
        <v>1494</v>
      </c>
      <c r="B40" s="832"/>
      <c r="C40" s="828">
        <v>0</v>
      </c>
      <c r="D40" s="832">
        <v>697.72</v>
      </c>
      <c r="E40" s="828">
        <v>1</v>
      </c>
      <c r="F40" s="833">
        <v>697.72</v>
      </c>
    </row>
    <row r="41" spans="1:6" ht="14.45" customHeight="1" x14ac:dyDescent="0.2">
      <c r="A41" s="837" t="s">
        <v>1495</v>
      </c>
      <c r="B41" s="832"/>
      <c r="C41" s="828">
        <v>0</v>
      </c>
      <c r="D41" s="832">
        <v>35.11</v>
      </c>
      <c r="E41" s="828">
        <v>1</v>
      </c>
      <c r="F41" s="833">
        <v>35.11</v>
      </c>
    </row>
    <row r="42" spans="1:6" ht="14.45" customHeight="1" x14ac:dyDescent="0.2">
      <c r="A42" s="837" t="s">
        <v>1496</v>
      </c>
      <c r="B42" s="832"/>
      <c r="C42" s="828">
        <v>0</v>
      </c>
      <c r="D42" s="832">
        <v>463.08000000000004</v>
      </c>
      <c r="E42" s="828">
        <v>1</v>
      </c>
      <c r="F42" s="833">
        <v>463.08000000000004</v>
      </c>
    </row>
    <row r="43" spans="1:6" ht="14.45" customHeight="1" x14ac:dyDescent="0.2">
      <c r="A43" s="837" t="s">
        <v>885</v>
      </c>
      <c r="B43" s="832">
        <v>0</v>
      </c>
      <c r="C43" s="828"/>
      <c r="D43" s="832">
        <v>0</v>
      </c>
      <c r="E43" s="828"/>
      <c r="F43" s="833">
        <v>0</v>
      </c>
    </row>
    <row r="44" spans="1:6" ht="14.45" customHeight="1" x14ac:dyDescent="0.2">
      <c r="A44" s="837" t="s">
        <v>1497</v>
      </c>
      <c r="B44" s="832"/>
      <c r="C44" s="828"/>
      <c r="D44" s="832">
        <v>0</v>
      </c>
      <c r="E44" s="828"/>
      <c r="F44" s="833">
        <v>0</v>
      </c>
    </row>
    <row r="45" spans="1:6" ht="14.45" customHeight="1" x14ac:dyDescent="0.2">
      <c r="A45" s="837" t="s">
        <v>1498</v>
      </c>
      <c r="B45" s="832"/>
      <c r="C45" s="828">
        <v>0</v>
      </c>
      <c r="D45" s="832">
        <v>114.65</v>
      </c>
      <c r="E45" s="828">
        <v>1</v>
      </c>
      <c r="F45" s="833">
        <v>114.65</v>
      </c>
    </row>
    <row r="46" spans="1:6" ht="14.45" customHeight="1" thickBot="1" x14ac:dyDescent="0.25">
      <c r="A46" s="760" t="s">
        <v>1499</v>
      </c>
      <c r="B46" s="751"/>
      <c r="C46" s="752">
        <v>0</v>
      </c>
      <c r="D46" s="751">
        <v>352.64</v>
      </c>
      <c r="E46" s="752">
        <v>1</v>
      </c>
      <c r="F46" s="753">
        <v>352.64</v>
      </c>
    </row>
    <row r="47" spans="1:6" ht="14.45" customHeight="1" thickBot="1" x14ac:dyDescent="0.25">
      <c r="A47" s="754" t="s">
        <v>3</v>
      </c>
      <c r="B47" s="755">
        <v>5911.9999999999991</v>
      </c>
      <c r="C47" s="756">
        <v>2.570464622350177E-2</v>
      </c>
      <c r="D47" s="755">
        <v>224085.33000000037</v>
      </c>
      <c r="E47" s="756">
        <v>0.97429535377649834</v>
      </c>
      <c r="F47" s="757">
        <v>229997.33000000034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{21406AB8-E553-40A6-AC0F-E2CFEA6FA7B2}</x14:id>
        </ext>
      </extLst>
    </cfRule>
  </conditionalFormatting>
  <conditionalFormatting sqref="F20:F4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{F04CCA1A-2220-4734-9E7A-92491D042324}</x14:id>
        </ext>
      </extLst>
    </cfRule>
  </conditionalFormatting>
  <hyperlinks>
    <hyperlink ref="A2" location="Obsah!A1" display="Zpět na Obsah  KL 01  1.-4.měsíc" xr:uid="{8AD02255-C58C-496A-8849-A93828079B3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406AB8-E553-40A6-AC0F-E2CFEA6FA7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F04CCA1A-2220-4734-9E7A-92491D0423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F20:F46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8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1522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55</v>
      </c>
      <c r="G3" s="47">
        <f>SUBTOTAL(9,G6:G1048576)</f>
        <v>5912</v>
      </c>
      <c r="H3" s="48">
        <f>IF(M3=0,0,G3/M3)</f>
        <v>2.5704646223501808E-2</v>
      </c>
      <c r="I3" s="47">
        <f>SUBTOTAL(9,I6:I1048576)</f>
        <v>2230</v>
      </c>
      <c r="J3" s="47">
        <f>SUBTOTAL(9,J6:J1048576)</f>
        <v>224085.33000000005</v>
      </c>
      <c r="K3" s="48">
        <f>IF(M3=0,0,J3/M3)</f>
        <v>0.97429535377649834</v>
      </c>
      <c r="L3" s="47">
        <f>SUBTOTAL(9,L6:L1048576)</f>
        <v>2285</v>
      </c>
      <c r="M3" s="49">
        <f>SUBTOTAL(9,M6:M1048576)</f>
        <v>229997.33000000002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956</v>
      </c>
      <c r="B6" s="808" t="s">
        <v>1500</v>
      </c>
      <c r="C6" s="808" t="s">
        <v>1018</v>
      </c>
      <c r="D6" s="808" t="s">
        <v>1019</v>
      </c>
      <c r="E6" s="808" t="s">
        <v>1020</v>
      </c>
      <c r="F6" s="225">
        <v>1</v>
      </c>
      <c r="G6" s="225">
        <v>82.12</v>
      </c>
      <c r="H6" s="813">
        <v>1</v>
      </c>
      <c r="I6" s="225"/>
      <c r="J6" s="225"/>
      <c r="K6" s="813">
        <v>0</v>
      </c>
      <c r="L6" s="225">
        <v>1</v>
      </c>
      <c r="M6" s="831">
        <v>82.12</v>
      </c>
    </row>
    <row r="7" spans="1:13" ht="14.45" customHeight="1" x14ac:dyDescent="0.2">
      <c r="A7" s="822" t="s">
        <v>956</v>
      </c>
      <c r="B7" s="823" t="s">
        <v>1500</v>
      </c>
      <c r="C7" s="823" t="s">
        <v>1024</v>
      </c>
      <c r="D7" s="823" t="s">
        <v>1022</v>
      </c>
      <c r="E7" s="823" t="s">
        <v>1025</v>
      </c>
      <c r="F7" s="832"/>
      <c r="G7" s="832"/>
      <c r="H7" s="828">
        <v>0</v>
      </c>
      <c r="I7" s="832">
        <v>2</v>
      </c>
      <c r="J7" s="832">
        <v>97.78</v>
      </c>
      <c r="K7" s="828">
        <v>1</v>
      </c>
      <c r="L7" s="832">
        <v>2</v>
      </c>
      <c r="M7" s="833">
        <v>97.78</v>
      </c>
    </row>
    <row r="8" spans="1:13" ht="14.45" customHeight="1" x14ac:dyDescent="0.2">
      <c r="A8" s="822" t="s">
        <v>956</v>
      </c>
      <c r="B8" s="823" t="s">
        <v>1501</v>
      </c>
      <c r="C8" s="823" t="s">
        <v>996</v>
      </c>
      <c r="D8" s="823" t="s">
        <v>997</v>
      </c>
      <c r="E8" s="823" t="s">
        <v>998</v>
      </c>
      <c r="F8" s="832">
        <v>1</v>
      </c>
      <c r="G8" s="832">
        <v>42.51</v>
      </c>
      <c r="H8" s="828">
        <v>1</v>
      </c>
      <c r="I8" s="832"/>
      <c r="J8" s="832"/>
      <c r="K8" s="828">
        <v>0</v>
      </c>
      <c r="L8" s="832">
        <v>1</v>
      </c>
      <c r="M8" s="833">
        <v>42.51</v>
      </c>
    </row>
    <row r="9" spans="1:13" ht="14.45" customHeight="1" x14ac:dyDescent="0.2">
      <c r="A9" s="822" t="s">
        <v>956</v>
      </c>
      <c r="B9" s="823" t="s">
        <v>1502</v>
      </c>
      <c r="C9" s="823" t="s">
        <v>1029</v>
      </c>
      <c r="D9" s="823" t="s">
        <v>1030</v>
      </c>
      <c r="E9" s="823" t="s">
        <v>1031</v>
      </c>
      <c r="F9" s="832"/>
      <c r="G9" s="832"/>
      <c r="H9" s="828">
        <v>0</v>
      </c>
      <c r="I9" s="832">
        <v>4</v>
      </c>
      <c r="J9" s="832">
        <v>413.6</v>
      </c>
      <c r="K9" s="828">
        <v>1</v>
      </c>
      <c r="L9" s="832">
        <v>4</v>
      </c>
      <c r="M9" s="833">
        <v>413.6</v>
      </c>
    </row>
    <row r="10" spans="1:13" ht="14.45" customHeight="1" x14ac:dyDescent="0.2">
      <c r="A10" s="822" t="s">
        <v>956</v>
      </c>
      <c r="B10" s="823" t="s">
        <v>908</v>
      </c>
      <c r="C10" s="823" t="s">
        <v>1060</v>
      </c>
      <c r="D10" s="823" t="s">
        <v>910</v>
      </c>
      <c r="E10" s="823" t="s">
        <v>1061</v>
      </c>
      <c r="F10" s="832"/>
      <c r="G10" s="832"/>
      <c r="H10" s="828">
        <v>0</v>
      </c>
      <c r="I10" s="832">
        <v>16</v>
      </c>
      <c r="J10" s="832">
        <v>1683.6799999999998</v>
      </c>
      <c r="K10" s="828">
        <v>1</v>
      </c>
      <c r="L10" s="832">
        <v>16</v>
      </c>
      <c r="M10" s="833">
        <v>1683.6799999999998</v>
      </c>
    </row>
    <row r="11" spans="1:13" ht="14.45" customHeight="1" x14ac:dyDescent="0.2">
      <c r="A11" s="822" t="s">
        <v>956</v>
      </c>
      <c r="B11" s="823" t="s">
        <v>908</v>
      </c>
      <c r="C11" s="823" t="s">
        <v>912</v>
      </c>
      <c r="D11" s="823" t="s">
        <v>910</v>
      </c>
      <c r="E11" s="823" t="s">
        <v>913</v>
      </c>
      <c r="F11" s="832"/>
      <c r="G11" s="832"/>
      <c r="H11" s="828">
        <v>0</v>
      </c>
      <c r="I11" s="832">
        <v>30</v>
      </c>
      <c r="J11" s="832">
        <v>2525.4000000000005</v>
      </c>
      <c r="K11" s="828">
        <v>1</v>
      </c>
      <c r="L11" s="832">
        <v>30</v>
      </c>
      <c r="M11" s="833">
        <v>2525.4000000000005</v>
      </c>
    </row>
    <row r="12" spans="1:13" ht="14.45" customHeight="1" x14ac:dyDescent="0.2">
      <c r="A12" s="822" t="s">
        <v>956</v>
      </c>
      <c r="B12" s="823" t="s">
        <v>908</v>
      </c>
      <c r="C12" s="823" t="s">
        <v>1066</v>
      </c>
      <c r="D12" s="823" t="s">
        <v>623</v>
      </c>
      <c r="E12" s="823" t="s">
        <v>624</v>
      </c>
      <c r="F12" s="832">
        <v>1</v>
      </c>
      <c r="G12" s="832">
        <v>84.18</v>
      </c>
      <c r="H12" s="828">
        <v>1</v>
      </c>
      <c r="I12" s="832"/>
      <c r="J12" s="832"/>
      <c r="K12" s="828">
        <v>0</v>
      </c>
      <c r="L12" s="832">
        <v>1</v>
      </c>
      <c r="M12" s="833">
        <v>84.18</v>
      </c>
    </row>
    <row r="13" spans="1:13" ht="14.45" customHeight="1" x14ac:dyDescent="0.2">
      <c r="A13" s="822" t="s">
        <v>956</v>
      </c>
      <c r="B13" s="823" t="s">
        <v>908</v>
      </c>
      <c r="C13" s="823" t="s">
        <v>1062</v>
      </c>
      <c r="D13" s="823" t="s">
        <v>910</v>
      </c>
      <c r="E13" s="823" t="s">
        <v>1063</v>
      </c>
      <c r="F13" s="832"/>
      <c r="G13" s="832"/>
      <c r="H13" s="828">
        <v>0</v>
      </c>
      <c r="I13" s="832">
        <v>40</v>
      </c>
      <c r="J13" s="832">
        <v>5050.8</v>
      </c>
      <c r="K13" s="828">
        <v>1</v>
      </c>
      <c r="L13" s="832">
        <v>40</v>
      </c>
      <c r="M13" s="833">
        <v>5050.8</v>
      </c>
    </row>
    <row r="14" spans="1:13" ht="14.45" customHeight="1" x14ac:dyDescent="0.2">
      <c r="A14" s="822" t="s">
        <v>956</v>
      </c>
      <c r="B14" s="823" t="s">
        <v>908</v>
      </c>
      <c r="C14" s="823" t="s">
        <v>1064</v>
      </c>
      <c r="D14" s="823" t="s">
        <v>910</v>
      </c>
      <c r="E14" s="823" t="s">
        <v>1065</v>
      </c>
      <c r="F14" s="832"/>
      <c r="G14" s="832"/>
      <c r="H14" s="828">
        <v>0</v>
      </c>
      <c r="I14" s="832">
        <v>3</v>
      </c>
      <c r="J14" s="832">
        <v>189.42000000000002</v>
      </c>
      <c r="K14" s="828">
        <v>1</v>
      </c>
      <c r="L14" s="832">
        <v>3</v>
      </c>
      <c r="M14" s="833">
        <v>189.42000000000002</v>
      </c>
    </row>
    <row r="15" spans="1:13" ht="14.45" customHeight="1" x14ac:dyDescent="0.2">
      <c r="A15" s="822" t="s">
        <v>956</v>
      </c>
      <c r="B15" s="823" t="s">
        <v>908</v>
      </c>
      <c r="C15" s="823" t="s">
        <v>909</v>
      </c>
      <c r="D15" s="823" t="s">
        <v>910</v>
      </c>
      <c r="E15" s="823" t="s">
        <v>911</v>
      </c>
      <c r="F15" s="832"/>
      <c r="G15" s="832"/>
      <c r="H15" s="828">
        <v>0</v>
      </c>
      <c r="I15" s="832">
        <v>1</v>
      </c>
      <c r="J15" s="832">
        <v>49.08</v>
      </c>
      <c r="K15" s="828">
        <v>1</v>
      </c>
      <c r="L15" s="832">
        <v>1</v>
      </c>
      <c r="M15" s="833">
        <v>49.08</v>
      </c>
    </row>
    <row r="16" spans="1:13" ht="14.45" customHeight="1" x14ac:dyDescent="0.2">
      <c r="A16" s="822" t="s">
        <v>956</v>
      </c>
      <c r="B16" s="823" t="s">
        <v>908</v>
      </c>
      <c r="C16" s="823" t="s">
        <v>1067</v>
      </c>
      <c r="D16" s="823" t="s">
        <v>623</v>
      </c>
      <c r="E16" s="823" t="s">
        <v>1068</v>
      </c>
      <c r="F16" s="832"/>
      <c r="G16" s="832"/>
      <c r="H16" s="828">
        <v>0</v>
      </c>
      <c r="I16" s="832">
        <v>6</v>
      </c>
      <c r="J16" s="832">
        <v>631.38</v>
      </c>
      <c r="K16" s="828">
        <v>1</v>
      </c>
      <c r="L16" s="832">
        <v>6</v>
      </c>
      <c r="M16" s="833">
        <v>631.38</v>
      </c>
    </row>
    <row r="17" spans="1:13" ht="14.45" customHeight="1" x14ac:dyDescent="0.2">
      <c r="A17" s="822" t="s">
        <v>956</v>
      </c>
      <c r="B17" s="823" t="s">
        <v>908</v>
      </c>
      <c r="C17" s="823" t="s">
        <v>914</v>
      </c>
      <c r="D17" s="823" t="s">
        <v>623</v>
      </c>
      <c r="E17" s="823" t="s">
        <v>624</v>
      </c>
      <c r="F17" s="832"/>
      <c r="G17" s="832"/>
      <c r="H17" s="828">
        <v>0</v>
      </c>
      <c r="I17" s="832">
        <v>9</v>
      </c>
      <c r="J17" s="832">
        <v>757.62000000000012</v>
      </c>
      <c r="K17" s="828">
        <v>1</v>
      </c>
      <c r="L17" s="832">
        <v>9</v>
      </c>
      <c r="M17" s="833">
        <v>757.62000000000012</v>
      </c>
    </row>
    <row r="18" spans="1:13" ht="14.45" customHeight="1" x14ac:dyDescent="0.2">
      <c r="A18" s="822" t="s">
        <v>956</v>
      </c>
      <c r="B18" s="823" t="s">
        <v>908</v>
      </c>
      <c r="C18" s="823" t="s">
        <v>1071</v>
      </c>
      <c r="D18" s="823" t="s">
        <v>623</v>
      </c>
      <c r="E18" s="823" t="s">
        <v>1072</v>
      </c>
      <c r="F18" s="832"/>
      <c r="G18" s="832"/>
      <c r="H18" s="828">
        <v>0</v>
      </c>
      <c r="I18" s="832">
        <v>8</v>
      </c>
      <c r="J18" s="832">
        <v>1010.1600000000001</v>
      </c>
      <c r="K18" s="828">
        <v>1</v>
      </c>
      <c r="L18" s="832">
        <v>8</v>
      </c>
      <c r="M18" s="833">
        <v>1010.1600000000001</v>
      </c>
    </row>
    <row r="19" spans="1:13" ht="14.45" customHeight="1" x14ac:dyDescent="0.2">
      <c r="A19" s="822" t="s">
        <v>956</v>
      </c>
      <c r="B19" s="823" t="s">
        <v>908</v>
      </c>
      <c r="C19" s="823" t="s">
        <v>1069</v>
      </c>
      <c r="D19" s="823" t="s">
        <v>623</v>
      </c>
      <c r="E19" s="823" t="s">
        <v>1070</v>
      </c>
      <c r="F19" s="832"/>
      <c r="G19" s="832"/>
      <c r="H19" s="828">
        <v>0</v>
      </c>
      <c r="I19" s="832">
        <v>1</v>
      </c>
      <c r="J19" s="832">
        <v>63.14</v>
      </c>
      <c r="K19" s="828">
        <v>1</v>
      </c>
      <c r="L19" s="832">
        <v>1</v>
      </c>
      <c r="M19" s="833">
        <v>63.14</v>
      </c>
    </row>
    <row r="20" spans="1:13" ht="14.45" customHeight="1" x14ac:dyDescent="0.2">
      <c r="A20" s="822" t="s">
        <v>956</v>
      </c>
      <c r="B20" s="823" t="s">
        <v>908</v>
      </c>
      <c r="C20" s="823" t="s">
        <v>915</v>
      </c>
      <c r="D20" s="823" t="s">
        <v>623</v>
      </c>
      <c r="E20" s="823" t="s">
        <v>916</v>
      </c>
      <c r="F20" s="832"/>
      <c r="G20" s="832"/>
      <c r="H20" s="828">
        <v>0</v>
      </c>
      <c r="I20" s="832">
        <v>1</v>
      </c>
      <c r="J20" s="832">
        <v>49.08</v>
      </c>
      <c r="K20" s="828">
        <v>1</v>
      </c>
      <c r="L20" s="832">
        <v>1</v>
      </c>
      <c r="M20" s="833">
        <v>49.08</v>
      </c>
    </row>
    <row r="21" spans="1:13" ht="14.45" customHeight="1" x14ac:dyDescent="0.2">
      <c r="A21" s="822" t="s">
        <v>956</v>
      </c>
      <c r="B21" s="823" t="s">
        <v>908</v>
      </c>
      <c r="C21" s="823" t="s">
        <v>1073</v>
      </c>
      <c r="D21" s="823" t="s">
        <v>623</v>
      </c>
      <c r="E21" s="823" t="s">
        <v>1074</v>
      </c>
      <c r="F21" s="832"/>
      <c r="G21" s="832"/>
      <c r="H21" s="828">
        <v>0</v>
      </c>
      <c r="I21" s="832">
        <v>2</v>
      </c>
      <c r="J21" s="832">
        <v>148.16</v>
      </c>
      <c r="K21" s="828">
        <v>1</v>
      </c>
      <c r="L21" s="832">
        <v>2</v>
      </c>
      <c r="M21" s="833">
        <v>148.16</v>
      </c>
    </row>
    <row r="22" spans="1:13" ht="14.45" customHeight="1" x14ac:dyDescent="0.2">
      <c r="A22" s="822" t="s">
        <v>956</v>
      </c>
      <c r="B22" s="823" t="s">
        <v>908</v>
      </c>
      <c r="C22" s="823" t="s">
        <v>934</v>
      </c>
      <c r="D22" s="823" t="s">
        <v>623</v>
      </c>
      <c r="E22" s="823" t="s">
        <v>731</v>
      </c>
      <c r="F22" s="832"/>
      <c r="G22" s="832"/>
      <c r="H22" s="828">
        <v>0</v>
      </c>
      <c r="I22" s="832">
        <v>8</v>
      </c>
      <c r="J22" s="832">
        <v>754.24</v>
      </c>
      <c r="K22" s="828">
        <v>1</v>
      </c>
      <c r="L22" s="832">
        <v>8</v>
      </c>
      <c r="M22" s="833">
        <v>754.24</v>
      </c>
    </row>
    <row r="23" spans="1:13" ht="14.45" customHeight="1" x14ac:dyDescent="0.2">
      <c r="A23" s="822" t="s">
        <v>956</v>
      </c>
      <c r="B23" s="823" t="s">
        <v>908</v>
      </c>
      <c r="C23" s="823" t="s">
        <v>1075</v>
      </c>
      <c r="D23" s="823" t="s">
        <v>623</v>
      </c>
      <c r="E23" s="823" t="s">
        <v>1076</v>
      </c>
      <c r="F23" s="832"/>
      <c r="G23" s="832"/>
      <c r="H23" s="828">
        <v>0</v>
      </c>
      <c r="I23" s="832">
        <v>3</v>
      </c>
      <c r="J23" s="832">
        <v>505.08000000000004</v>
      </c>
      <c r="K23" s="828">
        <v>1</v>
      </c>
      <c r="L23" s="832">
        <v>3</v>
      </c>
      <c r="M23" s="833">
        <v>505.08000000000004</v>
      </c>
    </row>
    <row r="24" spans="1:13" ht="14.45" customHeight="1" x14ac:dyDescent="0.2">
      <c r="A24" s="822" t="s">
        <v>956</v>
      </c>
      <c r="B24" s="823" t="s">
        <v>908</v>
      </c>
      <c r="C24" s="823" t="s">
        <v>1077</v>
      </c>
      <c r="D24" s="823" t="s">
        <v>623</v>
      </c>
      <c r="E24" s="823" t="s">
        <v>1078</v>
      </c>
      <c r="F24" s="832"/>
      <c r="G24" s="832"/>
      <c r="H24" s="828">
        <v>0</v>
      </c>
      <c r="I24" s="832">
        <v>2</v>
      </c>
      <c r="J24" s="832">
        <v>230.66</v>
      </c>
      <c r="K24" s="828">
        <v>1</v>
      </c>
      <c r="L24" s="832">
        <v>2</v>
      </c>
      <c r="M24" s="833">
        <v>230.66</v>
      </c>
    </row>
    <row r="25" spans="1:13" ht="14.45" customHeight="1" x14ac:dyDescent="0.2">
      <c r="A25" s="822" t="s">
        <v>956</v>
      </c>
      <c r="B25" s="823" t="s">
        <v>1503</v>
      </c>
      <c r="C25" s="823" t="s">
        <v>970</v>
      </c>
      <c r="D25" s="823" t="s">
        <v>971</v>
      </c>
      <c r="E25" s="823" t="s">
        <v>972</v>
      </c>
      <c r="F25" s="832"/>
      <c r="G25" s="832"/>
      <c r="H25" s="828">
        <v>0</v>
      </c>
      <c r="I25" s="832">
        <v>1</v>
      </c>
      <c r="J25" s="832">
        <v>23.4</v>
      </c>
      <c r="K25" s="828">
        <v>1</v>
      </c>
      <c r="L25" s="832">
        <v>1</v>
      </c>
      <c r="M25" s="833">
        <v>23.4</v>
      </c>
    </row>
    <row r="26" spans="1:13" ht="14.45" customHeight="1" x14ac:dyDescent="0.2">
      <c r="A26" s="822" t="s">
        <v>956</v>
      </c>
      <c r="B26" s="823" t="s">
        <v>1503</v>
      </c>
      <c r="C26" s="823" t="s">
        <v>973</v>
      </c>
      <c r="D26" s="823" t="s">
        <v>971</v>
      </c>
      <c r="E26" s="823" t="s">
        <v>974</v>
      </c>
      <c r="F26" s="832"/>
      <c r="G26" s="832"/>
      <c r="H26" s="828">
        <v>0</v>
      </c>
      <c r="I26" s="832">
        <v>1</v>
      </c>
      <c r="J26" s="832">
        <v>11.71</v>
      </c>
      <c r="K26" s="828">
        <v>1</v>
      </c>
      <c r="L26" s="832">
        <v>1</v>
      </c>
      <c r="M26" s="833">
        <v>11.71</v>
      </c>
    </row>
    <row r="27" spans="1:13" ht="14.45" customHeight="1" x14ac:dyDescent="0.2">
      <c r="A27" s="822" t="s">
        <v>956</v>
      </c>
      <c r="B27" s="823" t="s">
        <v>921</v>
      </c>
      <c r="C27" s="823" t="s">
        <v>924</v>
      </c>
      <c r="D27" s="823" t="s">
        <v>685</v>
      </c>
      <c r="E27" s="823" t="s">
        <v>676</v>
      </c>
      <c r="F27" s="832"/>
      <c r="G27" s="832"/>
      <c r="H27" s="828"/>
      <c r="I27" s="832">
        <v>61</v>
      </c>
      <c r="J27" s="832">
        <v>0</v>
      </c>
      <c r="K27" s="828"/>
      <c r="L27" s="832">
        <v>61</v>
      </c>
      <c r="M27" s="833">
        <v>0</v>
      </c>
    </row>
    <row r="28" spans="1:13" ht="14.45" customHeight="1" x14ac:dyDescent="0.2">
      <c r="A28" s="822" t="s">
        <v>956</v>
      </c>
      <c r="B28" s="823" t="s">
        <v>921</v>
      </c>
      <c r="C28" s="823" t="s">
        <v>922</v>
      </c>
      <c r="D28" s="823" t="s">
        <v>685</v>
      </c>
      <c r="E28" s="823" t="s">
        <v>923</v>
      </c>
      <c r="F28" s="832"/>
      <c r="G28" s="832"/>
      <c r="H28" s="828"/>
      <c r="I28" s="832">
        <v>12</v>
      </c>
      <c r="J28" s="832">
        <v>0</v>
      </c>
      <c r="K28" s="828"/>
      <c r="L28" s="832">
        <v>12</v>
      </c>
      <c r="M28" s="833">
        <v>0</v>
      </c>
    </row>
    <row r="29" spans="1:13" ht="14.45" customHeight="1" x14ac:dyDescent="0.2">
      <c r="A29" s="822" t="s">
        <v>956</v>
      </c>
      <c r="B29" s="823" t="s">
        <v>921</v>
      </c>
      <c r="C29" s="823" t="s">
        <v>1053</v>
      </c>
      <c r="D29" s="823" t="s">
        <v>1054</v>
      </c>
      <c r="E29" s="823" t="s">
        <v>923</v>
      </c>
      <c r="F29" s="832">
        <v>1</v>
      </c>
      <c r="G29" s="832">
        <v>0</v>
      </c>
      <c r="H29" s="828"/>
      <c r="I29" s="832"/>
      <c r="J29" s="832"/>
      <c r="K29" s="828"/>
      <c r="L29" s="832">
        <v>1</v>
      </c>
      <c r="M29" s="833">
        <v>0</v>
      </c>
    </row>
    <row r="30" spans="1:13" ht="14.45" customHeight="1" x14ac:dyDescent="0.2">
      <c r="A30" s="822" t="s">
        <v>956</v>
      </c>
      <c r="B30" s="823" t="s">
        <v>1504</v>
      </c>
      <c r="C30" s="823" t="s">
        <v>982</v>
      </c>
      <c r="D30" s="823" t="s">
        <v>983</v>
      </c>
      <c r="E30" s="823" t="s">
        <v>984</v>
      </c>
      <c r="F30" s="832">
        <v>2</v>
      </c>
      <c r="G30" s="832">
        <v>461.02</v>
      </c>
      <c r="H30" s="828">
        <v>1</v>
      </c>
      <c r="I30" s="832"/>
      <c r="J30" s="832"/>
      <c r="K30" s="828">
        <v>0</v>
      </c>
      <c r="L30" s="832">
        <v>2</v>
      </c>
      <c r="M30" s="833">
        <v>461.02</v>
      </c>
    </row>
    <row r="31" spans="1:13" ht="14.45" customHeight="1" x14ac:dyDescent="0.2">
      <c r="A31" s="822" t="s">
        <v>956</v>
      </c>
      <c r="B31" s="823" t="s">
        <v>1505</v>
      </c>
      <c r="C31" s="823" t="s">
        <v>1056</v>
      </c>
      <c r="D31" s="823" t="s">
        <v>1057</v>
      </c>
      <c r="E31" s="823" t="s">
        <v>1058</v>
      </c>
      <c r="F31" s="832"/>
      <c r="G31" s="832"/>
      <c r="H31" s="828">
        <v>0</v>
      </c>
      <c r="I31" s="832">
        <v>2</v>
      </c>
      <c r="J31" s="832">
        <v>828.14</v>
      </c>
      <c r="K31" s="828">
        <v>1</v>
      </c>
      <c r="L31" s="832">
        <v>2</v>
      </c>
      <c r="M31" s="833">
        <v>828.14</v>
      </c>
    </row>
    <row r="32" spans="1:13" ht="14.45" customHeight="1" x14ac:dyDescent="0.2">
      <c r="A32" s="822" t="s">
        <v>957</v>
      </c>
      <c r="B32" s="823" t="s">
        <v>1506</v>
      </c>
      <c r="C32" s="823" t="s">
        <v>1466</v>
      </c>
      <c r="D32" s="823" t="s">
        <v>1467</v>
      </c>
      <c r="E32" s="823" t="s">
        <v>1468</v>
      </c>
      <c r="F32" s="832"/>
      <c r="G32" s="832"/>
      <c r="H32" s="828">
        <v>0</v>
      </c>
      <c r="I32" s="832">
        <v>1</v>
      </c>
      <c r="J32" s="832">
        <v>70.48</v>
      </c>
      <c r="K32" s="828">
        <v>1</v>
      </c>
      <c r="L32" s="832">
        <v>1</v>
      </c>
      <c r="M32" s="833">
        <v>70.48</v>
      </c>
    </row>
    <row r="33" spans="1:13" ht="14.45" customHeight="1" x14ac:dyDescent="0.2">
      <c r="A33" s="822" t="s">
        <v>957</v>
      </c>
      <c r="B33" s="823" t="s">
        <v>1507</v>
      </c>
      <c r="C33" s="823" t="s">
        <v>1470</v>
      </c>
      <c r="D33" s="823" t="s">
        <v>1471</v>
      </c>
      <c r="E33" s="823" t="s">
        <v>1472</v>
      </c>
      <c r="F33" s="832">
        <v>1</v>
      </c>
      <c r="G33" s="832">
        <v>33.549999999999997</v>
      </c>
      <c r="H33" s="828">
        <v>1</v>
      </c>
      <c r="I33" s="832"/>
      <c r="J33" s="832"/>
      <c r="K33" s="828">
        <v>0</v>
      </c>
      <c r="L33" s="832">
        <v>1</v>
      </c>
      <c r="M33" s="833">
        <v>33.549999999999997</v>
      </c>
    </row>
    <row r="34" spans="1:13" ht="14.45" customHeight="1" x14ac:dyDescent="0.2">
      <c r="A34" s="822" t="s">
        <v>958</v>
      </c>
      <c r="B34" s="823" t="s">
        <v>908</v>
      </c>
      <c r="C34" s="823" t="s">
        <v>1060</v>
      </c>
      <c r="D34" s="823" t="s">
        <v>910</v>
      </c>
      <c r="E34" s="823" t="s">
        <v>1061</v>
      </c>
      <c r="F34" s="832"/>
      <c r="G34" s="832"/>
      <c r="H34" s="828">
        <v>0</v>
      </c>
      <c r="I34" s="832">
        <v>10</v>
      </c>
      <c r="J34" s="832">
        <v>1052.3</v>
      </c>
      <c r="K34" s="828">
        <v>1</v>
      </c>
      <c r="L34" s="832">
        <v>10</v>
      </c>
      <c r="M34" s="833">
        <v>1052.3</v>
      </c>
    </row>
    <row r="35" spans="1:13" ht="14.45" customHeight="1" x14ac:dyDescent="0.2">
      <c r="A35" s="822" t="s">
        <v>958</v>
      </c>
      <c r="B35" s="823" t="s">
        <v>908</v>
      </c>
      <c r="C35" s="823" t="s">
        <v>912</v>
      </c>
      <c r="D35" s="823" t="s">
        <v>910</v>
      </c>
      <c r="E35" s="823" t="s">
        <v>913</v>
      </c>
      <c r="F35" s="832"/>
      <c r="G35" s="832"/>
      <c r="H35" s="828">
        <v>0</v>
      </c>
      <c r="I35" s="832">
        <v>26</v>
      </c>
      <c r="J35" s="832">
        <v>2188.6800000000007</v>
      </c>
      <c r="K35" s="828">
        <v>1</v>
      </c>
      <c r="L35" s="832">
        <v>26</v>
      </c>
      <c r="M35" s="833">
        <v>2188.6800000000007</v>
      </c>
    </row>
    <row r="36" spans="1:13" ht="14.45" customHeight="1" x14ac:dyDescent="0.2">
      <c r="A36" s="822" t="s">
        <v>958</v>
      </c>
      <c r="B36" s="823" t="s">
        <v>908</v>
      </c>
      <c r="C36" s="823" t="s">
        <v>1062</v>
      </c>
      <c r="D36" s="823" t="s">
        <v>910</v>
      </c>
      <c r="E36" s="823" t="s">
        <v>1063</v>
      </c>
      <c r="F36" s="832"/>
      <c r="G36" s="832"/>
      <c r="H36" s="828">
        <v>0</v>
      </c>
      <c r="I36" s="832">
        <v>36</v>
      </c>
      <c r="J36" s="832">
        <v>4545.72</v>
      </c>
      <c r="K36" s="828">
        <v>1</v>
      </c>
      <c r="L36" s="832">
        <v>36</v>
      </c>
      <c r="M36" s="833">
        <v>4545.72</v>
      </c>
    </row>
    <row r="37" spans="1:13" ht="14.45" customHeight="1" x14ac:dyDescent="0.2">
      <c r="A37" s="822" t="s">
        <v>958</v>
      </c>
      <c r="B37" s="823" t="s">
        <v>908</v>
      </c>
      <c r="C37" s="823" t="s">
        <v>1064</v>
      </c>
      <c r="D37" s="823" t="s">
        <v>910</v>
      </c>
      <c r="E37" s="823" t="s">
        <v>1065</v>
      </c>
      <c r="F37" s="832"/>
      <c r="G37" s="832"/>
      <c r="H37" s="828">
        <v>0</v>
      </c>
      <c r="I37" s="832">
        <v>2</v>
      </c>
      <c r="J37" s="832">
        <v>126.28</v>
      </c>
      <c r="K37" s="828">
        <v>1</v>
      </c>
      <c r="L37" s="832">
        <v>2</v>
      </c>
      <c r="M37" s="833">
        <v>126.28</v>
      </c>
    </row>
    <row r="38" spans="1:13" ht="14.45" customHeight="1" x14ac:dyDescent="0.2">
      <c r="A38" s="822" t="s">
        <v>958</v>
      </c>
      <c r="B38" s="823" t="s">
        <v>908</v>
      </c>
      <c r="C38" s="823" t="s">
        <v>909</v>
      </c>
      <c r="D38" s="823" t="s">
        <v>910</v>
      </c>
      <c r="E38" s="823" t="s">
        <v>911</v>
      </c>
      <c r="F38" s="832"/>
      <c r="G38" s="832"/>
      <c r="H38" s="828">
        <v>0</v>
      </c>
      <c r="I38" s="832">
        <v>4</v>
      </c>
      <c r="J38" s="832">
        <v>196.32</v>
      </c>
      <c r="K38" s="828">
        <v>1</v>
      </c>
      <c r="L38" s="832">
        <v>4</v>
      </c>
      <c r="M38" s="833">
        <v>196.32</v>
      </c>
    </row>
    <row r="39" spans="1:13" ht="14.45" customHeight="1" x14ac:dyDescent="0.2">
      <c r="A39" s="822" t="s">
        <v>958</v>
      </c>
      <c r="B39" s="823" t="s">
        <v>908</v>
      </c>
      <c r="C39" s="823" t="s">
        <v>1067</v>
      </c>
      <c r="D39" s="823" t="s">
        <v>623</v>
      </c>
      <c r="E39" s="823" t="s">
        <v>1068</v>
      </c>
      <c r="F39" s="832"/>
      <c r="G39" s="832"/>
      <c r="H39" s="828">
        <v>0</v>
      </c>
      <c r="I39" s="832">
        <v>4</v>
      </c>
      <c r="J39" s="832">
        <v>420.92</v>
      </c>
      <c r="K39" s="828">
        <v>1</v>
      </c>
      <c r="L39" s="832">
        <v>4</v>
      </c>
      <c r="M39" s="833">
        <v>420.92</v>
      </c>
    </row>
    <row r="40" spans="1:13" ht="14.45" customHeight="1" x14ac:dyDescent="0.2">
      <c r="A40" s="822" t="s">
        <v>958</v>
      </c>
      <c r="B40" s="823" t="s">
        <v>908</v>
      </c>
      <c r="C40" s="823" t="s">
        <v>914</v>
      </c>
      <c r="D40" s="823" t="s">
        <v>623</v>
      </c>
      <c r="E40" s="823" t="s">
        <v>624</v>
      </c>
      <c r="F40" s="832"/>
      <c r="G40" s="832"/>
      <c r="H40" s="828">
        <v>0</v>
      </c>
      <c r="I40" s="832">
        <v>5</v>
      </c>
      <c r="J40" s="832">
        <v>420.90000000000003</v>
      </c>
      <c r="K40" s="828">
        <v>1</v>
      </c>
      <c r="L40" s="832">
        <v>5</v>
      </c>
      <c r="M40" s="833">
        <v>420.90000000000003</v>
      </c>
    </row>
    <row r="41" spans="1:13" ht="14.45" customHeight="1" x14ac:dyDescent="0.2">
      <c r="A41" s="822" t="s">
        <v>958</v>
      </c>
      <c r="B41" s="823" t="s">
        <v>908</v>
      </c>
      <c r="C41" s="823" t="s">
        <v>1071</v>
      </c>
      <c r="D41" s="823" t="s">
        <v>623</v>
      </c>
      <c r="E41" s="823" t="s">
        <v>1072</v>
      </c>
      <c r="F41" s="832"/>
      <c r="G41" s="832"/>
      <c r="H41" s="828">
        <v>0</v>
      </c>
      <c r="I41" s="832">
        <v>10</v>
      </c>
      <c r="J41" s="832">
        <v>1262.7</v>
      </c>
      <c r="K41" s="828">
        <v>1</v>
      </c>
      <c r="L41" s="832">
        <v>10</v>
      </c>
      <c r="M41" s="833">
        <v>1262.7</v>
      </c>
    </row>
    <row r="42" spans="1:13" ht="14.45" customHeight="1" x14ac:dyDescent="0.2">
      <c r="A42" s="822" t="s">
        <v>958</v>
      </c>
      <c r="B42" s="823" t="s">
        <v>908</v>
      </c>
      <c r="C42" s="823" t="s">
        <v>1069</v>
      </c>
      <c r="D42" s="823" t="s">
        <v>623</v>
      </c>
      <c r="E42" s="823" t="s">
        <v>1070</v>
      </c>
      <c r="F42" s="832"/>
      <c r="G42" s="832"/>
      <c r="H42" s="828">
        <v>0</v>
      </c>
      <c r="I42" s="832">
        <v>1</v>
      </c>
      <c r="J42" s="832">
        <v>63.14</v>
      </c>
      <c r="K42" s="828">
        <v>1</v>
      </c>
      <c r="L42" s="832">
        <v>1</v>
      </c>
      <c r="M42" s="833">
        <v>63.14</v>
      </c>
    </row>
    <row r="43" spans="1:13" ht="14.45" customHeight="1" x14ac:dyDescent="0.2">
      <c r="A43" s="822" t="s">
        <v>958</v>
      </c>
      <c r="B43" s="823" t="s">
        <v>908</v>
      </c>
      <c r="C43" s="823" t="s">
        <v>1073</v>
      </c>
      <c r="D43" s="823" t="s">
        <v>623</v>
      </c>
      <c r="E43" s="823" t="s">
        <v>1074</v>
      </c>
      <c r="F43" s="832"/>
      <c r="G43" s="832"/>
      <c r="H43" s="828">
        <v>0</v>
      </c>
      <c r="I43" s="832">
        <v>1</v>
      </c>
      <c r="J43" s="832">
        <v>74.08</v>
      </c>
      <c r="K43" s="828">
        <v>1</v>
      </c>
      <c r="L43" s="832">
        <v>1</v>
      </c>
      <c r="M43" s="833">
        <v>74.08</v>
      </c>
    </row>
    <row r="44" spans="1:13" ht="14.45" customHeight="1" x14ac:dyDescent="0.2">
      <c r="A44" s="822" t="s">
        <v>958</v>
      </c>
      <c r="B44" s="823" t="s">
        <v>908</v>
      </c>
      <c r="C44" s="823" t="s">
        <v>934</v>
      </c>
      <c r="D44" s="823" t="s">
        <v>623</v>
      </c>
      <c r="E44" s="823" t="s">
        <v>731</v>
      </c>
      <c r="F44" s="832"/>
      <c r="G44" s="832"/>
      <c r="H44" s="828">
        <v>0</v>
      </c>
      <c r="I44" s="832">
        <v>4</v>
      </c>
      <c r="J44" s="832">
        <v>377.12</v>
      </c>
      <c r="K44" s="828">
        <v>1</v>
      </c>
      <c r="L44" s="832">
        <v>4</v>
      </c>
      <c r="M44" s="833">
        <v>377.12</v>
      </c>
    </row>
    <row r="45" spans="1:13" ht="14.45" customHeight="1" x14ac:dyDescent="0.2">
      <c r="A45" s="822" t="s">
        <v>958</v>
      </c>
      <c r="B45" s="823" t="s">
        <v>908</v>
      </c>
      <c r="C45" s="823" t="s">
        <v>1075</v>
      </c>
      <c r="D45" s="823" t="s">
        <v>623</v>
      </c>
      <c r="E45" s="823" t="s">
        <v>1076</v>
      </c>
      <c r="F45" s="832"/>
      <c r="G45" s="832"/>
      <c r="H45" s="828">
        <v>0</v>
      </c>
      <c r="I45" s="832">
        <v>5</v>
      </c>
      <c r="J45" s="832">
        <v>841.80000000000007</v>
      </c>
      <c r="K45" s="828">
        <v>1</v>
      </c>
      <c r="L45" s="832">
        <v>5</v>
      </c>
      <c r="M45" s="833">
        <v>841.80000000000007</v>
      </c>
    </row>
    <row r="46" spans="1:13" ht="14.45" customHeight="1" x14ac:dyDescent="0.2">
      <c r="A46" s="822" t="s">
        <v>958</v>
      </c>
      <c r="B46" s="823" t="s">
        <v>1508</v>
      </c>
      <c r="C46" s="823" t="s">
        <v>1232</v>
      </c>
      <c r="D46" s="823" t="s">
        <v>1217</v>
      </c>
      <c r="E46" s="823" t="s">
        <v>1233</v>
      </c>
      <c r="F46" s="832"/>
      <c r="G46" s="832"/>
      <c r="H46" s="828">
        <v>0</v>
      </c>
      <c r="I46" s="832">
        <v>1</v>
      </c>
      <c r="J46" s="832">
        <v>154.36000000000001</v>
      </c>
      <c r="K46" s="828">
        <v>1</v>
      </c>
      <c r="L46" s="832">
        <v>1</v>
      </c>
      <c r="M46" s="833">
        <v>154.36000000000001</v>
      </c>
    </row>
    <row r="47" spans="1:13" ht="14.45" customHeight="1" x14ac:dyDescent="0.2">
      <c r="A47" s="822" t="s">
        <v>958</v>
      </c>
      <c r="B47" s="823" t="s">
        <v>1509</v>
      </c>
      <c r="C47" s="823" t="s">
        <v>1313</v>
      </c>
      <c r="D47" s="823" t="s">
        <v>1150</v>
      </c>
      <c r="E47" s="823" t="s">
        <v>1314</v>
      </c>
      <c r="F47" s="832">
        <v>1</v>
      </c>
      <c r="G47" s="832">
        <v>247.17</v>
      </c>
      <c r="H47" s="828">
        <v>1</v>
      </c>
      <c r="I47" s="832"/>
      <c r="J47" s="832"/>
      <c r="K47" s="828">
        <v>0</v>
      </c>
      <c r="L47" s="832">
        <v>1</v>
      </c>
      <c r="M47" s="833">
        <v>247.17</v>
      </c>
    </row>
    <row r="48" spans="1:13" ht="14.45" customHeight="1" x14ac:dyDescent="0.2">
      <c r="A48" s="822" t="s">
        <v>959</v>
      </c>
      <c r="B48" s="823" t="s">
        <v>917</v>
      </c>
      <c r="C48" s="823" t="s">
        <v>918</v>
      </c>
      <c r="D48" s="823" t="s">
        <v>658</v>
      </c>
      <c r="E48" s="823" t="s">
        <v>659</v>
      </c>
      <c r="F48" s="832"/>
      <c r="G48" s="832"/>
      <c r="H48" s="828"/>
      <c r="I48" s="832">
        <v>1</v>
      </c>
      <c r="J48" s="832">
        <v>0</v>
      </c>
      <c r="K48" s="828"/>
      <c r="L48" s="832">
        <v>1</v>
      </c>
      <c r="M48" s="833">
        <v>0</v>
      </c>
    </row>
    <row r="49" spans="1:13" ht="14.45" customHeight="1" x14ac:dyDescent="0.2">
      <c r="A49" s="822" t="s">
        <v>960</v>
      </c>
      <c r="B49" s="823" t="s">
        <v>1500</v>
      </c>
      <c r="C49" s="823" t="s">
        <v>1024</v>
      </c>
      <c r="D49" s="823" t="s">
        <v>1022</v>
      </c>
      <c r="E49" s="823" t="s">
        <v>1025</v>
      </c>
      <c r="F49" s="832"/>
      <c r="G49" s="832"/>
      <c r="H49" s="828">
        <v>0</v>
      </c>
      <c r="I49" s="832">
        <v>1</v>
      </c>
      <c r="J49" s="832">
        <v>48.89</v>
      </c>
      <c r="K49" s="828">
        <v>1</v>
      </c>
      <c r="L49" s="832">
        <v>1</v>
      </c>
      <c r="M49" s="833">
        <v>48.89</v>
      </c>
    </row>
    <row r="50" spans="1:13" ht="14.45" customHeight="1" x14ac:dyDescent="0.2">
      <c r="A50" s="822" t="s">
        <v>960</v>
      </c>
      <c r="B50" s="823" t="s">
        <v>900</v>
      </c>
      <c r="C50" s="823" t="s">
        <v>1096</v>
      </c>
      <c r="D50" s="823" t="s">
        <v>1097</v>
      </c>
      <c r="E50" s="823" t="s">
        <v>1098</v>
      </c>
      <c r="F50" s="832">
        <v>1</v>
      </c>
      <c r="G50" s="832">
        <v>105.32</v>
      </c>
      <c r="H50" s="828">
        <v>1</v>
      </c>
      <c r="I50" s="832"/>
      <c r="J50" s="832"/>
      <c r="K50" s="828">
        <v>0</v>
      </c>
      <c r="L50" s="832">
        <v>1</v>
      </c>
      <c r="M50" s="833">
        <v>105.32</v>
      </c>
    </row>
    <row r="51" spans="1:13" ht="14.45" customHeight="1" x14ac:dyDescent="0.2">
      <c r="A51" s="822" t="s">
        <v>960</v>
      </c>
      <c r="B51" s="823" t="s">
        <v>1510</v>
      </c>
      <c r="C51" s="823" t="s">
        <v>1134</v>
      </c>
      <c r="D51" s="823" t="s">
        <v>1135</v>
      </c>
      <c r="E51" s="823" t="s">
        <v>1136</v>
      </c>
      <c r="F51" s="832">
        <v>2</v>
      </c>
      <c r="G51" s="832">
        <v>193.6</v>
      </c>
      <c r="H51" s="828">
        <v>1</v>
      </c>
      <c r="I51" s="832"/>
      <c r="J51" s="832"/>
      <c r="K51" s="828">
        <v>0</v>
      </c>
      <c r="L51" s="832">
        <v>2</v>
      </c>
      <c r="M51" s="833">
        <v>193.6</v>
      </c>
    </row>
    <row r="52" spans="1:13" ht="14.45" customHeight="1" x14ac:dyDescent="0.2">
      <c r="A52" s="822" t="s">
        <v>960</v>
      </c>
      <c r="B52" s="823" t="s">
        <v>1511</v>
      </c>
      <c r="C52" s="823" t="s">
        <v>1121</v>
      </c>
      <c r="D52" s="823" t="s">
        <v>1122</v>
      </c>
      <c r="E52" s="823" t="s">
        <v>1123</v>
      </c>
      <c r="F52" s="832">
        <v>3</v>
      </c>
      <c r="G52" s="832">
        <v>1257.5999999999999</v>
      </c>
      <c r="H52" s="828">
        <v>1</v>
      </c>
      <c r="I52" s="832"/>
      <c r="J52" s="832"/>
      <c r="K52" s="828">
        <v>0</v>
      </c>
      <c r="L52" s="832">
        <v>3</v>
      </c>
      <c r="M52" s="833">
        <v>1257.5999999999999</v>
      </c>
    </row>
    <row r="53" spans="1:13" ht="14.45" customHeight="1" x14ac:dyDescent="0.2">
      <c r="A53" s="822" t="s">
        <v>960</v>
      </c>
      <c r="B53" s="823" t="s">
        <v>1512</v>
      </c>
      <c r="C53" s="823" t="s">
        <v>1088</v>
      </c>
      <c r="D53" s="823" t="s">
        <v>1089</v>
      </c>
      <c r="E53" s="823" t="s">
        <v>1090</v>
      </c>
      <c r="F53" s="832">
        <v>2</v>
      </c>
      <c r="G53" s="832">
        <v>72.540000000000006</v>
      </c>
      <c r="H53" s="828">
        <v>1</v>
      </c>
      <c r="I53" s="832"/>
      <c r="J53" s="832"/>
      <c r="K53" s="828">
        <v>0</v>
      </c>
      <c r="L53" s="832">
        <v>2</v>
      </c>
      <c r="M53" s="833">
        <v>72.540000000000006</v>
      </c>
    </row>
    <row r="54" spans="1:13" ht="14.45" customHeight="1" x14ac:dyDescent="0.2">
      <c r="A54" s="822" t="s">
        <v>960</v>
      </c>
      <c r="B54" s="823" t="s">
        <v>921</v>
      </c>
      <c r="C54" s="823" t="s">
        <v>1137</v>
      </c>
      <c r="D54" s="823" t="s">
        <v>1138</v>
      </c>
      <c r="E54" s="823" t="s">
        <v>1139</v>
      </c>
      <c r="F54" s="832">
        <v>1</v>
      </c>
      <c r="G54" s="832">
        <v>0</v>
      </c>
      <c r="H54" s="828"/>
      <c r="I54" s="832"/>
      <c r="J54" s="832"/>
      <c r="K54" s="828"/>
      <c r="L54" s="832">
        <v>1</v>
      </c>
      <c r="M54" s="833">
        <v>0</v>
      </c>
    </row>
    <row r="55" spans="1:13" ht="14.45" customHeight="1" x14ac:dyDescent="0.2">
      <c r="A55" s="822" t="s">
        <v>960</v>
      </c>
      <c r="B55" s="823" t="s">
        <v>921</v>
      </c>
      <c r="C55" s="823" t="s">
        <v>922</v>
      </c>
      <c r="D55" s="823" t="s">
        <v>685</v>
      </c>
      <c r="E55" s="823" t="s">
        <v>923</v>
      </c>
      <c r="F55" s="832"/>
      <c r="G55" s="832"/>
      <c r="H55" s="828"/>
      <c r="I55" s="832">
        <v>3</v>
      </c>
      <c r="J55" s="832">
        <v>0</v>
      </c>
      <c r="K55" s="828"/>
      <c r="L55" s="832">
        <v>3</v>
      </c>
      <c r="M55" s="833">
        <v>0</v>
      </c>
    </row>
    <row r="56" spans="1:13" ht="14.45" customHeight="1" x14ac:dyDescent="0.2">
      <c r="A56" s="822" t="s">
        <v>960</v>
      </c>
      <c r="B56" s="823" t="s">
        <v>1513</v>
      </c>
      <c r="C56" s="823" t="s">
        <v>1100</v>
      </c>
      <c r="D56" s="823" t="s">
        <v>1101</v>
      </c>
      <c r="E56" s="823" t="s">
        <v>1102</v>
      </c>
      <c r="F56" s="832"/>
      <c r="G56" s="832"/>
      <c r="H56" s="828">
        <v>0</v>
      </c>
      <c r="I56" s="832">
        <v>1</v>
      </c>
      <c r="J56" s="832">
        <v>117.55</v>
      </c>
      <c r="K56" s="828">
        <v>1</v>
      </c>
      <c r="L56" s="832">
        <v>1</v>
      </c>
      <c r="M56" s="833">
        <v>117.55</v>
      </c>
    </row>
    <row r="57" spans="1:13" ht="14.45" customHeight="1" x14ac:dyDescent="0.2">
      <c r="A57" s="822" t="s">
        <v>961</v>
      </c>
      <c r="B57" s="823" t="s">
        <v>900</v>
      </c>
      <c r="C57" s="823" t="s">
        <v>1096</v>
      </c>
      <c r="D57" s="823" t="s">
        <v>1097</v>
      </c>
      <c r="E57" s="823" t="s">
        <v>1098</v>
      </c>
      <c r="F57" s="832">
        <v>1</v>
      </c>
      <c r="G57" s="832">
        <v>105.32</v>
      </c>
      <c r="H57" s="828">
        <v>1</v>
      </c>
      <c r="I57" s="832"/>
      <c r="J57" s="832"/>
      <c r="K57" s="828">
        <v>0</v>
      </c>
      <c r="L57" s="832">
        <v>1</v>
      </c>
      <c r="M57" s="833">
        <v>105.32</v>
      </c>
    </row>
    <row r="58" spans="1:13" ht="14.45" customHeight="1" x14ac:dyDescent="0.2">
      <c r="A58" s="822" t="s">
        <v>961</v>
      </c>
      <c r="B58" s="823" t="s">
        <v>1514</v>
      </c>
      <c r="C58" s="823" t="s">
        <v>1157</v>
      </c>
      <c r="D58" s="823" t="s">
        <v>1158</v>
      </c>
      <c r="E58" s="823" t="s">
        <v>1159</v>
      </c>
      <c r="F58" s="832">
        <v>1</v>
      </c>
      <c r="G58" s="832">
        <v>31.09</v>
      </c>
      <c r="H58" s="828">
        <v>1</v>
      </c>
      <c r="I58" s="832"/>
      <c r="J58" s="832"/>
      <c r="K58" s="828">
        <v>0</v>
      </c>
      <c r="L58" s="832">
        <v>1</v>
      </c>
      <c r="M58" s="833">
        <v>31.09</v>
      </c>
    </row>
    <row r="59" spans="1:13" ht="14.45" customHeight="1" x14ac:dyDescent="0.2">
      <c r="A59" s="822" t="s">
        <v>961</v>
      </c>
      <c r="B59" s="823" t="s">
        <v>1502</v>
      </c>
      <c r="C59" s="823" t="s">
        <v>1029</v>
      </c>
      <c r="D59" s="823" t="s">
        <v>1030</v>
      </c>
      <c r="E59" s="823" t="s">
        <v>1031</v>
      </c>
      <c r="F59" s="832"/>
      <c r="G59" s="832"/>
      <c r="H59" s="828">
        <v>0</v>
      </c>
      <c r="I59" s="832">
        <v>1</v>
      </c>
      <c r="J59" s="832">
        <v>103.4</v>
      </c>
      <c r="K59" s="828">
        <v>1</v>
      </c>
      <c r="L59" s="832">
        <v>1</v>
      </c>
      <c r="M59" s="833">
        <v>103.4</v>
      </c>
    </row>
    <row r="60" spans="1:13" ht="14.45" customHeight="1" x14ac:dyDescent="0.2">
      <c r="A60" s="822" t="s">
        <v>961</v>
      </c>
      <c r="B60" s="823" t="s">
        <v>908</v>
      </c>
      <c r="C60" s="823" t="s">
        <v>1060</v>
      </c>
      <c r="D60" s="823" t="s">
        <v>910</v>
      </c>
      <c r="E60" s="823" t="s">
        <v>1061</v>
      </c>
      <c r="F60" s="832"/>
      <c r="G60" s="832"/>
      <c r="H60" s="828">
        <v>0</v>
      </c>
      <c r="I60" s="832">
        <v>48</v>
      </c>
      <c r="J60" s="832">
        <v>5051.04</v>
      </c>
      <c r="K60" s="828">
        <v>1</v>
      </c>
      <c r="L60" s="832">
        <v>48</v>
      </c>
      <c r="M60" s="833">
        <v>5051.04</v>
      </c>
    </row>
    <row r="61" spans="1:13" ht="14.45" customHeight="1" x14ac:dyDescent="0.2">
      <c r="A61" s="822" t="s">
        <v>961</v>
      </c>
      <c r="B61" s="823" t="s">
        <v>908</v>
      </c>
      <c r="C61" s="823" t="s">
        <v>912</v>
      </c>
      <c r="D61" s="823" t="s">
        <v>910</v>
      </c>
      <c r="E61" s="823" t="s">
        <v>913</v>
      </c>
      <c r="F61" s="832"/>
      <c r="G61" s="832"/>
      <c r="H61" s="828">
        <v>0</v>
      </c>
      <c r="I61" s="832">
        <v>89</v>
      </c>
      <c r="J61" s="832">
        <v>7492.0200000000013</v>
      </c>
      <c r="K61" s="828">
        <v>1</v>
      </c>
      <c r="L61" s="832">
        <v>89</v>
      </c>
      <c r="M61" s="833">
        <v>7492.0200000000013</v>
      </c>
    </row>
    <row r="62" spans="1:13" ht="14.45" customHeight="1" x14ac:dyDescent="0.2">
      <c r="A62" s="822" t="s">
        <v>961</v>
      </c>
      <c r="B62" s="823" t="s">
        <v>908</v>
      </c>
      <c r="C62" s="823" t="s">
        <v>1222</v>
      </c>
      <c r="D62" s="823" t="s">
        <v>623</v>
      </c>
      <c r="E62" s="823" t="s">
        <v>1070</v>
      </c>
      <c r="F62" s="832">
        <v>1</v>
      </c>
      <c r="G62" s="832">
        <v>63.14</v>
      </c>
      <c r="H62" s="828">
        <v>1</v>
      </c>
      <c r="I62" s="832"/>
      <c r="J62" s="832"/>
      <c r="K62" s="828">
        <v>0</v>
      </c>
      <c r="L62" s="832">
        <v>1</v>
      </c>
      <c r="M62" s="833">
        <v>63.14</v>
      </c>
    </row>
    <row r="63" spans="1:13" ht="14.45" customHeight="1" x14ac:dyDescent="0.2">
      <c r="A63" s="822" t="s">
        <v>961</v>
      </c>
      <c r="B63" s="823" t="s">
        <v>908</v>
      </c>
      <c r="C63" s="823" t="s">
        <v>1062</v>
      </c>
      <c r="D63" s="823" t="s">
        <v>910</v>
      </c>
      <c r="E63" s="823" t="s">
        <v>1063</v>
      </c>
      <c r="F63" s="832"/>
      <c r="G63" s="832"/>
      <c r="H63" s="828">
        <v>0</v>
      </c>
      <c r="I63" s="832">
        <v>84</v>
      </c>
      <c r="J63" s="832">
        <v>10606.68</v>
      </c>
      <c r="K63" s="828">
        <v>1</v>
      </c>
      <c r="L63" s="832">
        <v>84</v>
      </c>
      <c r="M63" s="833">
        <v>10606.68</v>
      </c>
    </row>
    <row r="64" spans="1:13" ht="14.45" customHeight="1" x14ac:dyDescent="0.2">
      <c r="A64" s="822" t="s">
        <v>961</v>
      </c>
      <c r="B64" s="823" t="s">
        <v>908</v>
      </c>
      <c r="C64" s="823" t="s">
        <v>1064</v>
      </c>
      <c r="D64" s="823" t="s">
        <v>910</v>
      </c>
      <c r="E64" s="823" t="s">
        <v>1065</v>
      </c>
      <c r="F64" s="832"/>
      <c r="G64" s="832"/>
      <c r="H64" s="828">
        <v>0</v>
      </c>
      <c r="I64" s="832">
        <v>10</v>
      </c>
      <c r="J64" s="832">
        <v>631.4</v>
      </c>
      <c r="K64" s="828">
        <v>1</v>
      </c>
      <c r="L64" s="832">
        <v>10</v>
      </c>
      <c r="M64" s="833">
        <v>631.4</v>
      </c>
    </row>
    <row r="65" spans="1:13" ht="14.45" customHeight="1" x14ac:dyDescent="0.2">
      <c r="A65" s="822" t="s">
        <v>961</v>
      </c>
      <c r="B65" s="823" t="s">
        <v>908</v>
      </c>
      <c r="C65" s="823" t="s">
        <v>909</v>
      </c>
      <c r="D65" s="823" t="s">
        <v>910</v>
      </c>
      <c r="E65" s="823" t="s">
        <v>911</v>
      </c>
      <c r="F65" s="832"/>
      <c r="G65" s="832"/>
      <c r="H65" s="828">
        <v>0</v>
      </c>
      <c r="I65" s="832">
        <v>8</v>
      </c>
      <c r="J65" s="832">
        <v>392.64</v>
      </c>
      <c r="K65" s="828">
        <v>1</v>
      </c>
      <c r="L65" s="832">
        <v>8</v>
      </c>
      <c r="M65" s="833">
        <v>392.64</v>
      </c>
    </row>
    <row r="66" spans="1:13" ht="14.45" customHeight="1" x14ac:dyDescent="0.2">
      <c r="A66" s="822" t="s">
        <v>961</v>
      </c>
      <c r="B66" s="823" t="s">
        <v>908</v>
      </c>
      <c r="C66" s="823" t="s">
        <v>1067</v>
      </c>
      <c r="D66" s="823" t="s">
        <v>623</v>
      </c>
      <c r="E66" s="823" t="s">
        <v>1068</v>
      </c>
      <c r="F66" s="832"/>
      <c r="G66" s="832"/>
      <c r="H66" s="828">
        <v>0</v>
      </c>
      <c r="I66" s="832">
        <v>15</v>
      </c>
      <c r="J66" s="832">
        <v>1578.45</v>
      </c>
      <c r="K66" s="828">
        <v>1</v>
      </c>
      <c r="L66" s="832">
        <v>15</v>
      </c>
      <c r="M66" s="833">
        <v>1578.45</v>
      </c>
    </row>
    <row r="67" spans="1:13" ht="14.45" customHeight="1" x14ac:dyDescent="0.2">
      <c r="A67" s="822" t="s">
        <v>961</v>
      </c>
      <c r="B67" s="823" t="s">
        <v>908</v>
      </c>
      <c r="C67" s="823" t="s">
        <v>914</v>
      </c>
      <c r="D67" s="823" t="s">
        <v>623</v>
      </c>
      <c r="E67" s="823" t="s">
        <v>624</v>
      </c>
      <c r="F67" s="832"/>
      <c r="G67" s="832"/>
      <c r="H67" s="828">
        <v>0</v>
      </c>
      <c r="I67" s="832">
        <v>20</v>
      </c>
      <c r="J67" s="832">
        <v>1683.6000000000001</v>
      </c>
      <c r="K67" s="828">
        <v>1</v>
      </c>
      <c r="L67" s="832">
        <v>20</v>
      </c>
      <c r="M67" s="833">
        <v>1683.6000000000001</v>
      </c>
    </row>
    <row r="68" spans="1:13" ht="14.45" customHeight="1" x14ac:dyDescent="0.2">
      <c r="A68" s="822" t="s">
        <v>961</v>
      </c>
      <c r="B68" s="823" t="s">
        <v>908</v>
      </c>
      <c r="C68" s="823" t="s">
        <v>1071</v>
      </c>
      <c r="D68" s="823" t="s">
        <v>623</v>
      </c>
      <c r="E68" s="823" t="s">
        <v>1072</v>
      </c>
      <c r="F68" s="832"/>
      <c r="G68" s="832"/>
      <c r="H68" s="828">
        <v>0</v>
      </c>
      <c r="I68" s="832">
        <v>29</v>
      </c>
      <c r="J68" s="832">
        <v>3661.83</v>
      </c>
      <c r="K68" s="828">
        <v>1</v>
      </c>
      <c r="L68" s="832">
        <v>29</v>
      </c>
      <c r="M68" s="833">
        <v>3661.83</v>
      </c>
    </row>
    <row r="69" spans="1:13" ht="14.45" customHeight="1" x14ac:dyDescent="0.2">
      <c r="A69" s="822" t="s">
        <v>961</v>
      </c>
      <c r="B69" s="823" t="s">
        <v>908</v>
      </c>
      <c r="C69" s="823" t="s">
        <v>1069</v>
      </c>
      <c r="D69" s="823" t="s">
        <v>623</v>
      </c>
      <c r="E69" s="823" t="s">
        <v>1070</v>
      </c>
      <c r="F69" s="832"/>
      <c r="G69" s="832"/>
      <c r="H69" s="828">
        <v>0</v>
      </c>
      <c r="I69" s="832">
        <v>4</v>
      </c>
      <c r="J69" s="832">
        <v>252.56</v>
      </c>
      <c r="K69" s="828">
        <v>1</v>
      </c>
      <c r="L69" s="832">
        <v>4</v>
      </c>
      <c r="M69" s="833">
        <v>252.56</v>
      </c>
    </row>
    <row r="70" spans="1:13" ht="14.45" customHeight="1" x14ac:dyDescent="0.2">
      <c r="A70" s="822" t="s">
        <v>961</v>
      </c>
      <c r="B70" s="823" t="s">
        <v>908</v>
      </c>
      <c r="C70" s="823" t="s">
        <v>915</v>
      </c>
      <c r="D70" s="823" t="s">
        <v>623</v>
      </c>
      <c r="E70" s="823" t="s">
        <v>916</v>
      </c>
      <c r="F70" s="832"/>
      <c r="G70" s="832"/>
      <c r="H70" s="828">
        <v>0</v>
      </c>
      <c r="I70" s="832">
        <v>6</v>
      </c>
      <c r="J70" s="832">
        <v>294.47999999999996</v>
      </c>
      <c r="K70" s="828">
        <v>1</v>
      </c>
      <c r="L70" s="832">
        <v>6</v>
      </c>
      <c r="M70" s="833">
        <v>294.47999999999996</v>
      </c>
    </row>
    <row r="71" spans="1:13" ht="14.45" customHeight="1" x14ac:dyDescent="0.2">
      <c r="A71" s="822" t="s">
        <v>961</v>
      </c>
      <c r="B71" s="823" t="s">
        <v>908</v>
      </c>
      <c r="C71" s="823" t="s">
        <v>1073</v>
      </c>
      <c r="D71" s="823" t="s">
        <v>623</v>
      </c>
      <c r="E71" s="823" t="s">
        <v>1074</v>
      </c>
      <c r="F71" s="832"/>
      <c r="G71" s="832"/>
      <c r="H71" s="828">
        <v>0</v>
      </c>
      <c r="I71" s="832">
        <v>6</v>
      </c>
      <c r="J71" s="832">
        <v>444.47999999999996</v>
      </c>
      <c r="K71" s="828">
        <v>1</v>
      </c>
      <c r="L71" s="832">
        <v>6</v>
      </c>
      <c r="M71" s="833">
        <v>444.47999999999996</v>
      </c>
    </row>
    <row r="72" spans="1:13" ht="14.45" customHeight="1" x14ac:dyDescent="0.2">
      <c r="A72" s="822" t="s">
        <v>961</v>
      </c>
      <c r="B72" s="823" t="s">
        <v>908</v>
      </c>
      <c r="C72" s="823" t="s">
        <v>934</v>
      </c>
      <c r="D72" s="823" t="s">
        <v>623</v>
      </c>
      <c r="E72" s="823" t="s">
        <v>731</v>
      </c>
      <c r="F72" s="832"/>
      <c r="G72" s="832"/>
      <c r="H72" s="828">
        <v>0</v>
      </c>
      <c r="I72" s="832">
        <v>8</v>
      </c>
      <c r="J72" s="832">
        <v>754.24</v>
      </c>
      <c r="K72" s="828">
        <v>1</v>
      </c>
      <c r="L72" s="832">
        <v>8</v>
      </c>
      <c r="M72" s="833">
        <v>754.24</v>
      </c>
    </row>
    <row r="73" spans="1:13" ht="14.45" customHeight="1" x14ac:dyDescent="0.2">
      <c r="A73" s="822" t="s">
        <v>961</v>
      </c>
      <c r="B73" s="823" t="s">
        <v>908</v>
      </c>
      <c r="C73" s="823" t="s">
        <v>1075</v>
      </c>
      <c r="D73" s="823" t="s">
        <v>623</v>
      </c>
      <c r="E73" s="823" t="s">
        <v>1076</v>
      </c>
      <c r="F73" s="832"/>
      <c r="G73" s="832"/>
      <c r="H73" s="828">
        <v>0</v>
      </c>
      <c r="I73" s="832">
        <v>10</v>
      </c>
      <c r="J73" s="832">
        <v>1683.6000000000004</v>
      </c>
      <c r="K73" s="828">
        <v>1</v>
      </c>
      <c r="L73" s="832">
        <v>10</v>
      </c>
      <c r="M73" s="833">
        <v>1683.6000000000004</v>
      </c>
    </row>
    <row r="74" spans="1:13" ht="14.45" customHeight="1" x14ac:dyDescent="0.2">
      <c r="A74" s="822" t="s">
        <v>961</v>
      </c>
      <c r="B74" s="823" t="s">
        <v>908</v>
      </c>
      <c r="C74" s="823" t="s">
        <v>1077</v>
      </c>
      <c r="D74" s="823" t="s">
        <v>623</v>
      </c>
      <c r="E74" s="823" t="s">
        <v>1078</v>
      </c>
      <c r="F74" s="832"/>
      <c r="G74" s="832"/>
      <c r="H74" s="828">
        <v>0</v>
      </c>
      <c r="I74" s="832">
        <v>9</v>
      </c>
      <c r="J74" s="832">
        <v>1037.97</v>
      </c>
      <c r="K74" s="828">
        <v>1</v>
      </c>
      <c r="L74" s="832">
        <v>9</v>
      </c>
      <c r="M74" s="833">
        <v>1037.97</v>
      </c>
    </row>
    <row r="75" spans="1:13" ht="14.45" customHeight="1" x14ac:dyDescent="0.2">
      <c r="A75" s="822" t="s">
        <v>961</v>
      </c>
      <c r="B75" s="823" t="s">
        <v>1509</v>
      </c>
      <c r="C75" s="823" t="s">
        <v>1149</v>
      </c>
      <c r="D75" s="823" t="s">
        <v>1150</v>
      </c>
      <c r="E75" s="823" t="s">
        <v>1151</v>
      </c>
      <c r="F75" s="832">
        <v>1</v>
      </c>
      <c r="G75" s="832">
        <v>329.56</v>
      </c>
      <c r="H75" s="828">
        <v>1</v>
      </c>
      <c r="I75" s="832"/>
      <c r="J75" s="832"/>
      <c r="K75" s="828">
        <v>0</v>
      </c>
      <c r="L75" s="832">
        <v>1</v>
      </c>
      <c r="M75" s="833">
        <v>329.56</v>
      </c>
    </row>
    <row r="76" spans="1:13" ht="14.45" customHeight="1" x14ac:dyDescent="0.2">
      <c r="A76" s="822" t="s">
        <v>961</v>
      </c>
      <c r="B76" s="823" t="s">
        <v>917</v>
      </c>
      <c r="C76" s="823" t="s">
        <v>1205</v>
      </c>
      <c r="D76" s="823" t="s">
        <v>658</v>
      </c>
      <c r="E76" s="823" t="s">
        <v>1206</v>
      </c>
      <c r="F76" s="832">
        <v>1</v>
      </c>
      <c r="G76" s="832">
        <v>0</v>
      </c>
      <c r="H76" s="828"/>
      <c r="I76" s="832"/>
      <c r="J76" s="832"/>
      <c r="K76" s="828"/>
      <c r="L76" s="832">
        <v>1</v>
      </c>
      <c r="M76" s="833">
        <v>0</v>
      </c>
    </row>
    <row r="77" spans="1:13" ht="14.45" customHeight="1" x14ac:dyDescent="0.2">
      <c r="A77" s="822" t="s">
        <v>961</v>
      </c>
      <c r="B77" s="823" t="s">
        <v>921</v>
      </c>
      <c r="C77" s="823" t="s">
        <v>924</v>
      </c>
      <c r="D77" s="823" t="s">
        <v>685</v>
      </c>
      <c r="E77" s="823" t="s">
        <v>676</v>
      </c>
      <c r="F77" s="832"/>
      <c r="G77" s="832"/>
      <c r="H77" s="828"/>
      <c r="I77" s="832">
        <v>1</v>
      </c>
      <c r="J77" s="832">
        <v>0</v>
      </c>
      <c r="K77" s="828"/>
      <c r="L77" s="832">
        <v>1</v>
      </c>
      <c r="M77" s="833">
        <v>0</v>
      </c>
    </row>
    <row r="78" spans="1:13" ht="14.45" customHeight="1" x14ac:dyDescent="0.2">
      <c r="A78" s="822" t="s">
        <v>961</v>
      </c>
      <c r="B78" s="823" t="s">
        <v>921</v>
      </c>
      <c r="C78" s="823" t="s">
        <v>922</v>
      </c>
      <c r="D78" s="823" t="s">
        <v>685</v>
      </c>
      <c r="E78" s="823" t="s">
        <v>923</v>
      </c>
      <c r="F78" s="832"/>
      <c r="G78" s="832"/>
      <c r="H78" s="828"/>
      <c r="I78" s="832">
        <v>1</v>
      </c>
      <c r="J78" s="832">
        <v>0</v>
      </c>
      <c r="K78" s="828"/>
      <c r="L78" s="832">
        <v>1</v>
      </c>
      <c r="M78" s="833">
        <v>0</v>
      </c>
    </row>
    <row r="79" spans="1:13" ht="14.45" customHeight="1" x14ac:dyDescent="0.2">
      <c r="A79" s="822" t="s">
        <v>962</v>
      </c>
      <c r="B79" s="823" t="s">
        <v>908</v>
      </c>
      <c r="C79" s="823" t="s">
        <v>914</v>
      </c>
      <c r="D79" s="823" t="s">
        <v>623</v>
      </c>
      <c r="E79" s="823" t="s">
        <v>624</v>
      </c>
      <c r="F79" s="832"/>
      <c r="G79" s="832"/>
      <c r="H79" s="828">
        <v>0</v>
      </c>
      <c r="I79" s="832">
        <v>1</v>
      </c>
      <c r="J79" s="832">
        <v>84.18</v>
      </c>
      <c r="K79" s="828">
        <v>1</v>
      </c>
      <c r="L79" s="832">
        <v>1</v>
      </c>
      <c r="M79" s="833">
        <v>84.18</v>
      </c>
    </row>
    <row r="80" spans="1:13" ht="14.45" customHeight="1" x14ac:dyDescent="0.2">
      <c r="A80" s="822" t="s">
        <v>962</v>
      </c>
      <c r="B80" s="823" t="s">
        <v>1515</v>
      </c>
      <c r="C80" s="823" t="s">
        <v>1473</v>
      </c>
      <c r="D80" s="823" t="s">
        <v>1474</v>
      </c>
      <c r="E80" s="823" t="s">
        <v>1415</v>
      </c>
      <c r="F80" s="832"/>
      <c r="G80" s="832"/>
      <c r="H80" s="828">
        <v>0</v>
      </c>
      <c r="I80" s="832">
        <v>1</v>
      </c>
      <c r="J80" s="832">
        <v>56.06</v>
      </c>
      <c r="K80" s="828">
        <v>1</v>
      </c>
      <c r="L80" s="832">
        <v>1</v>
      </c>
      <c r="M80" s="833">
        <v>56.06</v>
      </c>
    </row>
    <row r="81" spans="1:13" ht="14.45" customHeight="1" x14ac:dyDescent="0.2">
      <c r="A81" s="822" t="s">
        <v>962</v>
      </c>
      <c r="B81" s="823" t="s">
        <v>1516</v>
      </c>
      <c r="C81" s="823" t="s">
        <v>1423</v>
      </c>
      <c r="D81" s="823" t="s">
        <v>1276</v>
      </c>
      <c r="E81" s="823" t="s">
        <v>1424</v>
      </c>
      <c r="F81" s="832"/>
      <c r="G81" s="832"/>
      <c r="H81" s="828">
        <v>0</v>
      </c>
      <c r="I81" s="832">
        <v>1</v>
      </c>
      <c r="J81" s="832">
        <v>773.45</v>
      </c>
      <c r="K81" s="828">
        <v>1</v>
      </c>
      <c r="L81" s="832">
        <v>1</v>
      </c>
      <c r="M81" s="833">
        <v>773.45</v>
      </c>
    </row>
    <row r="82" spans="1:13" ht="14.45" customHeight="1" x14ac:dyDescent="0.2">
      <c r="A82" s="822" t="s">
        <v>963</v>
      </c>
      <c r="B82" s="823" t="s">
        <v>903</v>
      </c>
      <c r="C82" s="823" t="s">
        <v>1434</v>
      </c>
      <c r="D82" s="823" t="s">
        <v>906</v>
      </c>
      <c r="E82" s="823" t="s">
        <v>1435</v>
      </c>
      <c r="F82" s="832"/>
      <c r="G82" s="832"/>
      <c r="H82" s="828">
        <v>0</v>
      </c>
      <c r="I82" s="832">
        <v>1</v>
      </c>
      <c r="J82" s="832">
        <v>21.92</v>
      </c>
      <c r="K82" s="828">
        <v>1</v>
      </c>
      <c r="L82" s="832">
        <v>1</v>
      </c>
      <c r="M82" s="833">
        <v>21.92</v>
      </c>
    </row>
    <row r="83" spans="1:13" ht="14.45" customHeight="1" x14ac:dyDescent="0.2">
      <c r="A83" s="822" t="s">
        <v>963</v>
      </c>
      <c r="B83" s="823" t="s">
        <v>903</v>
      </c>
      <c r="C83" s="823" t="s">
        <v>905</v>
      </c>
      <c r="D83" s="823" t="s">
        <v>906</v>
      </c>
      <c r="E83" s="823" t="s">
        <v>907</v>
      </c>
      <c r="F83" s="832"/>
      <c r="G83" s="832"/>
      <c r="H83" s="828">
        <v>0</v>
      </c>
      <c r="I83" s="832">
        <v>1</v>
      </c>
      <c r="J83" s="832">
        <v>87.67</v>
      </c>
      <c r="K83" s="828">
        <v>1</v>
      </c>
      <c r="L83" s="832">
        <v>1</v>
      </c>
      <c r="M83" s="833">
        <v>87.67</v>
      </c>
    </row>
    <row r="84" spans="1:13" ht="14.45" customHeight="1" x14ac:dyDescent="0.2">
      <c r="A84" s="822" t="s">
        <v>963</v>
      </c>
      <c r="B84" s="823" t="s">
        <v>903</v>
      </c>
      <c r="C84" s="823" t="s">
        <v>904</v>
      </c>
      <c r="D84" s="823" t="s">
        <v>667</v>
      </c>
      <c r="E84" s="823" t="s">
        <v>668</v>
      </c>
      <c r="F84" s="832"/>
      <c r="G84" s="832"/>
      <c r="H84" s="828">
        <v>0</v>
      </c>
      <c r="I84" s="832">
        <v>1</v>
      </c>
      <c r="J84" s="832">
        <v>87.67</v>
      </c>
      <c r="K84" s="828">
        <v>1</v>
      </c>
      <c r="L84" s="832">
        <v>1</v>
      </c>
      <c r="M84" s="833">
        <v>87.67</v>
      </c>
    </row>
    <row r="85" spans="1:13" ht="14.45" customHeight="1" x14ac:dyDescent="0.2">
      <c r="A85" s="822" t="s">
        <v>963</v>
      </c>
      <c r="B85" s="823" t="s">
        <v>908</v>
      </c>
      <c r="C85" s="823" t="s">
        <v>1060</v>
      </c>
      <c r="D85" s="823" t="s">
        <v>910</v>
      </c>
      <c r="E85" s="823" t="s">
        <v>1061</v>
      </c>
      <c r="F85" s="832"/>
      <c r="G85" s="832"/>
      <c r="H85" s="828">
        <v>0</v>
      </c>
      <c r="I85" s="832">
        <v>53</v>
      </c>
      <c r="J85" s="832">
        <v>5577.19</v>
      </c>
      <c r="K85" s="828">
        <v>1</v>
      </c>
      <c r="L85" s="832">
        <v>53</v>
      </c>
      <c r="M85" s="833">
        <v>5577.19</v>
      </c>
    </row>
    <row r="86" spans="1:13" ht="14.45" customHeight="1" x14ac:dyDescent="0.2">
      <c r="A86" s="822" t="s">
        <v>963</v>
      </c>
      <c r="B86" s="823" t="s">
        <v>908</v>
      </c>
      <c r="C86" s="823" t="s">
        <v>912</v>
      </c>
      <c r="D86" s="823" t="s">
        <v>910</v>
      </c>
      <c r="E86" s="823" t="s">
        <v>913</v>
      </c>
      <c r="F86" s="832"/>
      <c r="G86" s="832"/>
      <c r="H86" s="828">
        <v>0</v>
      </c>
      <c r="I86" s="832">
        <v>104</v>
      </c>
      <c r="J86" s="832">
        <v>8754.720000000003</v>
      </c>
      <c r="K86" s="828">
        <v>1</v>
      </c>
      <c r="L86" s="832">
        <v>104</v>
      </c>
      <c r="M86" s="833">
        <v>8754.720000000003</v>
      </c>
    </row>
    <row r="87" spans="1:13" ht="14.45" customHeight="1" x14ac:dyDescent="0.2">
      <c r="A87" s="822" t="s">
        <v>963</v>
      </c>
      <c r="B87" s="823" t="s">
        <v>908</v>
      </c>
      <c r="C87" s="823" t="s">
        <v>1062</v>
      </c>
      <c r="D87" s="823" t="s">
        <v>910</v>
      </c>
      <c r="E87" s="823" t="s">
        <v>1063</v>
      </c>
      <c r="F87" s="832"/>
      <c r="G87" s="832"/>
      <c r="H87" s="828">
        <v>0</v>
      </c>
      <c r="I87" s="832">
        <v>93</v>
      </c>
      <c r="J87" s="832">
        <v>11743.109999999999</v>
      </c>
      <c r="K87" s="828">
        <v>1</v>
      </c>
      <c r="L87" s="832">
        <v>93</v>
      </c>
      <c r="M87" s="833">
        <v>11743.109999999999</v>
      </c>
    </row>
    <row r="88" spans="1:13" ht="14.45" customHeight="1" x14ac:dyDescent="0.2">
      <c r="A88" s="822" t="s">
        <v>963</v>
      </c>
      <c r="B88" s="823" t="s">
        <v>908</v>
      </c>
      <c r="C88" s="823" t="s">
        <v>1064</v>
      </c>
      <c r="D88" s="823" t="s">
        <v>910</v>
      </c>
      <c r="E88" s="823" t="s">
        <v>1065</v>
      </c>
      <c r="F88" s="832"/>
      <c r="G88" s="832"/>
      <c r="H88" s="828">
        <v>0</v>
      </c>
      <c r="I88" s="832">
        <v>11</v>
      </c>
      <c r="J88" s="832">
        <v>694.54</v>
      </c>
      <c r="K88" s="828">
        <v>1</v>
      </c>
      <c r="L88" s="832">
        <v>11</v>
      </c>
      <c r="M88" s="833">
        <v>694.54</v>
      </c>
    </row>
    <row r="89" spans="1:13" ht="14.45" customHeight="1" x14ac:dyDescent="0.2">
      <c r="A89" s="822" t="s">
        <v>963</v>
      </c>
      <c r="B89" s="823" t="s">
        <v>908</v>
      </c>
      <c r="C89" s="823" t="s">
        <v>909</v>
      </c>
      <c r="D89" s="823" t="s">
        <v>910</v>
      </c>
      <c r="E89" s="823" t="s">
        <v>911</v>
      </c>
      <c r="F89" s="832"/>
      <c r="G89" s="832"/>
      <c r="H89" s="828">
        <v>0</v>
      </c>
      <c r="I89" s="832">
        <v>9</v>
      </c>
      <c r="J89" s="832">
        <v>441.71999999999997</v>
      </c>
      <c r="K89" s="828">
        <v>1</v>
      </c>
      <c r="L89" s="832">
        <v>9</v>
      </c>
      <c r="M89" s="833">
        <v>441.71999999999997</v>
      </c>
    </row>
    <row r="90" spans="1:13" ht="14.45" customHeight="1" x14ac:dyDescent="0.2">
      <c r="A90" s="822" t="s">
        <v>963</v>
      </c>
      <c r="B90" s="823" t="s">
        <v>908</v>
      </c>
      <c r="C90" s="823" t="s">
        <v>1067</v>
      </c>
      <c r="D90" s="823" t="s">
        <v>623</v>
      </c>
      <c r="E90" s="823" t="s">
        <v>1068</v>
      </c>
      <c r="F90" s="832"/>
      <c r="G90" s="832"/>
      <c r="H90" s="828">
        <v>0</v>
      </c>
      <c r="I90" s="832">
        <v>18</v>
      </c>
      <c r="J90" s="832">
        <v>1894.14</v>
      </c>
      <c r="K90" s="828">
        <v>1</v>
      </c>
      <c r="L90" s="832">
        <v>18</v>
      </c>
      <c r="M90" s="833">
        <v>1894.14</v>
      </c>
    </row>
    <row r="91" spans="1:13" ht="14.45" customHeight="1" x14ac:dyDescent="0.2">
      <c r="A91" s="822" t="s">
        <v>963</v>
      </c>
      <c r="B91" s="823" t="s">
        <v>908</v>
      </c>
      <c r="C91" s="823" t="s">
        <v>914</v>
      </c>
      <c r="D91" s="823" t="s">
        <v>623</v>
      </c>
      <c r="E91" s="823" t="s">
        <v>624</v>
      </c>
      <c r="F91" s="832"/>
      <c r="G91" s="832"/>
      <c r="H91" s="828">
        <v>0</v>
      </c>
      <c r="I91" s="832">
        <v>32</v>
      </c>
      <c r="J91" s="832">
        <v>2693.76</v>
      </c>
      <c r="K91" s="828">
        <v>1</v>
      </c>
      <c r="L91" s="832">
        <v>32</v>
      </c>
      <c r="M91" s="833">
        <v>2693.76</v>
      </c>
    </row>
    <row r="92" spans="1:13" ht="14.45" customHeight="1" x14ac:dyDescent="0.2">
      <c r="A92" s="822" t="s">
        <v>963</v>
      </c>
      <c r="B92" s="823" t="s">
        <v>908</v>
      </c>
      <c r="C92" s="823" t="s">
        <v>1071</v>
      </c>
      <c r="D92" s="823" t="s">
        <v>623</v>
      </c>
      <c r="E92" s="823" t="s">
        <v>1072</v>
      </c>
      <c r="F92" s="832"/>
      <c r="G92" s="832"/>
      <c r="H92" s="828">
        <v>0</v>
      </c>
      <c r="I92" s="832">
        <v>31</v>
      </c>
      <c r="J92" s="832">
        <v>3914.37</v>
      </c>
      <c r="K92" s="828">
        <v>1</v>
      </c>
      <c r="L92" s="832">
        <v>31</v>
      </c>
      <c r="M92" s="833">
        <v>3914.37</v>
      </c>
    </row>
    <row r="93" spans="1:13" ht="14.45" customHeight="1" x14ac:dyDescent="0.2">
      <c r="A93" s="822" t="s">
        <v>963</v>
      </c>
      <c r="B93" s="823" t="s">
        <v>908</v>
      </c>
      <c r="C93" s="823" t="s">
        <v>1069</v>
      </c>
      <c r="D93" s="823" t="s">
        <v>623</v>
      </c>
      <c r="E93" s="823" t="s">
        <v>1070</v>
      </c>
      <c r="F93" s="832"/>
      <c r="G93" s="832"/>
      <c r="H93" s="828">
        <v>0</v>
      </c>
      <c r="I93" s="832">
        <v>12</v>
      </c>
      <c r="J93" s="832">
        <v>757.68</v>
      </c>
      <c r="K93" s="828">
        <v>1</v>
      </c>
      <c r="L93" s="832">
        <v>12</v>
      </c>
      <c r="M93" s="833">
        <v>757.68</v>
      </c>
    </row>
    <row r="94" spans="1:13" ht="14.45" customHeight="1" x14ac:dyDescent="0.2">
      <c r="A94" s="822" t="s">
        <v>963</v>
      </c>
      <c r="B94" s="823" t="s">
        <v>908</v>
      </c>
      <c r="C94" s="823" t="s">
        <v>915</v>
      </c>
      <c r="D94" s="823" t="s">
        <v>623</v>
      </c>
      <c r="E94" s="823" t="s">
        <v>916</v>
      </c>
      <c r="F94" s="832"/>
      <c r="G94" s="832"/>
      <c r="H94" s="828">
        <v>0</v>
      </c>
      <c r="I94" s="832">
        <v>6</v>
      </c>
      <c r="J94" s="832">
        <v>294.48</v>
      </c>
      <c r="K94" s="828">
        <v>1</v>
      </c>
      <c r="L94" s="832">
        <v>6</v>
      </c>
      <c r="M94" s="833">
        <v>294.48</v>
      </c>
    </row>
    <row r="95" spans="1:13" ht="14.45" customHeight="1" x14ac:dyDescent="0.2">
      <c r="A95" s="822" t="s">
        <v>963</v>
      </c>
      <c r="B95" s="823" t="s">
        <v>908</v>
      </c>
      <c r="C95" s="823" t="s">
        <v>1073</v>
      </c>
      <c r="D95" s="823" t="s">
        <v>623</v>
      </c>
      <c r="E95" s="823" t="s">
        <v>1074</v>
      </c>
      <c r="F95" s="832"/>
      <c r="G95" s="832"/>
      <c r="H95" s="828">
        <v>0</v>
      </c>
      <c r="I95" s="832">
        <v>6</v>
      </c>
      <c r="J95" s="832">
        <v>444.48</v>
      </c>
      <c r="K95" s="828">
        <v>1</v>
      </c>
      <c r="L95" s="832">
        <v>6</v>
      </c>
      <c r="M95" s="833">
        <v>444.48</v>
      </c>
    </row>
    <row r="96" spans="1:13" ht="14.45" customHeight="1" x14ac:dyDescent="0.2">
      <c r="A96" s="822" t="s">
        <v>963</v>
      </c>
      <c r="B96" s="823" t="s">
        <v>908</v>
      </c>
      <c r="C96" s="823" t="s">
        <v>934</v>
      </c>
      <c r="D96" s="823" t="s">
        <v>623</v>
      </c>
      <c r="E96" s="823" t="s">
        <v>731</v>
      </c>
      <c r="F96" s="832"/>
      <c r="G96" s="832"/>
      <c r="H96" s="828">
        <v>0</v>
      </c>
      <c r="I96" s="832">
        <v>19</v>
      </c>
      <c r="J96" s="832">
        <v>1791.3199999999997</v>
      </c>
      <c r="K96" s="828">
        <v>1</v>
      </c>
      <c r="L96" s="832">
        <v>19</v>
      </c>
      <c r="M96" s="833">
        <v>1791.3199999999997</v>
      </c>
    </row>
    <row r="97" spans="1:13" ht="14.45" customHeight="1" x14ac:dyDescent="0.2">
      <c r="A97" s="822" t="s">
        <v>963</v>
      </c>
      <c r="B97" s="823" t="s">
        <v>908</v>
      </c>
      <c r="C97" s="823" t="s">
        <v>1075</v>
      </c>
      <c r="D97" s="823" t="s">
        <v>623</v>
      </c>
      <c r="E97" s="823" t="s">
        <v>1076</v>
      </c>
      <c r="F97" s="832"/>
      <c r="G97" s="832"/>
      <c r="H97" s="828">
        <v>0</v>
      </c>
      <c r="I97" s="832">
        <v>13</v>
      </c>
      <c r="J97" s="832">
        <v>2188.6800000000003</v>
      </c>
      <c r="K97" s="828">
        <v>1</v>
      </c>
      <c r="L97" s="832">
        <v>13</v>
      </c>
      <c r="M97" s="833">
        <v>2188.6800000000003</v>
      </c>
    </row>
    <row r="98" spans="1:13" ht="14.45" customHeight="1" x14ac:dyDescent="0.2">
      <c r="A98" s="822" t="s">
        <v>963</v>
      </c>
      <c r="B98" s="823" t="s">
        <v>908</v>
      </c>
      <c r="C98" s="823" t="s">
        <v>1077</v>
      </c>
      <c r="D98" s="823" t="s">
        <v>623</v>
      </c>
      <c r="E98" s="823" t="s">
        <v>1078</v>
      </c>
      <c r="F98" s="832"/>
      <c r="G98" s="832"/>
      <c r="H98" s="828">
        <v>0</v>
      </c>
      <c r="I98" s="832">
        <v>5</v>
      </c>
      <c r="J98" s="832">
        <v>576.65</v>
      </c>
      <c r="K98" s="828">
        <v>1</v>
      </c>
      <c r="L98" s="832">
        <v>5</v>
      </c>
      <c r="M98" s="833">
        <v>576.65</v>
      </c>
    </row>
    <row r="99" spans="1:13" ht="14.45" customHeight="1" x14ac:dyDescent="0.2">
      <c r="A99" s="822" t="s">
        <v>963</v>
      </c>
      <c r="B99" s="823" t="s">
        <v>1508</v>
      </c>
      <c r="C99" s="823" t="s">
        <v>1232</v>
      </c>
      <c r="D99" s="823" t="s">
        <v>1217</v>
      </c>
      <c r="E99" s="823" t="s">
        <v>1233</v>
      </c>
      <c r="F99" s="832"/>
      <c r="G99" s="832"/>
      <c r="H99" s="828">
        <v>0</v>
      </c>
      <c r="I99" s="832">
        <v>1</v>
      </c>
      <c r="J99" s="832">
        <v>154.36000000000001</v>
      </c>
      <c r="K99" s="828">
        <v>1</v>
      </c>
      <c r="L99" s="832">
        <v>1</v>
      </c>
      <c r="M99" s="833">
        <v>154.36000000000001</v>
      </c>
    </row>
    <row r="100" spans="1:13" ht="14.45" customHeight="1" x14ac:dyDescent="0.2">
      <c r="A100" s="822" t="s">
        <v>963</v>
      </c>
      <c r="B100" s="823" t="s">
        <v>1515</v>
      </c>
      <c r="C100" s="823" t="s">
        <v>1413</v>
      </c>
      <c r="D100" s="823" t="s">
        <v>1414</v>
      </c>
      <c r="E100" s="823" t="s">
        <v>1415</v>
      </c>
      <c r="F100" s="832">
        <v>2</v>
      </c>
      <c r="G100" s="832">
        <v>112.12</v>
      </c>
      <c r="H100" s="828">
        <v>1</v>
      </c>
      <c r="I100" s="832"/>
      <c r="J100" s="832"/>
      <c r="K100" s="828">
        <v>0</v>
      </c>
      <c r="L100" s="832">
        <v>2</v>
      </c>
      <c r="M100" s="833">
        <v>112.12</v>
      </c>
    </row>
    <row r="101" spans="1:13" ht="14.45" customHeight="1" x14ac:dyDescent="0.2">
      <c r="A101" s="822" t="s">
        <v>963</v>
      </c>
      <c r="B101" s="823" t="s">
        <v>1516</v>
      </c>
      <c r="C101" s="823" t="s">
        <v>1423</v>
      </c>
      <c r="D101" s="823" t="s">
        <v>1276</v>
      </c>
      <c r="E101" s="823" t="s">
        <v>1424</v>
      </c>
      <c r="F101" s="832"/>
      <c r="G101" s="832"/>
      <c r="H101" s="828">
        <v>0</v>
      </c>
      <c r="I101" s="832">
        <v>6</v>
      </c>
      <c r="J101" s="832">
        <v>4640.7000000000007</v>
      </c>
      <c r="K101" s="828">
        <v>1</v>
      </c>
      <c r="L101" s="832">
        <v>6</v>
      </c>
      <c r="M101" s="833">
        <v>4640.7000000000007</v>
      </c>
    </row>
    <row r="102" spans="1:13" ht="14.45" customHeight="1" x14ac:dyDescent="0.2">
      <c r="A102" s="822" t="s">
        <v>963</v>
      </c>
      <c r="B102" s="823" t="s">
        <v>917</v>
      </c>
      <c r="C102" s="823" t="s">
        <v>918</v>
      </c>
      <c r="D102" s="823" t="s">
        <v>658</v>
      </c>
      <c r="E102" s="823" t="s">
        <v>659</v>
      </c>
      <c r="F102" s="832"/>
      <c r="G102" s="832"/>
      <c r="H102" s="828"/>
      <c r="I102" s="832">
        <v>2</v>
      </c>
      <c r="J102" s="832">
        <v>0</v>
      </c>
      <c r="K102" s="828"/>
      <c r="L102" s="832">
        <v>2</v>
      </c>
      <c r="M102" s="833">
        <v>0</v>
      </c>
    </row>
    <row r="103" spans="1:13" ht="14.45" customHeight="1" x14ac:dyDescent="0.2">
      <c r="A103" s="822" t="s">
        <v>963</v>
      </c>
      <c r="B103" s="823" t="s">
        <v>1513</v>
      </c>
      <c r="C103" s="823" t="s">
        <v>1399</v>
      </c>
      <c r="D103" s="823" t="s">
        <v>1101</v>
      </c>
      <c r="E103" s="823" t="s">
        <v>1400</v>
      </c>
      <c r="F103" s="832"/>
      <c r="G103" s="832"/>
      <c r="H103" s="828">
        <v>0</v>
      </c>
      <c r="I103" s="832">
        <v>1</v>
      </c>
      <c r="J103" s="832">
        <v>58.77</v>
      </c>
      <c r="K103" s="828">
        <v>1</v>
      </c>
      <c r="L103" s="832">
        <v>1</v>
      </c>
      <c r="M103" s="833">
        <v>58.77</v>
      </c>
    </row>
    <row r="104" spans="1:13" ht="14.45" customHeight="1" x14ac:dyDescent="0.2">
      <c r="A104" s="822" t="s">
        <v>963</v>
      </c>
      <c r="B104" s="823" t="s">
        <v>1517</v>
      </c>
      <c r="C104" s="823" t="s">
        <v>1447</v>
      </c>
      <c r="D104" s="823" t="s">
        <v>1448</v>
      </c>
      <c r="E104" s="823" t="s">
        <v>1449</v>
      </c>
      <c r="F104" s="832"/>
      <c r="G104" s="832"/>
      <c r="H104" s="828"/>
      <c r="I104" s="832">
        <v>1</v>
      </c>
      <c r="J104" s="832">
        <v>0</v>
      </c>
      <c r="K104" s="828"/>
      <c r="L104" s="832">
        <v>1</v>
      </c>
      <c r="M104" s="833">
        <v>0</v>
      </c>
    </row>
    <row r="105" spans="1:13" ht="14.45" customHeight="1" x14ac:dyDescent="0.2">
      <c r="A105" s="822" t="s">
        <v>964</v>
      </c>
      <c r="B105" s="823" t="s">
        <v>1508</v>
      </c>
      <c r="C105" s="823" t="s">
        <v>1232</v>
      </c>
      <c r="D105" s="823" t="s">
        <v>1217</v>
      </c>
      <c r="E105" s="823" t="s">
        <v>1233</v>
      </c>
      <c r="F105" s="832"/>
      <c r="G105" s="832"/>
      <c r="H105" s="828">
        <v>0</v>
      </c>
      <c r="I105" s="832">
        <v>1</v>
      </c>
      <c r="J105" s="832">
        <v>154.36000000000001</v>
      </c>
      <c r="K105" s="828">
        <v>1</v>
      </c>
      <c r="L105" s="832">
        <v>1</v>
      </c>
      <c r="M105" s="833">
        <v>154.36000000000001</v>
      </c>
    </row>
    <row r="106" spans="1:13" ht="14.45" customHeight="1" x14ac:dyDescent="0.2">
      <c r="A106" s="822" t="s">
        <v>965</v>
      </c>
      <c r="B106" s="823" t="s">
        <v>908</v>
      </c>
      <c r="C106" s="823" t="s">
        <v>1060</v>
      </c>
      <c r="D106" s="823" t="s">
        <v>910</v>
      </c>
      <c r="E106" s="823" t="s">
        <v>1061</v>
      </c>
      <c r="F106" s="832"/>
      <c r="G106" s="832"/>
      <c r="H106" s="828">
        <v>0</v>
      </c>
      <c r="I106" s="832">
        <v>1</v>
      </c>
      <c r="J106" s="832">
        <v>105.23</v>
      </c>
      <c r="K106" s="828">
        <v>1</v>
      </c>
      <c r="L106" s="832">
        <v>1</v>
      </c>
      <c r="M106" s="833">
        <v>105.23</v>
      </c>
    </row>
    <row r="107" spans="1:13" ht="14.45" customHeight="1" x14ac:dyDescent="0.2">
      <c r="A107" s="822" t="s">
        <v>965</v>
      </c>
      <c r="B107" s="823" t="s">
        <v>908</v>
      </c>
      <c r="C107" s="823" t="s">
        <v>912</v>
      </c>
      <c r="D107" s="823" t="s">
        <v>910</v>
      </c>
      <c r="E107" s="823" t="s">
        <v>913</v>
      </c>
      <c r="F107" s="832"/>
      <c r="G107" s="832"/>
      <c r="H107" s="828">
        <v>0</v>
      </c>
      <c r="I107" s="832">
        <v>2</v>
      </c>
      <c r="J107" s="832">
        <v>168.36</v>
      </c>
      <c r="K107" s="828">
        <v>1</v>
      </c>
      <c r="L107" s="832">
        <v>2</v>
      </c>
      <c r="M107" s="833">
        <v>168.36</v>
      </c>
    </row>
    <row r="108" spans="1:13" ht="14.45" customHeight="1" x14ac:dyDescent="0.2">
      <c r="A108" s="822" t="s">
        <v>965</v>
      </c>
      <c r="B108" s="823" t="s">
        <v>908</v>
      </c>
      <c r="C108" s="823" t="s">
        <v>1062</v>
      </c>
      <c r="D108" s="823" t="s">
        <v>910</v>
      </c>
      <c r="E108" s="823" t="s">
        <v>1063</v>
      </c>
      <c r="F108" s="832"/>
      <c r="G108" s="832"/>
      <c r="H108" s="828">
        <v>0</v>
      </c>
      <c r="I108" s="832">
        <v>2</v>
      </c>
      <c r="J108" s="832">
        <v>252.54</v>
      </c>
      <c r="K108" s="828">
        <v>1</v>
      </c>
      <c r="L108" s="832">
        <v>2</v>
      </c>
      <c r="M108" s="833">
        <v>252.54</v>
      </c>
    </row>
    <row r="109" spans="1:13" ht="14.45" customHeight="1" x14ac:dyDescent="0.2">
      <c r="A109" s="822" t="s">
        <v>965</v>
      </c>
      <c r="B109" s="823" t="s">
        <v>908</v>
      </c>
      <c r="C109" s="823" t="s">
        <v>1064</v>
      </c>
      <c r="D109" s="823" t="s">
        <v>910</v>
      </c>
      <c r="E109" s="823" t="s">
        <v>1065</v>
      </c>
      <c r="F109" s="832"/>
      <c r="G109" s="832"/>
      <c r="H109" s="828">
        <v>0</v>
      </c>
      <c r="I109" s="832">
        <v>2</v>
      </c>
      <c r="J109" s="832">
        <v>126.28</v>
      </c>
      <c r="K109" s="828">
        <v>1</v>
      </c>
      <c r="L109" s="832">
        <v>2</v>
      </c>
      <c r="M109" s="833">
        <v>126.28</v>
      </c>
    </row>
    <row r="110" spans="1:13" ht="14.45" customHeight="1" x14ac:dyDescent="0.2">
      <c r="A110" s="822" t="s">
        <v>965</v>
      </c>
      <c r="B110" s="823" t="s">
        <v>908</v>
      </c>
      <c r="C110" s="823" t="s">
        <v>909</v>
      </c>
      <c r="D110" s="823" t="s">
        <v>910</v>
      </c>
      <c r="E110" s="823" t="s">
        <v>911</v>
      </c>
      <c r="F110" s="832"/>
      <c r="G110" s="832"/>
      <c r="H110" s="828">
        <v>0</v>
      </c>
      <c r="I110" s="832">
        <v>5</v>
      </c>
      <c r="J110" s="832">
        <v>245.39999999999998</v>
      </c>
      <c r="K110" s="828">
        <v>1</v>
      </c>
      <c r="L110" s="832">
        <v>5</v>
      </c>
      <c r="M110" s="833">
        <v>245.39999999999998</v>
      </c>
    </row>
    <row r="111" spans="1:13" ht="14.45" customHeight="1" x14ac:dyDescent="0.2">
      <c r="A111" s="822" t="s">
        <v>965</v>
      </c>
      <c r="B111" s="823" t="s">
        <v>908</v>
      </c>
      <c r="C111" s="823" t="s">
        <v>914</v>
      </c>
      <c r="D111" s="823" t="s">
        <v>623</v>
      </c>
      <c r="E111" s="823" t="s">
        <v>624</v>
      </c>
      <c r="F111" s="832"/>
      <c r="G111" s="832"/>
      <c r="H111" s="828">
        <v>0</v>
      </c>
      <c r="I111" s="832">
        <v>1</v>
      </c>
      <c r="J111" s="832">
        <v>84.18</v>
      </c>
      <c r="K111" s="828">
        <v>1</v>
      </c>
      <c r="L111" s="832">
        <v>1</v>
      </c>
      <c r="M111" s="833">
        <v>84.18</v>
      </c>
    </row>
    <row r="112" spans="1:13" ht="14.45" customHeight="1" x14ac:dyDescent="0.2">
      <c r="A112" s="822" t="s">
        <v>965</v>
      </c>
      <c r="B112" s="823" t="s">
        <v>908</v>
      </c>
      <c r="C112" s="823" t="s">
        <v>1077</v>
      </c>
      <c r="D112" s="823" t="s">
        <v>623</v>
      </c>
      <c r="E112" s="823" t="s">
        <v>1078</v>
      </c>
      <c r="F112" s="832"/>
      <c r="G112" s="832"/>
      <c r="H112" s="828">
        <v>0</v>
      </c>
      <c r="I112" s="832">
        <v>2</v>
      </c>
      <c r="J112" s="832">
        <v>230.66</v>
      </c>
      <c r="K112" s="828">
        <v>1</v>
      </c>
      <c r="L112" s="832">
        <v>2</v>
      </c>
      <c r="M112" s="833">
        <v>230.66</v>
      </c>
    </row>
    <row r="113" spans="1:13" ht="14.45" customHeight="1" x14ac:dyDescent="0.2">
      <c r="A113" s="822" t="s">
        <v>965</v>
      </c>
      <c r="B113" s="823" t="s">
        <v>921</v>
      </c>
      <c r="C113" s="823" t="s">
        <v>924</v>
      </c>
      <c r="D113" s="823" t="s">
        <v>685</v>
      </c>
      <c r="E113" s="823" t="s">
        <v>676</v>
      </c>
      <c r="F113" s="832"/>
      <c r="G113" s="832"/>
      <c r="H113" s="828"/>
      <c r="I113" s="832">
        <v>5</v>
      </c>
      <c r="J113" s="832">
        <v>0</v>
      </c>
      <c r="K113" s="828"/>
      <c r="L113" s="832">
        <v>5</v>
      </c>
      <c r="M113" s="833">
        <v>0</v>
      </c>
    </row>
    <row r="114" spans="1:13" ht="14.45" customHeight="1" x14ac:dyDescent="0.2">
      <c r="A114" s="822" t="s">
        <v>965</v>
      </c>
      <c r="B114" s="823" t="s">
        <v>1518</v>
      </c>
      <c r="C114" s="823" t="s">
        <v>1252</v>
      </c>
      <c r="D114" s="823" t="s">
        <v>1253</v>
      </c>
      <c r="E114" s="823" t="s">
        <v>1254</v>
      </c>
      <c r="F114" s="832"/>
      <c r="G114" s="832"/>
      <c r="H114" s="828">
        <v>0</v>
      </c>
      <c r="I114" s="832">
        <v>1</v>
      </c>
      <c r="J114" s="832">
        <v>697.72</v>
      </c>
      <c r="K114" s="828">
        <v>1</v>
      </c>
      <c r="L114" s="832">
        <v>1</v>
      </c>
      <c r="M114" s="833">
        <v>697.72</v>
      </c>
    </row>
    <row r="115" spans="1:13" ht="14.45" customHeight="1" x14ac:dyDescent="0.2">
      <c r="A115" s="822" t="s">
        <v>966</v>
      </c>
      <c r="B115" s="823" t="s">
        <v>1500</v>
      </c>
      <c r="C115" s="823" t="s">
        <v>1024</v>
      </c>
      <c r="D115" s="823" t="s">
        <v>1022</v>
      </c>
      <c r="E115" s="823" t="s">
        <v>1025</v>
      </c>
      <c r="F115" s="832"/>
      <c r="G115" s="832"/>
      <c r="H115" s="828">
        <v>0</v>
      </c>
      <c r="I115" s="832">
        <v>1</v>
      </c>
      <c r="J115" s="832">
        <v>48.89</v>
      </c>
      <c r="K115" s="828">
        <v>1</v>
      </c>
      <c r="L115" s="832">
        <v>1</v>
      </c>
      <c r="M115" s="833">
        <v>48.89</v>
      </c>
    </row>
    <row r="116" spans="1:13" ht="14.45" customHeight="1" x14ac:dyDescent="0.2">
      <c r="A116" s="822" t="s">
        <v>966</v>
      </c>
      <c r="B116" s="823" t="s">
        <v>1501</v>
      </c>
      <c r="C116" s="823" t="s">
        <v>1268</v>
      </c>
      <c r="D116" s="823" t="s">
        <v>1269</v>
      </c>
      <c r="E116" s="823" t="s">
        <v>998</v>
      </c>
      <c r="F116" s="832"/>
      <c r="G116" s="832"/>
      <c r="H116" s="828">
        <v>0</v>
      </c>
      <c r="I116" s="832">
        <v>1</v>
      </c>
      <c r="J116" s="832">
        <v>42.51</v>
      </c>
      <c r="K116" s="828">
        <v>1</v>
      </c>
      <c r="L116" s="832">
        <v>1</v>
      </c>
      <c r="M116" s="833">
        <v>42.51</v>
      </c>
    </row>
    <row r="117" spans="1:13" ht="14.45" customHeight="1" x14ac:dyDescent="0.2">
      <c r="A117" s="822" t="s">
        <v>966</v>
      </c>
      <c r="B117" s="823" t="s">
        <v>900</v>
      </c>
      <c r="C117" s="823" t="s">
        <v>1261</v>
      </c>
      <c r="D117" s="823" t="s">
        <v>902</v>
      </c>
      <c r="E117" s="823" t="s">
        <v>1262</v>
      </c>
      <c r="F117" s="832"/>
      <c r="G117" s="832"/>
      <c r="H117" s="828">
        <v>0</v>
      </c>
      <c r="I117" s="832">
        <v>6</v>
      </c>
      <c r="J117" s="832">
        <v>105.35999999999999</v>
      </c>
      <c r="K117" s="828">
        <v>1</v>
      </c>
      <c r="L117" s="832">
        <v>6</v>
      </c>
      <c r="M117" s="833">
        <v>105.35999999999999</v>
      </c>
    </row>
    <row r="118" spans="1:13" ht="14.45" customHeight="1" x14ac:dyDescent="0.2">
      <c r="A118" s="822" t="s">
        <v>966</v>
      </c>
      <c r="B118" s="823" t="s">
        <v>900</v>
      </c>
      <c r="C118" s="823" t="s">
        <v>901</v>
      </c>
      <c r="D118" s="823" t="s">
        <v>902</v>
      </c>
      <c r="E118" s="823" t="s">
        <v>613</v>
      </c>
      <c r="F118" s="832"/>
      <c r="G118" s="832"/>
      <c r="H118" s="828">
        <v>0</v>
      </c>
      <c r="I118" s="832">
        <v>1</v>
      </c>
      <c r="J118" s="832">
        <v>35.11</v>
      </c>
      <c r="K118" s="828">
        <v>1</v>
      </c>
      <c r="L118" s="832">
        <v>1</v>
      </c>
      <c r="M118" s="833">
        <v>35.11</v>
      </c>
    </row>
    <row r="119" spans="1:13" ht="14.45" customHeight="1" x14ac:dyDescent="0.2">
      <c r="A119" s="822" t="s">
        <v>966</v>
      </c>
      <c r="B119" s="823" t="s">
        <v>1519</v>
      </c>
      <c r="C119" s="823" t="s">
        <v>1283</v>
      </c>
      <c r="D119" s="823" t="s">
        <v>1284</v>
      </c>
      <c r="E119" s="823" t="s">
        <v>1285</v>
      </c>
      <c r="F119" s="832"/>
      <c r="G119" s="832"/>
      <c r="H119" s="828">
        <v>0</v>
      </c>
      <c r="I119" s="832">
        <v>1</v>
      </c>
      <c r="J119" s="832">
        <v>114.65</v>
      </c>
      <c r="K119" s="828">
        <v>1</v>
      </c>
      <c r="L119" s="832">
        <v>1</v>
      </c>
      <c r="M119" s="833">
        <v>114.65</v>
      </c>
    </row>
    <row r="120" spans="1:13" ht="14.45" customHeight="1" x14ac:dyDescent="0.2">
      <c r="A120" s="822" t="s">
        <v>966</v>
      </c>
      <c r="B120" s="823" t="s">
        <v>903</v>
      </c>
      <c r="C120" s="823" t="s">
        <v>905</v>
      </c>
      <c r="D120" s="823" t="s">
        <v>906</v>
      </c>
      <c r="E120" s="823" t="s">
        <v>907</v>
      </c>
      <c r="F120" s="832"/>
      <c r="G120" s="832"/>
      <c r="H120" s="828">
        <v>0</v>
      </c>
      <c r="I120" s="832">
        <v>1</v>
      </c>
      <c r="J120" s="832">
        <v>87.67</v>
      </c>
      <c r="K120" s="828">
        <v>1</v>
      </c>
      <c r="L120" s="832">
        <v>1</v>
      </c>
      <c r="M120" s="833">
        <v>87.67</v>
      </c>
    </row>
    <row r="121" spans="1:13" ht="14.45" customHeight="1" x14ac:dyDescent="0.2">
      <c r="A121" s="822" t="s">
        <v>966</v>
      </c>
      <c r="B121" s="823" t="s">
        <v>903</v>
      </c>
      <c r="C121" s="823" t="s">
        <v>904</v>
      </c>
      <c r="D121" s="823" t="s">
        <v>667</v>
      </c>
      <c r="E121" s="823" t="s">
        <v>668</v>
      </c>
      <c r="F121" s="832"/>
      <c r="G121" s="832"/>
      <c r="H121" s="828">
        <v>0</v>
      </c>
      <c r="I121" s="832">
        <v>1</v>
      </c>
      <c r="J121" s="832">
        <v>87.67</v>
      </c>
      <c r="K121" s="828">
        <v>1</v>
      </c>
      <c r="L121" s="832">
        <v>1</v>
      </c>
      <c r="M121" s="833">
        <v>87.67</v>
      </c>
    </row>
    <row r="122" spans="1:13" ht="14.45" customHeight="1" x14ac:dyDescent="0.2">
      <c r="A122" s="822" t="s">
        <v>966</v>
      </c>
      <c r="B122" s="823" t="s">
        <v>908</v>
      </c>
      <c r="C122" s="823" t="s">
        <v>1060</v>
      </c>
      <c r="D122" s="823" t="s">
        <v>910</v>
      </c>
      <c r="E122" s="823" t="s">
        <v>1061</v>
      </c>
      <c r="F122" s="832"/>
      <c r="G122" s="832"/>
      <c r="H122" s="828">
        <v>0</v>
      </c>
      <c r="I122" s="832">
        <v>77</v>
      </c>
      <c r="J122" s="832">
        <v>8102.7099999999991</v>
      </c>
      <c r="K122" s="828">
        <v>1</v>
      </c>
      <c r="L122" s="832">
        <v>77</v>
      </c>
      <c r="M122" s="833">
        <v>8102.7099999999991</v>
      </c>
    </row>
    <row r="123" spans="1:13" ht="14.45" customHeight="1" x14ac:dyDescent="0.2">
      <c r="A123" s="822" t="s">
        <v>966</v>
      </c>
      <c r="B123" s="823" t="s">
        <v>908</v>
      </c>
      <c r="C123" s="823" t="s">
        <v>912</v>
      </c>
      <c r="D123" s="823" t="s">
        <v>910</v>
      </c>
      <c r="E123" s="823" t="s">
        <v>913</v>
      </c>
      <c r="F123" s="832"/>
      <c r="G123" s="832"/>
      <c r="H123" s="828">
        <v>0</v>
      </c>
      <c r="I123" s="832">
        <v>98</v>
      </c>
      <c r="J123" s="832">
        <v>8249.6400000000012</v>
      </c>
      <c r="K123" s="828">
        <v>1</v>
      </c>
      <c r="L123" s="832">
        <v>98</v>
      </c>
      <c r="M123" s="833">
        <v>8249.6400000000012</v>
      </c>
    </row>
    <row r="124" spans="1:13" ht="14.45" customHeight="1" x14ac:dyDescent="0.2">
      <c r="A124" s="822" t="s">
        <v>966</v>
      </c>
      <c r="B124" s="823" t="s">
        <v>908</v>
      </c>
      <c r="C124" s="823" t="s">
        <v>1062</v>
      </c>
      <c r="D124" s="823" t="s">
        <v>910</v>
      </c>
      <c r="E124" s="823" t="s">
        <v>1063</v>
      </c>
      <c r="F124" s="832"/>
      <c r="G124" s="832"/>
      <c r="H124" s="828">
        <v>0</v>
      </c>
      <c r="I124" s="832">
        <v>74</v>
      </c>
      <c r="J124" s="832">
        <v>9343.9800000000014</v>
      </c>
      <c r="K124" s="828">
        <v>1</v>
      </c>
      <c r="L124" s="832">
        <v>74</v>
      </c>
      <c r="M124" s="833">
        <v>9343.9800000000014</v>
      </c>
    </row>
    <row r="125" spans="1:13" ht="14.45" customHeight="1" x14ac:dyDescent="0.2">
      <c r="A125" s="822" t="s">
        <v>966</v>
      </c>
      <c r="B125" s="823" t="s">
        <v>908</v>
      </c>
      <c r="C125" s="823" t="s">
        <v>1064</v>
      </c>
      <c r="D125" s="823" t="s">
        <v>910</v>
      </c>
      <c r="E125" s="823" t="s">
        <v>1065</v>
      </c>
      <c r="F125" s="832"/>
      <c r="G125" s="832"/>
      <c r="H125" s="828">
        <v>0</v>
      </c>
      <c r="I125" s="832">
        <v>24</v>
      </c>
      <c r="J125" s="832">
        <v>1515.36</v>
      </c>
      <c r="K125" s="828">
        <v>1</v>
      </c>
      <c r="L125" s="832">
        <v>24</v>
      </c>
      <c r="M125" s="833">
        <v>1515.36</v>
      </c>
    </row>
    <row r="126" spans="1:13" ht="14.45" customHeight="1" x14ac:dyDescent="0.2">
      <c r="A126" s="822" t="s">
        <v>966</v>
      </c>
      <c r="B126" s="823" t="s">
        <v>908</v>
      </c>
      <c r="C126" s="823" t="s">
        <v>909</v>
      </c>
      <c r="D126" s="823" t="s">
        <v>910</v>
      </c>
      <c r="E126" s="823" t="s">
        <v>911</v>
      </c>
      <c r="F126" s="832"/>
      <c r="G126" s="832"/>
      <c r="H126" s="828">
        <v>0</v>
      </c>
      <c r="I126" s="832">
        <v>7</v>
      </c>
      <c r="J126" s="832">
        <v>343.56</v>
      </c>
      <c r="K126" s="828">
        <v>1</v>
      </c>
      <c r="L126" s="832">
        <v>7</v>
      </c>
      <c r="M126" s="833">
        <v>343.56</v>
      </c>
    </row>
    <row r="127" spans="1:13" ht="14.45" customHeight="1" x14ac:dyDescent="0.2">
      <c r="A127" s="822" t="s">
        <v>966</v>
      </c>
      <c r="B127" s="823" t="s">
        <v>908</v>
      </c>
      <c r="C127" s="823" t="s">
        <v>1067</v>
      </c>
      <c r="D127" s="823" t="s">
        <v>623</v>
      </c>
      <c r="E127" s="823" t="s">
        <v>1068</v>
      </c>
      <c r="F127" s="832"/>
      <c r="G127" s="832"/>
      <c r="H127" s="828">
        <v>0</v>
      </c>
      <c r="I127" s="832">
        <v>19</v>
      </c>
      <c r="J127" s="832">
        <v>1999.3700000000001</v>
      </c>
      <c r="K127" s="828">
        <v>1</v>
      </c>
      <c r="L127" s="832">
        <v>19</v>
      </c>
      <c r="M127" s="833">
        <v>1999.3700000000001</v>
      </c>
    </row>
    <row r="128" spans="1:13" ht="14.45" customHeight="1" x14ac:dyDescent="0.2">
      <c r="A128" s="822" t="s">
        <v>966</v>
      </c>
      <c r="B128" s="823" t="s">
        <v>908</v>
      </c>
      <c r="C128" s="823" t="s">
        <v>914</v>
      </c>
      <c r="D128" s="823" t="s">
        <v>623</v>
      </c>
      <c r="E128" s="823" t="s">
        <v>624</v>
      </c>
      <c r="F128" s="832"/>
      <c r="G128" s="832"/>
      <c r="H128" s="828">
        <v>0</v>
      </c>
      <c r="I128" s="832">
        <v>65</v>
      </c>
      <c r="J128" s="832">
        <v>5471.7000000000007</v>
      </c>
      <c r="K128" s="828">
        <v>1</v>
      </c>
      <c r="L128" s="832">
        <v>65</v>
      </c>
      <c r="M128" s="833">
        <v>5471.7000000000007</v>
      </c>
    </row>
    <row r="129" spans="1:13" ht="14.45" customHeight="1" x14ac:dyDescent="0.2">
      <c r="A129" s="822" t="s">
        <v>966</v>
      </c>
      <c r="B129" s="823" t="s">
        <v>908</v>
      </c>
      <c r="C129" s="823" t="s">
        <v>1071</v>
      </c>
      <c r="D129" s="823" t="s">
        <v>623</v>
      </c>
      <c r="E129" s="823" t="s">
        <v>1072</v>
      </c>
      <c r="F129" s="832"/>
      <c r="G129" s="832"/>
      <c r="H129" s="828">
        <v>0</v>
      </c>
      <c r="I129" s="832">
        <v>44</v>
      </c>
      <c r="J129" s="832">
        <v>5555.880000000001</v>
      </c>
      <c r="K129" s="828">
        <v>1</v>
      </c>
      <c r="L129" s="832">
        <v>44</v>
      </c>
      <c r="M129" s="833">
        <v>5555.880000000001</v>
      </c>
    </row>
    <row r="130" spans="1:13" ht="14.45" customHeight="1" x14ac:dyDescent="0.2">
      <c r="A130" s="822" t="s">
        <v>966</v>
      </c>
      <c r="B130" s="823" t="s">
        <v>908</v>
      </c>
      <c r="C130" s="823" t="s">
        <v>1069</v>
      </c>
      <c r="D130" s="823" t="s">
        <v>623</v>
      </c>
      <c r="E130" s="823" t="s">
        <v>1070</v>
      </c>
      <c r="F130" s="832"/>
      <c r="G130" s="832"/>
      <c r="H130" s="828">
        <v>0</v>
      </c>
      <c r="I130" s="832">
        <v>14</v>
      </c>
      <c r="J130" s="832">
        <v>883.95999999999992</v>
      </c>
      <c r="K130" s="828">
        <v>1</v>
      </c>
      <c r="L130" s="832">
        <v>14</v>
      </c>
      <c r="M130" s="833">
        <v>883.95999999999992</v>
      </c>
    </row>
    <row r="131" spans="1:13" ht="14.45" customHeight="1" x14ac:dyDescent="0.2">
      <c r="A131" s="822" t="s">
        <v>966</v>
      </c>
      <c r="B131" s="823" t="s">
        <v>908</v>
      </c>
      <c r="C131" s="823" t="s">
        <v>915</v>
      </c>
      <c r="D131" s="823" t="s">
        <v>623</v>
      </c>
      <c r="E131" s="823" t="s">
        <v>916</v>
      </c>
      <c r="F131" s="832"/>
      <c r="G131" s="832"/>
      <c r="H131" s="828">
        <v>0</v>
      </c>
      <c r="I131" s="832">
        <v>1</v>
      </c>
      <c r="J131" s="832">
        <v>49.08</v>
      </c>
      <c r="K131" s="828">
        <v>1</v>
      </c>
      <c r="L131" s="832">
        <v>1</v>
      </c>
      <c r="M131" s="833">
        <v>49.08</v>
      </c>
    </row>
    <row r="132" spans="1:13" ht="14.45" customHeight="1" x14ac:dyDescent="0.2">
      <c r="A132" s="822" t="s">
        <v>966</v>
      </c>
      <c r="B132" s="823" t="s">
        <v>908</v>
      </c>
      <c r="C132" s="823" t="s">
        <v>1073</v>
      </c>
      <c r="D132" s="823" t="s">
        <v>623</v>
      </c>
      <c r="E132" s="823" t="s">
        <v>1074</v>
      </c>
      <c r="F132" s="832"/>
      <c r="G132" s="832"/>
      <c r="H132" s="828">
        <v>0</v>
      </c>
      <c r="I132" s="832">
        <v>6</v>
      </c>
      <c r="J132" s="832">
        <v>444.47999999999996</v>
      </c>
      <c r="K132" s="828">
        <v>1</v>
      </c>
      <c r="L132" s="832">
        <v>6</v>
      </c>
      <c r="M132" s="833">
        <v>444.47999999999996</v>
      </c>
    </row>
    <row r="133" spans="1:13" ht="14.45" customHeight="1" x14ac:dyDescent="0.2">
      <c r="A133" s="822" t="s">
        <v>966</v>
      </c>
      <c r="B133" s="823" t="s">
        <v>908</v>
      </c>
      <c r="C133" s="823" t="s">
        <v>934</v>
      </c>
      <c r="D133" s="823" t="s">
        <v>623</v>
      </c>
      <c r="E133" s="823" t="s">
        <v>731</v>
      </c>
      <c r="F133" s="832"/>
      <c r="G133" s="832"/>
      <c r="H133" s="828">
        <v>0</v>
      </c>
      <c r="I133" s="832">
        <v>7</v>
      </c>
      <c r="J133" s="832">
        <v>659.96</v>
      </c>
      <c r="K133" s="828">
        <v>1</v>
      </c>
      <c r="L133" s="832">
        <v>7</v>
      </c>
      <c r="M133" s="833">
        <v>659.96</v>
      </c>
    </row>
    <row r="134" spans="1:13" ht="14.45" customHeight="1" x14ac:dyDescent="0.2">
      <c r="A134" s="822" t="s">
        <v>966</v>
      </c>
      <c r="B134" s="823" t="s">
        <v>908</v>
      </c>
      <c r="C134" s="823" t="s">
        <v>1075</v>
      </c>
      <c r="D134" s="823" t="s">
        <v>623</v>
      </c>
      <c r="E134" s="823" t="s">
        <v>1076</v>
      </c>
      <c r="F134" s="832"/>
      <c r="G134" s="832"/>
      <c r="H134" s="828">
        <v>0</v>
      </c>
      <c r="I134" s="832">
        <v>14</v>
      </c>
      <c r="J134" s="832">
        <v>2357.04</v>
      </c>
      <c r="K134" s="828">
        <v>1</v>
      </c>
      <c r="L134" s="832">
        <v>14</v>
      </c>
      <c r="M134" s="833">
        <v>2357.04</v>
      </c>
    </row>
    <row r="135" spans="1:13" ht="14.45" customHeight="1" x14ac:dyDescent="0.2">
      <c r="A135" s="822" t="s">
        <v>966</v>
      </c>
      <c r="B135" s="823" t="s">
        <v>908</v>
      </c>
      <c r="C135" s="823" t="s">
        <v>1077</v>
      </c>
      <c r="D135" s="823" t="s">
        <v>623</v>
      </c>
      <c r="E135" s="823" t="s">
        <v>1078</v>
      </c>
      <c r="F135" s="832"/>
      <c r="G135" s="832"/>
      <c r="H135" s="828">
        <v>0</v>
      </c>
      <c r="I135" s="832">
        <v>6</v>
      </c>
      <c r="J135" s="832">
        <v>691.98</v>
      </c>
      <c r="K135" s="828">
        <v>1</v>
      </c>
      <c r="L135" s="832">
        <v>6</v>
      </c>
      <c r="M135" s="833">
        <v>691.98</v>
      </c>
    </row>
    <row r="136" spans="1:13" ht="14.45" customHeight="1" x14ac:dyDescent="0.2">
      <c r="A136" s="822" t="s">
        <v>966</v>
      </c>
      <c r="B136" s="823" t="s">
        <v>1516</v>
      </c>
      <c r="C136" s="823" t="s">
        <v>1275</v>
      </c>
      <c r="D136" s="823" t="s">
        <v>1276</v>
      </c>
      <c r="E136" s="823" t="s">
        <v>1277</v>
      </c>
      <c r="F136" s="832"/>
      <c r="G136" s="832"/>
      <c r="H136" s="828">
        <v>0</v>
      </c>
      <c r="I136" s="832">
        <v>1</v>
      </c>
      <c r="J136" s="832">
        <v>386.73</v>
      </c>
      <c r="K136" s="828">
        <v>1</v>
      </c>
      <c r="L136" s="832">
        <v>1</v>
      </c>
      <c r="M136" s="833">
        <v>386.73</v>
      </c>
    </row>
    <row r="137" spans="1:13" ht="14.45" customHeight="1" x14ac:dyDescent="0.2">
      <c r="A137" s="822" t="s">
        <v>966</v>
      </c>
      <c r="B137" s="823" t="s">
        <v>921</v>
      </c>
      <c r="C137" s="823" t="s">
        <v>924</v>
      </c>
      <c r="D137" s="823" t="s">
        <v>685</v>
      </c>
      <c r="E137" s="823" t="s">
        <v>676</v>
      </c>
      <c r="F137" s="832"/>
      <c r="G137" s="832"/>
      <c r="H137" s="828"/>
      <c r="I137" s="832">
        <v>1</v>
      </c>
      <c r="J137" s="832">
        <v>0</v>
      </c>
      <c r="K137" s="828"/>
      <c r="L137" s="832">
        <v>1</v>
      </c>
      <c r="M137" s="833">
        <v>0</v>
      </c>
    </row>
    <row r="138" spans="1:13" ht="14.45" customHeight="1" x14ac:dyDescent="0.2">
      <c r="A138" s="822" t="s">
        <v>966</v>
      </c>
      <c r="B138" s="823" t="s">
        <v>921</v>
      </c>
      <c r="C138" s="823" t="s">
        <v>1298</v>
      </c>
      <c r="D138" s="823" t="s">
        <v>1299</v>
      </c>
      <c r="E138" s="823" t="s">
        <v>1300</v>
      </c>
      <c r="F138" s="832">
        <v>3</v>
      </c>
      <c r="G138" s="832">
        <v>0</v>
      </c>
      <c r="H138" s="828"/>
      <c r="I138" s="832"/>
      <c r="J138" s="832"/>
      <c r="K138" s="828"/>
      <c r="L138" s="832">
        <v>3</v>
      </c>
      <c r="M138" s="833">
        <v>0</v>
      </c>
    </row>
    <row r="139" spans="1:13" ht="14.45" customHeight="1" x14ac:dyDescent="0.2">
      <c r="A139" s="822" t="s">
        <v>967</v>
      </c>
      <c r="B139" s="823" t="s">
        <v>1500</v>
      </c>
      <c r="C139" s="823" t="s">
        <v>1024</v>
      </c>
      <c r="D139" s="823" t="s">
        <v>1022</v>
      </c>
      <c r="E139" s="823" t="s">
        <v>1025</v>
      </c>
      <c r="F139" s="832"/>
      <c r="G139" s="832"/>
      <c r="H139" s="828">
        <v>0</v>
      </c>
      <c r="I139" s="832">
        <v>1</v>
      </c>
      <c r="J139" s="832">
        <v>48.89</v>
      </c>
      <c r="K139" s="828">
        <v>1</v>
      </c>
      <c r="L139" s="832">
        <v>1</v>
      </c>
      <c r="M139" s="833">
        <v>48.89</v>
      </c>
    </row>
    <row r="140" spans="1:13" ht="14.45" customHeight="1" x14ac:dyDescent="0.2">
      <c r="A140" s="822" t="s">
        <v>967</v>
      </c>
      <c r="B140" s="823" t="s">
        <v>903</v>
      </c>
      <c r="C140" s="823" t="s">
        <v>905</v>
      </c>
      <c r="D140" s="823" t="s">
        <v>906</v>
      </c>
      <c r="E140" s="823" t="s">
        <v>907</v>
      </c>
      <c r="F140" s="832"/>
      <c r="G140" s="832"/>
      <c r="H140" s="828">
        <v>0</v>
      </c>
      <c r="I140" s="832">
        <v>1</v>
      </c>
      <c r="J140" s="832">
        <v>87.67</v>
      </c>
      <c r="K140" s="828">
        <v>1</v>
      </c>
      <c r="L140" s="832">
        <v>1</v>
      </c>
      <c r="M140" s="833">
        <v>87.67</v>
      </c>
    </row>
    <row r="141" spans="1:13" ht="14.45" customHeight="1" x14ac:dyDescent="0.2">
      <c r="A141" s="822" t="s">
        <v>967</v>
      </c>
      <c r="B141" s="823" t="s">
        <v>903</v>
      </c>
      <c r="C141" s="823" t="s">
        <v>1407</v>
      </c>
      <c r="D141" s="823" t="s">
        <v>667</v>
      </c>
      <c r="E141" s="823" t="s">
        <v>1408</v>
      </c>
      <c r="F141" s="832">
        <v>1</v>
      </c>
      <c r="G141" s="832">
        <v>43.85</v>
      </c>
      <c r="H141" s="828">
        <v>1</v>
      </c>
      <c r="I141" s="832"/>
      <c r="J141" s="832"/>
      <c r="K141" s="828">
        <v>0</v>
      </c>
      <c r="L141" s="832">
        <v>1</v>
      </c>
      <c r="M141" s="833">
        <v>43.85</v>
      </c>
    </row>
    <row r="142" spans="1:13" ht="14.45" customHeight="1" x14ac:dyDescent="0.2">
      <c r="A142" s="822" t="s">
        <v>967</v>
      </c>
      <c r="B142" s="823" t="s">
        <v>903</v>
      </c>
      <c r="C142" s="823" t="s">
        <v>904</v>
      </c>
      <c r="D142" s="823" t="s">
        <v>667</v>
      </c>
      <c r="E142" s="823" t="s">
        <v>668</v>
      </c>
      <c r="F142" s="832"/>
      <c r="G142" s="832"/>
      <c r="H142" s="828">
        <v>0</v>
      </c>
      <c r="I142" s="832">
        <v>1</v>
      </c>
      <c r="J142" s="832">
        <v>87.67</v>
      </c>
      <c r="K142" s="828">
        <v>1</v>
      </c>
      <c r="L142" s="832">
        <v>1</v>
      </c>
      <c r="M142" s="833">
        <v>87.67</v>
      </c>
    </row>
    <row r="143" spans="1:13" ht="14.45" customHeight="1" x14ac:dyDescent="0.2">
      <c r="A143" s="822" t="s">
        <v>967</v>
      </c>
      <c r="B143" s="823" t="s">
        <v>908</v>
      </c>
      <c r="C143" s="823" t="s">
        <v>1393</v>
      </c>
      <c r="D143" s="823" t="s">
        <v>623</v>
      </c>
      <c r="E143" s="823" t="s">
        <v>731</v>
      </c>
      <c r="F143" s="832">
        <v>1</v>
      </c>
      <c r="G143" s="832">
        <v>94.28</v>
      </c>
      <c r="H143" s="828">
        <v>1</v>
      </c>
      <c r="I143" s="832"/>
      <c r="J143" s="832"/>
      <c r="K143" s="828">
        <v>0</v>
      </c>
      <c r="L143" s="832">
        <v>1</v>
      </c>
      <c r="M143" s="833">
        <v>94.28</v>
      </c>
    </row>
    <row r="144" spans="1:13" ht="14.45" customHeight="1" x14ac:dyDescent="0.2">
      <c r="A144" s="822" t="s">
        <v>967</v>
      </c>
      <c r="B144" s="823" t="s">
        <v>908</v>
      </c>
      <c r="C144" s="823" t="s">
        <v>1060</v>
      </c>
      <c r="D144" s="823" t="s">
        <v>910</v>
      </c>
      <c r="E144" s="823" t="s">
        <v>1061</v>
      </c>
      <c r="F144" s="832"/>
      <c r="G144" s="832"/>
      <c r="H144" s="828">
        <v>0</v>
      </c>
      <c r="I144" s="832">
        <v>31</v>
      </c>
      <c r="J144" s="832">
        <v>3262.1299999999997</v>
      </c>
      <c r="K144" s="828">
        <v>1</v>
      </c>
      <c r="L144" s="832">
        <v>31</v>
      </c>
      <c r="M144" s="833">
        <v>3262.1299999999997</v>
      </c>
    </row>
    <row r="145" spans="1:13" ht="14.45" customHeight="1" x14ac:dyDescent="0.2">
      <c r="A145" s="822" t="s">
        <v>967</v>
      </c>
      <c r="B145" s="823" t="s">
        <v>908</v>
      </c>
      <c r="C145" s="823" t="s">
        <v>912</v>
      </c>
      <c r="D145" s="823" t="s">
        <v>910</v>
      </c>
      <c r="E145" s="823" t="s">
        <v>913</v>
      </c>
      <c r="F145" s="832"/>
      <c r="G145" s="832"/>
      <c r="H145" s="828">
        <v>0</v>
      </c>
      <c r="I145" s="832">
        <v>73</v>
      </c>
      <c r="J145" s="832">
        <v>6145.1400000000021</v>
      </c>
      <c r="K145" s="828">
        <v>1</v>
      </c>
      <c r="L145" s="832">
        <v>73</v>
      </c>
      <c r="M145" s="833">
        <v>6145.1400000000021</v>
      </c>
    </row>
    <row r="146" spans="1:13" ht="14.45" customHeight="1" x14ac:dyDescent="0.2">
      <c r="A146" s="822" t="s">
        <v>967</v>
      </c>
      <c r="B146" s="823" t="s">
        <v>908</v>
      </c>
      <c r="C146" s="823" t="s">
        <v>1396</v>
      </c>
      <c r="D146" s="823" t="s">
        <v>623</v>
      </c>
      <c r="E146" s="823" t="s">
        <v>1068</v>
      </c>
      <c r="F146" s="832">
        <v>1</v>
      </c>
      <c r="G146" s="832">
        <v>105.23</v>
      </c>
      <c r="H146" s="828">
        <v>1</v>
      </c>
      <c r="I146" s="832"/>
      <c r="J146" s="832"/>
      <c r="K146" s="828">
        <v>0</v>
      </c>
      <c r="L146" s="832">
        <v>1</v>
      </c>
      <c r="M146" s="833">
        <v>105.23</v>
      </c>
    </row>
    <row r="147" spans="1:13" ht="14.45" customHeight="1" x14ac:dyDescent="0.2">
      <c r="A147" s="822" t="s">
        <v>967</v>
      </c>
      <c r="B147" s="823" t="s">
        <v>908</v>
      </c>
      <c r="C147" s="823" t="s">
        <v>1066</v>
      </c>
      <c r="D147" s="823" t="s">
        <v>623</v>
      </c>
      <c r="E147" s="823" t="s">
        <v>624</v>
      </c>
      <c r="F147" s="832">
        <v>1</v>
      </c>
      <c r="G147" s="832">
        <v>84.18</v>
      </c>
      <c r="H147" s="828">
        <v>1</v>
      </c>
      <c r="I147" s="832"/>
      <c r="J147" s="832"/>
      <c r="K147" s="828">
        <v>0</v>
      </c>
      <c r="L147" s="832">
        <v>1</v>
      </c>
      <c r="M147" s="833">
        <v>84.18</v>
      </c>
    </row>
    <row r="148" spans="1:13" ht="14.45" customHeight="1" x14ac:dyDescent="0.2">
      <c r="A148" s="822" t="s">
        <v>967</v>
      </c>
      <c r="B148" s="823" t="s">
        <v>908</v>
      </c>
      <c r="C148" s="823" t="s">
        <v>1062</v>
      </c>
      <c r="D148" s="823" t="s">
        <v>910</v>
      </c>
      <c r="E148" s="823" t="s">
        <v>1063</v>
      </c>
      <c r="F148" s="832"/>
      <c r="G148" s="832"/>
      <c r="H148" s="828">
        <v>0</v>
      </c>
      <c r="I148" s="832">
        <v>82</v>
      </c>
      <c r="J148" s="832">
        <v>10354.140000000001</v>
      </c>
      <c r="K148" s="828">
        <v>1</v>
      </c>
      <c r="L148" s="832">
        <v>82</v>
      </c>
      <c r="M148" s="833">
        <v>10354.140000000001</v>
      </c>
    </row>
    <row r="149" spans="1:13" ht="14.45" customHeight="1" x14ac:dyDescent="0.2">
      <c r="A149" s="822" t="s">
        <v>967</v>
      </c>
      <c r="B149" s="823" t="s">
        <v>908</v>
      </c>
      <c r="C149" s="823" t="s">
        <v>1064</v>
      </c>
      <c r="D149" s="823" t="s">
        <v>910</v>
      </c>
      <c r="E149" s="823" t="s">
        <v>1065</v>
      </c>
      <c r="F149" s="832"/>
      <c r="G149" s="832"/>
      <c r="H149" s="828">
        <v>0</v>
      </c>
      <c r="I149" s="832">
        <v>8</v>
      </c>
      <c r="J149" s="832">
        <v>505.11999999999995</v>
      </c>
      <c r="K149" s="828">
        <v>1</v>
      </c>
      <c r="L149" s="832">
        <v>8</v>
      </c>
      <c r="M149" s="833">
        <v>505.11999999999995</v>
      </c>
    </row>
    <row r="150" spans="1:13" ht="14.45" customHeight="1" x14ac:dyDescent="0.2">
      <c r="A150" s="822" t="s">
        <v>967</v>
      </c>
      <c r="B150" s="823" t="s">
        <v>908</v>
      </c>
      <c r="C150" s="823" t="s">
        <v>909</v>
      </c>
      <c r="D150" s="823" t="s">
        <v>910</v>
      </c>
      <c r="E150" s="823" t="s">
        <v>911</v>
      </c>
      <c r="F150" s="832"/>
      <c r="G150" s="832"/>
      <c r="H150" s="828">
        <v>0</v>
      </c>
      <c r="I150" s="832">
        <v>5</v>
      </c>
      <c r="J150" s="832">
        <v>245.39999999999998</v>
      </c>
      <c r="K150" s="828">
        <v>1</v>
      </c>
      <c r="L150" s="832">
        <v>5</v>
      </c>
      <c r="M150" s="833">
        <v>245.39999999999998</v>
      </c>
    </row>
    <row r="151" spans="1:13" ht="14.45" customHeight="1" x14ac:dyDescent="0.2">
      <c r="A151" s="822" t="s">
        <v>967</v>
      </c>
      <c r="B151" s="823" t="s">
        <v>908</v>
      </c>
      <c r="C151" s="823" t="s">
        <v>1067</v>
      </c>
      <c r="D151" s="823" t="s">
        <v>623</v>
      </c>
      <c r="E151" s="823" t="s">
        <v>1068</v>
      </c>
      <c r="F151" s="832"/>
      <c r="G151" s="832"/>
      <c r="H151" s="828">
        <v>0</v>
      </c>
      <c r="I151" s="832">
        <v>15</v>
      </c>
      <c r="J151" s="832">
        <v>1578.45</v>
      </c>
      <c r="K151" s="828">
        <v>1</v>
      </c>
      <c r="L151" s="832">
        <v>15</v>
      </c>
      <c r="M151" s="833">
        <v>1578.45</v>
      </c>
    </row>
    <row r="152" spans="1:13" ht="14.45" customHeight="1" x14ac:dyDescent="0.2">
      <c r="A152" s="822" t="s">
        <v>967</v>
      </c>
      <c r="B152" s="823" t="s">
        <v>908</v>
      </c>
      <c r="C152" s="823" t="s">
        <v>914</v>
      </c>
      <c r="D152" s="823" t="s">
        <v>623</v>
      </c>
      <c r="E152" s="823" t="s">
        <v>624</v>
      </c>
      <c r="F152" s="832"/>
      <c r="G152" s="832"/>
      <c r="H152" s="828">
        <v>0</v>
      </c>
      <c r="I152" s="832">
        <v>24</v>
      </c>
      <c r="J152" s="832">
        <v>2020.3200000000002</v>
      </c>
      <c r="K152" s="828">
        <v>1</v>
      </c>
      <c r="L152" s="832">
        <v>24</v>
      </c>
      <c r="M152" s="833">
        <v>2020.3200000000002</v>
      </c>
    </row>
    <row r="153" spans="1:13" ht="14.45" customHeight="1" x14ac:dyDescent="0.2">
      <c r="A153" s="822" t="s">
        <v>967</v>
      </c>
      <c r="B153" s="823" t="s">
        <v>908</v>
      </c>
      <c r="C153" s="823" t="s">
        <v>1071</v>
      </c>
      <c r="D153" s="823" t="s">
        <v>623</v>
      </c>
      <c r="E153" s="823" t="s">
        <v>1072</v>
      </c>
      <c r="F153" s="832"/>
      <c r="G153" s="832"/>
      <c r="H153" s="828">
        <v>0</v>
      </c>
      <c r="I153" s="832">
        <v>21</v>
      </c>
      <c r="J153" s="832">
        <v>2651.67</v>
      </c>
      <c r="K153" s="828">
        <v>1</v>
      </c>
      <c r="L153" s="832">
        <v>21</v>
      </c>
      <c r="M153" s="833">
        <v>2651.67</v>
      </c>
    </row>
    <row r="154" spans="1:13" ht="14.45" customHeight="1" x14ac:dyDescent="0.2">
      <c r="A154" s="822" t="s">
        <v>967</v>
      </c>
      <c r="B154" s="823" t="s">
        <v>908</v>
      </c>
      <c r="C154" s="823" t="s">
        <v>1069</v>
      </c>
      <c r="D154" s="823" t="s">
        <v>623</v>
      </c>
      <c r="E154" s="823" t="s">
        <v>1070</v>
      </c>
      <c r="F154" s="832"/>
      <c r="G154" s="832"/>
      <c r="H154" s="828">
        <v>0</v>
      </c>
      <c r="I154" s="832">
        <v>1</v>
      </c>
      <c r="J154" s="832">
        <v>63.14</v>
      </c>
      <c r="K154" s="828">
        <v>1</v>
      </c>
      <c r="L154" s="832">
        <v>1</v>
      </c>
      <c r="M154" s="833">
        <v>63.14</v>
      </c>
    </row>
    <row r="155" spans="1:13" ht="14.45" customHeight="1" x14ac:dyDescent="0.2">
      <c r="A155" s="822" t="s">
        <v>967</v>
      </c>
      <c r="B155" s="823" t="s">
        <v>908</v>
      </c>
      <c r="C155" s="823" t="s">
        <v>915</v>
      </c>
      <c r="D155" s="823" t="s">
        <v>623</v>
      </c>
      <c r="E155" s="823" t="s">
        <v>916</v>
      </c>
      <c r="F155" s="832"/>
      <c r="G155" s="832"/>
      <c r="H155" s="828">
        <v>0</v>
      </c>
      <c r="I155" s="832">
        <v>2</v>
      </c>
      <c r="J155" s="832">
        <v>98.16</v>
      </c>
      <c r="K155" s="828">
        <v>1</v>
      </c>
      <c r="L155" s="832">
        <v>2</v>
      </c>
      <c r="M155" s="833">
        <v>98.16</v>
      </c>
    </row>
    <row r="156" spans="1:13" ht="14.45" customHeight="1" x14ac:dyDescent="0.2">
      <c r="A156" s="822" t="s">
        <v>967</v>
      </c>
      <c r="B156" s="823" t="s">
        <v>908</v>
      </c>
      <c r="C156" s="823" t="s">
        <v>1073</v>
      </c>
      <c r="D156" s="823" t="s">
        <v>623</v>
      </c>
      <c r="E156" s="823" t="s">
        <v>1074</v>
      </c>
      <c r="F156" s="832"/>
      <c r="G156" s="832"/>
      <c r="H156" s="828">
        <v>0</v>
      </c>
      <c r="I156" s="832">
        <v>1</v>
      </c>
      <c r="J156" s="832">
        <v>74.08</v>
      </c>
      <c r="K156" s="828">
        <v>1</v>
      </c>
      <c r="L156" s="832">
        <v>1</v>
      </c>
      <c r="M156" s="833">
        <v>74.08</v>
      </c>
    </row>
    <row r="157" spans="1:13" ht="14.45" customHeight="1" x14ac:dyDescent="0.2">
      <c r="A157" s="822" t="s">
        <v>967</v>
      </c>
      <c r="B157" s="823" t="s">
        <v>908</v>
      </c>
      <c r="C157" s="823" t="s">
        <v>934</v>
      </c>
      <c r="D157" s="823" t="s">
        <v>623</v>
      </c>
      <c r="E157" s="823" t="s">
        <v>731</v>
      </c>
      <c r="F157" s="832"/>
      <c r="G157" s="832"/>
      <c r="H157" s="828">
        <v>0</v>
      </c>
      <c r="I157" s="832">
        <v>6</v>
      </c>
      <c r="J157" s="832">
        <v>565.68000000000006</v>
      </c>
      <c r="K157" s="828">
        <v>1</v>
      </c>
      <c r="L157" s="832">
        <v>6</v>
      </c>
      <c r="M157" s="833">
        <v>565.68000000000006</v>
      </c>
    </row>
    <row r="158" spans="1:13" ht="14.45" customHeight="1" x14ac:dyDescent="0.2">
      <c r="A158" s="822" t="s">
        <v>967</v>
      </c>
      <c r="B158" s="823" t="s">
        <v>908</v>
      </c>
      <c r="C158" s="823" t="s">
        <v>1075</v>
      </c>
      <c r="D158" s="823" t="s">
        <v>623</v>
      </c>
      <c r="E158" s="823" t="s">
        <v>1076</v>
      </c>
      <c r="F158" s="832"/>
      <c r="G158" s="832"/>
      <c r="H158" s="828">
        <v>0</v>
      </c>
      <c r="I158" s="832">
        <v>6</v>
      </c>
      <c r="J158" s="832">
        <v>1010.1600000000001</v>
      </c>
      <c r="K158" s="828">
        <v>1</v>
      </c>
      <c r="L158" s="832">
        <v>6</v>
      </c>
      <c r="M158" s="833">
        <v>1010.1600000000001</v>
      </c>
    </row>
    <row r="159" spans="1:13" ht="14.45" customHeight="1" x14ac:dyDescent="0.2">
      <c r="A159" s="822" t="s">
        <v>967</v>
      </c>
      <c r="B159" s="823" t="s">
        <v>908</v>
      </c>
      <c r="C159" s="823" t="s">
        <v>1077</v>
      </c>
      <c r="D159" s="823" t="s">
        <v>623</v>
      </c>
      <c r="E159" s="823" t="s">
        <v>1078</v>
      </c>
      <c r="F159" s="832"/>
      <c r="G159" s="832"/>
      <c r="H159" s="828">
        <v>0</v>
      </c>
      <c r="I159" s="832">
        <v>4</v>
      </c>
      <c r="J159" s="832">
        <v>461.32</v>
      </c>
      <c r="K159" s="828">
        <v>1</v>
      </c>
      <c r="L159" s="832">
        <v>4</v>
      </c>
      <c r="M159" s="833">
        <v>461.32</v>
      </c>
    </row>
    <row r="160" spans="1:13" ht="14.45" customHeight="1" x14ac:dyDescent="0.2">
      <c r="A160" s="822" t="s">
        <v>967</v>
      </c>
      <c r="B160" s="823" t="s">
        <v>917</v>
      </c>
      <c r="C160" s="823" t="s">
        <v>918</v>
      </c>
      <c r="D160" s="823" t="s">
        <v>658</v>
      </c>
      <c r="E160" s="823" t="s">
        <v>659</v>
      </c>
      <c r="F160" s="832"/>
      <c r="G160" s="832"/>
      <c r="H160" s="828"/>
      <c r="I160" s="832">
        <v>1</v>
      </c>
      <c r="J160" s="832">
        <v>0</v>
      </c>
      <c r="K160" s="828"/>
      <c r="L160" s="832">
        <v>1</v>
      </c>
      <c r="M160" s="833">
        <v>0</v>
      </c>
    </row>
    <row r="161" spans="1:13" ht="14.45" customHeight="1" x14ac:dyDescent="0.2">
      <c r="A161" s="822" t="s">
        <v>967</v>
      </c>
      <c r="B161" s="823" t="s">
        <v>1513</v>
      </c>
      <c r="C161" s="823" t="s">
        <v>1100</v>
      </c>
      <c r="D161" s="823" t="s">
        <v>1101</v>
      </c>
      <c r="E161" s="823" t="s">
        <v>1102</v>
      </c>
      <c r="F161" s="832"/>
      <c r="G161" s="832"/>
      <c r="H161" s="828">
        <v>0</v>
      </c>
      <c r="I161" s="832">
        <v>1</v>
      </c>
      <c r="J161" s="832">
        <v>117.55</v>
      </c>
      <c r="K161" s="828">
        <v>1</v>
      </c>
      <c r="L161" s="832">
        <v>1</v>
      </c>
      <c r="M161" s="833">
        <v>117.55</v>
      </c>
    </row>
    <row r="162" spans="1:13" ht="14.45" customHeight="1" x14ac:dyDescent="0.2">
      <c r="A162" s="822" t="s">
        <v>967</v>
      </c>
      <c r="B162" s="823" t="s">
        <v>1513</v>
      </c>
      <c r="C162" s="823" t="s">
        <v>1399</v>
      </c>
      <c r="D162" s="823" t="s">
        <v>1101</v>
      </c>
      <c r="E162" s="823" t="s">
        <v>1400</v>
      </c>
      <c r="F162" s="832"/>
      <c r="G162" s="832"/>
      <c r="H162" s="828">
        <v>0</v>
      </c>
      <c r="I162" s="832">
        <v>1</v>
      </c>
      <c r="J162" s="832">
        <v>58.77</v>
      </c>
      <c r="K162" s="828">
        <v>1</v>
      </c>
      <c r="L162" s="832">
        <v>1</v>
      </c>
      <c r="M162" s="833">
        <v>58.77</v>
      </c>
    </row>
    <row r="163" spans="1:13" ht="14.45" customHeight="1" x14ac:dyDescent="0.2">
      <c r="A163" s="822" t="s">
        <v>968</v>
      </c>
      <c r="B163" s="823" t="s">
        <v>908</v>
      </c>
      <c r="C163" s="823" t="s">
        <v>1392</v>
      </c>
      <c r="D163" s="823" t="s">
        <v>623</v>
      </c>
      <c r="E163" s="823" t="s">
        <v>1074</v>
      </c>
      <c r="F163" s="832">
        <v>1</v>
      </c>
      <c r="G163" s="832">
        <v>74.08</v>
      </c>
      <c r="H163" s="828">
        <v>1</v>
      </c>
      <c r="I163" s="832"/>
      <c r="J163" s="832"/>
      <c r="K163" s="828">
        <v>0</v>
      </c>
      <c r="L163" s="832">
        <v>1</v>
      </c>
      <c r="M163" s="833">
        <v>74.08</v>
      </c>
    </row>
    <row r="164" spans="1:13" ht="14.45" customHeight="1" x14ac:dyDescent="0.2">
      <c r="A164" s="822" t="s">
        <v>968</v>
      </c>
      <c r="B164" s="823" t="s">
        <v>908</v>
      </c>
      <c r="C164" s="823" t="s">
        <v>1393</v>
      </c>
      <c r="D164" s="823" t="s">
        <v>623</v>
      </c>
      <c r="E164" s="823" t="s">
        <v>731</v>
      </c>
      <c r="F164" s="832">
        <v>5</v>
      </c>
      <c r="G164" s="832">
        <v>471.4</v>
      </c>
      <c r="H164" s="828">
        <v>1</v>
      </c>
      <c r="I164" s="832"/>
      <c r="J164" s="832"/>
      <c r="K164" s="828">
        <v>0</v>
      </c>
      <c r="L164" s="832">
        <v>5</v>
      </c>
      <c r="M164" s="833">
        <v>471.4</v>
      </c>
    </row>
    <row r="165" spans="1:13" ht="14.45" customHeight="1" x14ac:dyDescent="0.2">
      <c r="A165" s="822" t="s">
        <v>968</v>
      </c>
      <c r="B165" s="823" t="s">
        <v>908</v>
      </c>
      <c r="C165" s="823" t="s">
        <v>1394</v>
      </c>
      <c r="D165" s="823" t="s">
        <v>623</v>
      </c>
      <c r="E165" s="823" t="s">
        <v>1076</v>
      </c>
      <c r="F165" s="832">
        <v>3</v>
      </c>
      <c r="G165" s="832">
        <v>505.08000000000004</v>
      </c>
      <c r="H165" s="828">
        <v>1</v>
      </c>
      <c r="I165" s="832"/>
      <c r="J165" s="832"/>
      <c r="K165" s="828">
        <v>0</v>
      </c>
      <c r="L165" s="832">
        <v>3</v>
      </c>
      <c r="M165" s="833">
        <v>505.08000000000004</v>
      </c>
    </row>
    <row r="166" spans="1:13" ht="14.45" customHeight="1" x14ac:dyDescent="0.2">
      <c r="A166" s="822" t="s">
        <v>968</v>
      </c>
      <c r="B166" s="823" t="s">
        <v>908</v>
      </c>
      <c r="C166" s="823" t="s">
        <v>1395</v>
      </c>
      <c r="D166" s="823" t="s">
        <v>623</v>
      </c>
      <c r="E166" s="823" t="s">
        <v>1078</v>
      </c>
      <c r="F166" s="832">
        <v>1</v>
      </c>
      <c r="G166" s="832">
        <v>115.33</v>
      </c>
      <c r="H166" s="828">
        <v>1</v>
      </c>
      <c r="I166" s="832"/>
      <c r="J166" s="832"/>
      <c r="K166" s="828">
        <v>0</v>
      </c>
      <c r="L166" s="832">
        <v>1</v>
      </c>
      <c r="M166" s="833">
        <v>115.33</v>
      </c>
    </row>
    <row r="167" spans="1:13" ht="14.45" customHeight="1" x14ac:dyDescent="0.2">
      <c r="A167" s="822" t="s">
        <v>968</v>
      </c>
      <c r="B167" s="823" t="s">
        <v>908</v>
      </c>
      <c r="C167" s="823" t="s">
        <v>1060</v>
      </c>
      <c r="D167" s="823" t="s">
        <v>910</v>
      </c>
      <c r="E167" s="823" t="s">
        <v>1061</v>
      </c>
      <c r="F167" s="832"/>
      <c r="G167" s="832"/>
      <c r="H167" s="828">
        <v>0</v>
      </c>
      <c r="I167" s="832">
        <v>50</v>
      </c>
      <c r="J167" s="832">
        <v>5261.4999999999991</v>
      </c>
      <c r="K167" s="828">
        <v>1</v>
      </c>
      <c r="L167" s="832">
        <v>50</v>
      </c>
      <c r="M167" s="833">
        <v>5261.4999999999991</v>
      </c>
    </row>
    <row r="168" spans="1:13" ht="14.45" customHeight="1" x14ac:dyDescent="0.2">
      <c r="A168" s="822" t="s">
        <v>968</v>
      </c>
      <c r="B168" s="823" t="s">
        <v>908</v>
      </c>
      <c r="C168" s="823" t="s">
        <v>912</v>
      </c>
      <c r="D168" s="823" t="s">
        <v>910</v>
      </c>
      <c r="E168" s="823" t="s">
        <v>913</v>
      </c>
      <c r="F168" s="832"/>
      <c r="G168" s="832"/>
      <c r="H168" s="828">
        <v>0</v>
      </c>
      <c r="I168" s="832">
        <v>111</v>
      </c>
      <c r="J168" s="832">
        <v>9343.9800000000032</v>
      </c>
      <c r="K168" s="828">
        <v>1</v>
      </c>
      <c r="L168" s="832">
        <v>111</v>
      </c>
      <c r="M168" s="833">
        <v>9343.9800000000032</v>
      </c>
    </row>
    <row r="169" spans="1:13" ht="14.45" customHeight="1" x14ac:dyDescent="0.2">
      <c r="A169" s="822" t="s">
        <v>968</v>
      </c>
      <c r="B169" s="823" t="s">
        <v>908</v>
      </c>
      <c r="C169" s="823" t="s">
        <v>1222</v>
      </c>
      <c r="D169" s="823" t="s">
        <v>623</v>
      </c>
      <c r="E169" s="823" t="s">
        <v>1070</v>
      </c>
      <c r="F169" s="832">
        <v>1</v>
      </c>
      <c r="G169" s="832">
        <v>63.14</v>
      </c>
      <c r="H169" s="828">
        <v>1</v>
      </c>
      <c r="I169" s="832"/>
      <c r="J169" s="832"/>
      <c r="K169" s="828">
        <v>0</v>
      </c>
      <c r="L169" s="832">
        <v>1</v>
      </c>
      <c r="M169" s="833">
        <v>63.14</v>
      </c>
    </row>
    <row r="170" spans="1:13" ht="14.45" customHeight="1" x14ac:dyDescent="0.2">
      <c r="A170" s="822" t="s">
        <v>968</v>
      </c>
      <c r="B170" s="823" t="s">
        <v>908</v>
      </c>
      <c r="C170" s="823" t="s">
        <v>1396</v>
      </c>
      <c r="D170" s="823" t="s">
        <v>623</v>
      </c>
      <c r="E170" s="823" t="s">
        <v>1068</v>
      </c>
      <c r="F170" s="832">
        <v>3</v>
      </c>
      <c r="G170" s="832">
        <v>315.69</v>
      </c>
      <c r="H170" s="828">
        <v>1</v>
      </c>
      <c r="I170" s="832"/>
      <c r="J170" s="832"/>
      <c r="K170" s="828">
        <v>0</v>
      </c>
      <c r="L170" s="832">
        <v>3</v>
      </c>
      <c r="M170" s="833">
        <v>315.69</v>
      </c>
    </row>
    <row r="171" spans="1:13" ht="14.45" customHeight="1" x14ac:dyDescent="0.2">
      <c r="A171" s="822" t="s">
        <v>968</v>
      </c>
      <c r="B171" s="823" t="s">
        <v>908</v>
      </c>
      <c r="C171" s="823" t="s">
        <v>1397</v>
      </c>
      <c r="D171" s="823" t="s">
        <v>623</v>
      </c>
      <c r="E171" s="823" t="s">
        <v>916</v>
      </c>
      <c r="F171" s="832">
        <v>2</v>
      </c>
      <c r="G171" s="832">
        <v>98.16</v>
      </c>
      <c r="H171" s="828">
        <v>1</v>
      </c>
      <c r="I171" s="832"/>
      <c r="J171" s="832"/>
      <c r="K171" s="828">
        <v>0</v>
      </c>
      <c r="L171" s="832">
        <v>2</v>
      </c>
      <c r="M171" s="833">
        <v>98.16</v>
      </c>
    </row>
    <row r="172" spans="1:13" ht="14.45" customHeight="1" x14ac:dyDescent="0.2">
      <c r="A172" s="822" t="s">
        <v>968</v>
      </c>
      <c r="B172" s="823" t="s">
        <v>908</v>
      </c>
      <c r="C172" s="823" t="s">
        <v>1398</v>
      </c>
      <c r="D172" s="823" t="s">
        <v>623</v>
      </c>
      <c r="E172" s="823" t="s">
        <v>1072</v>
      </c>
      <c r="F172" s="832">
        <v>1</v>
      </c>
      <c r="G172" s="832">
        <v>126.27</v>
      </c>
      <c r="H172" s="828">
        <v>1</v>
      </c>
      <c r="I172" s="832"/>
      <c r="J172" s="832"/>
      <c r="K172" s="828">
        <v>0</v>
      </c>
      <c r="L172" s="832">
        <v>1</v>
      </c>
      <c r="M172" s="833">
        <v>126.27</v>
      </c>
    </row>
    <row r="173" spans="1:13" ht="14.45" customHeight="1" x14ac:dyDescent="0.2">
      <c r="A173" s="822" t="s">
        <v>968</v>
      </c>
      <c r="B173" s="823" t="s">
        <v>908</v>
      </c>
      <c r="C173" s="823" t="s">
        <v>1066</v>
      </c>
      <c r="D173" s="823" t="s">
        <v>623</v>
      </c>
      <c r="E173" s="823" t="s">
        <v>624</v>
      </c>
      <c r="F173" s="832">
        <v>6</v>
      </c>
      <c r="G173" s="832">
        <v>505.08000000000004</v>
      </c>
      <c r="H173" s="828">
        <v>1</v>
      </c>
      <c r="I173" s="832"/>
      <c r="J173" s="832"/>
      <c r="K173" s="828">
        <v>0</v>
      </c>
      <c r="L173" s="832">
        <v>6</v>
      </c>
      <c r="M173" s="833">
        <v>505.08000000000004</v>
      </c>
    </row>
    <row r="174" spans="1:13" ht="14.45" customHeight="1" x14ac:dyDescent="0.2">
      <c r="A174" s="822" t="s">
        <v>968</v>
      </c>
      <c r="B174" s="823" t="s">
        <v>908</v>
      </c>
      <c r="C174" s="823" t="s">
        <v>1062</v>
      </c>
      <c r="D174" s="823" t="s">
        <v>910</v>
      </c>
      <c r="E174" s="823" t="s">
        <v>1063</v>
      </c>
      <c r="F174" s="832"/>
      <c r="G174" s="832"/>
      <c r="H174" s="828">
        <v>0</v>
      </c>
      <c r="I174" s="832">
        <v>85</v>
      </c>
      <c r="J174" s="832">
        <v>10732.95</v>
      </c>
      <c r="K174" s="828">
        <v>1</v>
      </c>
      <c r="L174" s="832">
        <v>85</v>
      </c>
      <c r="M174" s="833">
        <v>10732.95</v>
      </c>
    </row>
    <row r="175" spans="1:13" ht="14.45" customHeight="1" x14ac:dyDescent="0.2">
      <c r="A175" s="822" t="s">
        <v>968</v>
      </c>
      <c r="B175" s="823" t="s">
        <v>908</v>
      </c>
      <c r="C175" s="823" t="s">
        <v>1064</v>
      </c>
      <c r="D175" s="823" t="s">
        <v>910</v>
      </c>
      <c r="E175" s="823" t="s">
        <v>1065</v>
      </c>
      <c r="F175" s="832"/>
      <c r="G175" s="832"/>
      <c r="H175" s="828">
        <v>0</v>
      </c>
      <c r="I175" s="832">
        <v>15</v>
      </c>
      <c r="J175" s="832">
        <v>947.10000000000014</v>
      </c>
      <c r="K175" s="828">
        <v>1</v>
      </c>
      <c r="L175" s="832">
        <v>15</v>
      </c>
      <c r="M175" s="833">
        <v>947.10000000000014</v>
      </c>
    </row>
    <row r="176" spans="1:13" ht="14.45" customHeight="1" x14ac:dyDescent="0.2">
      <c r="A176" s="822" t="s">
        <v>968</v>
      </c>
      <c r="B176" s="823" t="s">
        <v>908</v>
      </c>
      <c r="C176" s="823" t="s">
        <v>909</v>
      </c>
      <c r="D176" s="823" t="s">
        <v>910</v>
      </c>
      <c r="E176" s="823" t="s">
        <v>911</v>
      </c>
      <c r="F176" s="832"/>
      <c r="G176" s="832"/>
      <c r="H176" s="828">
        <v>0</v>
      </c>
      <c r="I176" s="832">
        <v>8</v>
      </c>
      <c r="J176" s="832">
        <v>392.63999999999993</v>
      </c>
      <c r="K176" s="828">
        <v>1</v>
      </c>
      <c r="L176" s="832">
        <v>8</v>
      </c>
      <c r="M176" s="833">
        <v>392.63999999999993</v>
      </c>
    </row>
    <row r="177" spans="1:13" ht="14.45" customHeight="1" x14ac:dyDescent="0.2">
      <c r="A177" s="822" t="s">
        <v>968</v>
      </c>
      <c r="B177" s="823" t="s">
        <v>908</v>
      </c>
      <c r="C177" s="823" t="s">
        <v>1067</v>
      </c>
      <c r="D177" s="823" t="s">
        <v>623</v>
      </c>
      <c r="E177" s="823" t="s">
        <v>1068</v>
      </c>
      <c r="F177" s="832"/>
      <c r="G177" s="832"/>
      <c r="H177" s="828">
        <v>0</v>
      </c>
      <c r="I177" s="832">
        <v>9</v>
      </c>
      <c r="J177" s="832">
        <v>947.06999999999994</v>
      </c>
      <c r="K177" s="828">
        <v>1</v>
      </c>
      <c r="L177" s="832">
        <v>9</v>
      </c>
      <c r="M177" s="833">
        <v>947.06999999999994</v>
      </c>
    </row>
    <row r="178" spans="1:13" ht="14.45" customHeight="1" x14ac:dyDescent="0.2">
      <c r="A178" s="822" t="s">
        <v>968</v>
      </c>
      <c r="B178" s="823" t="s">
        <v>908</v>
      </c>
      <c r="C178" s="823" t="s">
        <v>914</v>
      </c>
      <c r="D178" s="823" t="s">
        <v>623</v>
      </c>
      <c r="E178" s="823" t="s">
        <v>624</v>
      </c>
      <c r="F178" s="832"/>
      <c r="G178" s="832"/>
      <c r="H178" s="828">
        <v>0</v>
      </c>
      <c r="I178" s="832">
        <v>22</v>
      </c>
      <c r="J178" s="832">
        <v>1851.96</v>
      </c>
      <c r="K178" s="828">
        <v>1</v>
      </c>
      <c r="L178" s="832">
        <v>22</v>
      </c>
      <c r="M178" s="833">
        <v>1851.96</v>
      </c>
    </row>
    <row r="179" spans="1:13" ht="14.45" customHeight="1" x14ac:dyDescent="0.2">
      <c r="A179" s="822" t="s">
        <v>968</v>
      </c>
      <c r="B179" s="823" t="s">
        <v>908</v>
      </c>
      <c r="C179" s="823" t="s">
        <v>1071</v>
      </c>
      <c r="D179" s="823" t="s">
        <v>623</v>
      </c>
      <c r="E179" s="823" t="s">
        <v>1072</v>
      </c>
      <c r="F179" s="832"/>
      <c r="G179" s="832"/>
      <c r="H179" s="828">
        <v>0</v>
      </c>
      <c r="I179" s="832">
        <v>11</v>
      </c>
      <c r="J179" s="832">
        <v>1388.97</v>
      </c>
      <c r="K179" s="828">
        <v>1</v>
      </c>
      <c r="L179" s="832">
        <v>11</v>
      </c>
      <c r="M179" s="833">
        <v>1388.97</v>
      </c>
    </row>
    <row r="180" spans="1:13" ht="14.45" customHeight="1" x14ac:dyDescent="0.2">
      <c r="A180" s="822" t="s">
        <v>968</v>
      </c>
      <c r="B180" s="823" t="s">
        <v>908</v>
      </c>
      <c r="C180" s="823" t="s">
        <v>1069</v>
      </c>
      <c r="D180" s="823" t="s">
        <v>623</v>
      </c>
      <c r="E180" s="823" t="s">
        <v>1070</v>
      </c>
      <c r="F180" s="832"/>
      <c r="G180" s="832"/>
      <c r="H180" s="828">
        <v>0</v>
      </c>
      <c r="I180" s="832">
        <v>8</v>
      </c>
      <c r="J180" s="832">
        <v>505.12</v>
      </c>
      <c r="K180" s="828">
        <v>1</v>
      </c>
      <c r="L180" s="832">
        <v>8</v>
      </c>
      <c r="M180" s="833">
        <v>505.12</v>
      </c>
    </row>
    <row r="181" spans="1:13" ht="14.45" customHeight="1" x14ac:dyDescent="0.2">
      <c r="A181" s="822" t="s">
        <v>968</v>
      </c>
      <c r="B181" s="823" t="s">
        <v>908</v>
      </c>
      <c r="C181" s="823" t="s">
        <v>915</v>
      </c>
      <c r="D181" s="823" t="s">
        <v>623</v>
      </c>
      <c r="E181" s="823" t="s">
        <v>916</v>
      </c>
      <c r="F181" s="832"/>
      <c r="G181" s="832"/>
      <c r="H181" s="828">
        <v>0</v>
      </c>
      <c r="I181" s="832">
        <v>1</v>
      </c>
      <c r="J181" s="832">
        <v>49.08</v>
      </c>
      <c r="K181" s="828">
        <v>1</v>
      </c>
      <c r="L181" s="832">
        <v>1</v>
      </c>
      <c r="M181" s="833">
        <v>49.08</v>
      </c>
    </row>
    <row r="182" spans="1:13" ht="14.45" customHeight="1" x14ac:dyDescent="0.2">
      <c r="A182" s="822" t="s">
        <v>968</v>
      </c>
      <c r="B182" s="823" t="s">
        <v>908</v>
      </c>
      <c r="C182" s="823" t="s">
        <v>1073</v>
      </c>
      <c r="D182" s="823" t="s">
        <v>623</v>
      </c>
      <c r="E182" s="823" t="s">
        <v>1074</v>
      </c>
      <c r="F182" s="832"/>
      <c r="G182" s="832"/>
      <c r="H182" s="828">
        <v>0</v>
      </c>
      <c r="I182" s="832">
        <v>1</v>
      </c>
      <c r="J182" s="832">
        <v>74.08</v>
      </c>
      <c r="K182" s="828">
        <v>1</v>
      </c>
      <c r="L182" s="832">
        <v>1</v>
      </c>
      <c r="M182" s="833">
        <v>74.08</v>
      </c>
    </row>
    <row r="183" spans="1:13" ht="14.45" customHeight="1" x14ac:dyDescent="0.2">
      <c r="A183" s="822" t="s">
        <v>968</v>
      </c>
      <c r="B183" s="823" t="s">
        <v>908</v>
      </c>
      <c r="C183" s="823" t="s">
        <v>934</v>
      </c>
      <c r="D183" s="823" t="s">
        <v>623</v>
      </c>
      <c r="E183" s="823" t="s">
        <v>731</v>
      </c>
      <c r="F183" s="832"/>
      <c r="G183" s="832"/>
      <c r="H183" s="828">
        <v>0</v>
      </c>
      <c r="I183" s="832">
        <v>15</v>
      </c>
      <c r="J183" s="832">
        <v>1414.2</v>
      </c>
      <c r="K183" s="828">
        <v>1</v>
      </c>
      <c r="L183" s="832">
        <v>15</v>
      </c>
      <c r="M183" s="833">
        <v>1414.2</v>
      </c>
    </row>
    <row r="184" spans="1:13" ht="14.45" customHeight="1" x14ac:dyDescent="0.2">
      <c r="A184" s="822" t="s">
        <v>968</v>
      </c>
      <c r="B184" s="823" t="s">
        <v>908</v>
      </c>
      <c r="C184" s="823" t="s">
        <v>1075</v>
      </c>
      <c r="D184" s="823" t="s">
        <v>623</v>
      </c>
      <c r="E184" s="823" t="s">
        <v>1076</v>
      </c>
      <c r="F184" s="832"/>
      <c r="G184" s="832"/>
      <c r="H184" s="828">
        <v>0</v>
      </c>
      <c r="I184" s="832">
        <v>4</v>
      </c>
      <c r="J184" s="832">
        <v>673.44</v>
      </c>
      <c r="K184" s="828">
        <v>1</v>
      </c>
      <c r="L184" s="832">
        <v>4</v>
      </c>
      <c r="M184" s="833">
        <v>673.44</v>
      </c>
    </row>
    <row r="185" spans="1:13" ht="14.45" customHeight="1" x14ac:dyDescent="0.2">
      <c r="A185" s="822" t="s">
        <v>968</v>
      </c>
      <c r="B185" s="823" t="s">
        <v>908</v>
      </c>
      <c r="C185" s="823" t="s">
        <v>1077</v>
      </c>
      <c r="D185" s="823" t="s">
        <v>623</v>
      </c>
      <c r="E185" s="823" t="s">
        <v>1078</v>
      </c>
      <c r="F185" s="832"/>
      <c r="G185" s="832"/>
      <c r="H185" s="828">
        <v>0</v>
      </c>
      <c r="I185" s="832">
        <v>2</v>
      </c>
      <c r="J185" s="832">
        <v>230.66</v>
      </c>
      <c r="K185" s="828">
        <v>1</v>
      </c>
      <c r="L185" s="832">
        <v>2</v>
      </c>
      <c r="M185" s="833">
        <v>230.66</v>
      </c>
    </row>
    <row r="186" spans="1:13" ht="14.45" customHeight="1" x14ac:dyDescent="0.2">
      <c r="A186" s="822" t="s">
        <v>968</v>
      </c>
      <c r="B186" s="823" t="s">
        <v>921</v>
      </c>
      <c r="C186" s="823" t="s">
        <v>924</v>
      </c>
      <c r="D186" s="823" t="s">
        <v>685</v>
      </c>
      <c r="E186" s="823" t="s">
        <v>676</v>
      </c>
      <c r="F186" s="832"/>
      <c r="G186" s="832"/>
      <c r="H186" s="828"/>
      <c r="I186" s="832">
        <v>1</v>
      </c>
      <c r="J186" s="832">
        <v>0</v>
      </c>
      <c r="K186" s="828"/>
      <c r="L186" s="832">
        <v>1</v>
      </c>
      <c r="M186" s="833">
        <v>0</v>
      </c>
    </row>
    <row r="187" spans="1:13" ht="14.45" customHeight="1" x14ac:dyDescent="0.2">
      <c r="A187" s="822" t="s">
        <v>968</v>
      </c>
      <c r="B187" s="823" t="s">
        <v>921</v>
      </c>
      <c r="C187" s="823" t="s">
        <v>922</v>
      </c>
      <c r="D187" s="823" t="s">
        <v>685</v>
      </c>
      <c r="E187" s="823" t="s">
        <v>923</v>
      </c>
      <c r="F187" s="832"/>
      <c r="G187" s="832"/>
      <c r="H187" s="828"/>
      <c r="I187" s="832">
        <v>1</v>
      </c>
      <c r="J187" s="832">
        <v>0</v>
      </c>
      <c r="K187" s="828"/>
      <c r="L187" s="832">
        <v>1</v>
      </c>
      <c r="M187" s="833">
        <v>0</v>
      </c>
    </row>
    <row r="188" spans="1:13" ht="14.45" customHeight="1" x14ac:dyDescent="0.2">
      <c r="A188" s="822" t="s">
        <v>968</v>
      </c>
      <c r="B188" s="823" t="s">
        <v>1520</v>
      </c>
      <c r="C188" s="823" t="s">
        <v>1363</v>
      </c>
      <c r="D188" s="823" t="s">
        <v>1364</v>
      </c>
      <c r="E188" s="823" t="s">
        <v>1365</v>
      </c>
      <c r="F188" s="832">
        <v>1</v>
      </c>
      <c r="G188" s="832">
        <v>89.39</v>
      </c>
      <c r="H188" s="828">
        <v>1</v>
      </c>
      <c r="I188" s="832"/>
      <c r="J188" s="832"/>
      <c r="K188" s="828">
        <v>0</v>
      </c>
      <c r="L188" s="832">
        <v>1</v>
      </c>
      <c r="M188" s="833">
        <v>89.39</v>
      </c>
    </row>
    <row r="189" spans="1:13" ht="14.45" customHeight="1" thickBot="1" x14ac:dyDescent="0.25">
      <c r="A189" s="814" t="s">
        <v>968</v>
      </c>
      <c r="B189" s="815" t="s">
        <v>1521</v>
      </c>
      <c r="C189" s="815" t="s">
        <v>1385</v>
      </c>
      <c r="D189" s="815" t="s">
        <v>1386</v>
      </c>
      <c r="E189" s="815" t="s">
        <v>1387</v>
      </c>
      <c r="F189" s="834"/>
      <c r="G189" s="834"/>
      <c r="H189" s="820">
        <v>0</v>
      </c>
      <c r="I189" s="834">
        <v>2</v>
      </c>
      <c r="J189" s="834">
        <v>1811.32</v>
      </c>
      <c r="K189" s="820">
        <v>1</v>
      </c>
      <c r="L189" s="834">
        <v>2</v>
      </c>
      <c r="M189" s="835">
        <v>1811.32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7CDF012-527F-436A-B5CB-D261E6A0FFC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2" t="s">
        <v>567</v>
      </c>
      <c r="B5" s="713" t="s">
        <v>568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567</v>
      </c>
      <c r="B6" s="713" t="s">
        <v>1523</v>
      </c>
      <c r="C6" s="714">
        <v>1.0338299999999998</v>
      </c>
      <c r="D6" s="714">
        <v>0.71929999999999994</v>
      </c>
      <c r="E6" s="714"/>
      <c r="F6" s="714">
        <v>4.5678400000000003</v>
      </c>
      <c r="G6" s="714">
        <v>0</v>
      </c>
      <c r="H6" s="714">
        <v>4.5678400000000003</v>
      </c>
      <c r="I6" s="715" t="s">
        <v>329</v>
      </c>
      <c r="J6" s="716" t="s">
        <v>1</v>
      </c>
    </row>
    <row r="7" spans="1:10" ht="14.45" customHeight="1" x14ac:dyDescent="0.2">
      <c r="A7" s="712" t="s">
        <v>567</v>
      </c>
      <c r="B7" s="713" t="s">
        <v>1524</v>
      </c>
      <c r="C7" s="714">
        <v>0</v>
      </c>
      <c r="D7" s="714">
        <v>0</v>
      </c>
      <c r="E7" s="714"/>
      <c r="F7" s="714">
        <v>8.1750000000000007</v>
      </c>
      <c r="G7" s="714">
        <v>0</v>
      </c>
      <c r="H7" s="714">
        <v>8.1750000000000007</v>
      </c>
      <c r="I7" s="715" t="s">
        <v>329</v>
      </c>
      <c r="J7" s="716" t="s">
        <v>1</v>
      </c>
    </row>
    <row r="8" spans="1:10" ht="14.45" customHeight="1" x14ac:dyDescent="0.2">
      <c r="A8" s="712" t="s">
        <v>567</v>
      </c>
      <c r="B8" s="713" t="s">
        <v>1525</v>
      </c>
      <c r="C8" s="714">
        <v>0</v>
      </c>
      <c r="D8" s="714">
        <v>0.30885000000000001</v>
      </c>
      <c r="E8" s="714"/>
      <c r="F8" s="714">
        <v>0.70906000000000002</v>
      </c>
      <c r="G8" s="714">
        <v>0</v>
      </c>
      <c r="H8" s="714">
        <v>0.70906000000000002</v>
      </c>
      <c r="I8" s="715" t="s">
        <v>329</v>
      </c>
      <c r="J8" s="716" t="s">
        <v>1</v>
      </c>
    </row>
    <row r="9" spans="1:10" ht="14.45" customHeight="1" x14ac:dyDescent="0.2">
      <c r="A9" s="712" t="s">
        <v>567</v>
      </c>
      <c r="B9" s="713" t="s">
        <v>1526</v>
      </c>
      <c r="C9" s="714">
        <v>17.657499999999999</v>
      </c>
      <c r="D9" s="714">
        <v>18.615850000000002</v>
      </c>
      <c r="E9" s="714"/>
      <c r="F9" s="714">
        <v>27.460709999999999</v>
      </c>
      <c r="G9" s="714">
        <v>0</v>
      </c>
      <c r="H9" s="714">
        <v>27.460709999999999</v>
      </c>
      <c r="I9" s="715" t="s">
        <v>329</v>
      </c>
      <c r="J9" s="716" t="s">
        <v>1</v>
      </c>
    </row>
    <row r="10" spans="1:10" ht="14.45" customHeight="1" x14ac:dyDescent="0.2">
      <c r="A10" s="712" t="s">
        <v>567</v>
      </c>
      <c r="B10" s="713" t="s">
        <v>1527</v>
      </c>
      <c r="C10" s="714">
        <v>2333.2911599999998</v>
      </c>
      <c r="D10" s="714">
        <v>2222.7326099999996</v>
      </c>
      <c r="E10" s="714"/>
      <c r="F10" s="714">
        <v>2473.2823799999996</v>
      </c>
      <c r="G10" s="714">
        <v>0</v>
      </c>
      <c r="H10" s="714">
        <v>2473.2823799999996</v>
      </c>
      <c r="I10" s="715" t="s">
        <v>329</v>
      </c>
      <c r="J10" s="716" t="s">
        <v>1</v>
      </c>
    </row>
    <row r="11" spans="1:10" ht="14.45" customHeight="1" x14ac:dyDescent="0.2">
      <c r="A11" s="712" t="s">
        <v>567</v>
      </c>
      <c r="B11" s="713" t="s">
        <v>1528</v>
      </c>
      <c r="C11" s="714">
        <v>7.3471200000000003</v>
      </c>
      <c r="D11" s="714">
        <v>4.1013599999999997</v>
      </c>
      <c r="E11" s="714"/>
      <c r="F11" s="714">
        <v>0.6093599999999999</v>
      </c>
      <c r="G11" s="714">
        <v>0</v>
      </c>
      <c r="H11" s="714">
        <v>0.6093599999999999</v>
      </c>
      <c r="I11" s="715" t="s">
        <v>329</v>
      </c>
      <c r="J11" s="716" t="s">
        <v>1</v>
      </c>
    </row>
    <row r="12" spans="1:10" ht="14.45" customHeight="1" x14ac:dyDescent="0.2">
      <c r="A12" s="712" t="s">
        <v>567</v>
      </c>
      <c r="B12" s="713" t="s">
        <v>1529</v>
      </c>
      <c r="C12" s="714">
        <v>17.470850000000002</v>
      </c>
      <c r="D12" s="714">
        <v>14.12622</v>
      </c>
      <c r="E12" s="714"/>
      <c r="F12" s="714">
        <v>7.3480000000000008</v>
      </c>
      <c r="G12" s="714">
        <v>0</v>
      </c>
      <c r="H12" s="714">
        <v>7.3480000000000008</v>
      </c>
      <c r="I12" s="715" t="s">
        <v>329</v>
      </c>
      <c r="J12" s="716" t="s">
        <v>1</v>
      </c>
    </row>
    <row r="13" spans="1:10" ht="14.45" customHeight="1" x14ac:dyDescent="0.2">
      <c r="A13" s="712" t="s">
        <v>567</v>
      </c>
      <c r="B13" s="713" t="s">
        <v>1530</v>
      </c>
      <c r="C13" s="714">
        <v>37.218919999999997</v>
      </c>
      <c r="D13" s="714">
        <v>39.338730000000005</v>
      </c>
      <c r="E13" s="714"/>
      <c r="F13" s="714">
        <v>153.05460000000002</v>
      </c>
      <c r="G13" s="714">
        <v>0</v>
      </c>
      <c r="H13" s="714">
        <v>153.05460000000002</v>
      </c>
      <c r="I13" s="715" t="s">
        <v>329</v>
      </c>
      <c r="J13" s="716" t="s">
        <v>1</v>
      </c>
    </row>
    <row r="14" spans="1:10" ht="14.45" customHeight="1" x14ac:dyDescent="0.2">
      <c r="A14" s="712" t="s">
        <v>567</v>
      </c>
      <c r="B14" s="713" t="s">
        <v>1531</v>
      </c>
      <c r="C14" s="714">
        <v>0</v>
      </c>
      <c r="D14" s="714">
        <v>0</v>
      </c>
      <c r="E14" s="714"/>
      <c r="F14" s="714">
        <v>1.694</v>
      </c>
      <c r="G14" s="714">
        <v>0</v>
      </c>
      <c r="H14" s="714">
        <v>1.694</v>
      </c>
      <c r="I14" s="715" t="s">
        <v>329</v>
      </c>
      <c r="J14" s="716" t="s">
        <v>1</v>
      </c>
    </row>
    <row r="15" spans="1:10" ht="14.45" customHeight="1" x14ac:dyDescent="0.2">
      <c r="A15" s="712" t="s">
        <v>567</v>
      </c>
      <c r="B15" s="713" t="s">
        <v>1532</v>
      </c>
      <c r="C15" s="714">
        <v>0</v>
      </c>
      <c r="D15" s="714">
        <v>0</v>
      </c>
      <c r="E15" s="714"/>
      <c r="F15" s="714">
        <v>5.8000000000000003E-2</v>
      </c>
      <c r="G15" s="714">
        <v>0</v>
      </c>
      <c r="H15" s="714">
        <v>5.8000000000000003E-2</v>
      </c>
      <c r="I15" s="715" t="s">
        <v>329</v>
      </c>
      <c r="J15" s="716" t="s">
        <v>1</v>
      </c>
    </row>
    <row r="16" spans="1:10" ht="14.45" customHeight="1" x14ac:dyDescent="0.2">
      <c r="A16" s="712" t="s">
        <v>567</v>
      </c>
      <c r="B16" s="713" t="s">
        <v>1533</v>
      </c>
      <c r="C16" s="714">
        <v>0</v>
      </c>
      <c r="D16" s="714">
        <v>0</v>
      </c>
      <c r="E16" s="714"/>
      <c r="F16" s="714">
        <v>0.14399999999999999</v>
      </c>
      <c r="G16" s="714">
        <v>0</v>
      </c>
      <c r="H16" s="714">
        <v>0.14399999999999999</v>
      </c>
      <c r="I16" s="715" t="s">
        <v>329</v>
      </c>
      <c r="J16" s="716" t="s">
        <v>1</v>
      </c>
    </row>
    <row r="17" spans="1:10" ht="14.45" customHeight="1" x14ac:dyDescent="0.2">
      <c r="A17" s="712" t="s">
        <v>567</v>
      </c>
      <c r="B17" s="713" t="s">
        <v>574</v>
      </c>
      <c r="C17" s="714">
        <v>2414.0193799999997</v>
      </c>
      <c r="D17" s="714">
        <v>2299.9429199999995</v>
      </c>
      <c r="E17" s="714"/>
      <c r="F17" s="714">
        <v>2677.1029499999991</v>
      </c>
      <c r="G17" s="714">
        <v>0</v>
      </c>
      <c r="H17" s="714">
        <v>2677.1029499999991</v>
      </c>
      <c r="I17" s="715" t="s">
        <v>329</v>
      </c>
      <c r="J17" s="716" t="s">
        <v>575</v>
      </c>
    </row>
    <row r="19" spans="1:10" ht="14.45" customHeight="1" x14ac:dyDescent="0.2">
      <c r="A19" s="712" t="s">
        <v>567</v>
      </c>
      <c r="B19" s="713" t="s">
        <v>568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73</v>
      </c>
    </row>
    <row r="20" spans="1:10" ht="14.45" customHeight="1" x14ac:dyDescent="0.2">
      <c r="A20" s="712" t="s">
        <v>593</v>
      </c>
      <c r="B20" s="713" t="s">
        <v>594</v>
      </c>
      <c r="C20" s="714" t="s">
        <v>329</v>
      </c>
      <c r="D20" s="714" t="s">
        <v>329</v>
      </c>
      <c r="E20" s="714"/>
      <c r="F20" s="714" t="s">
        <v>329</v>
      </c>
      <c r="G20" s="714" t="s">
        <v>329</v>
      </c>
      <c r="H20" s="714" t="s">
        <v>329</v>
      </c>
      <c r="I20" s="715" t="s">
        <v>329</v>
      </c>
      <c r="J20" s="716" t="s">
        <v>0</v>
      </c>
    </row>
    <row r="21" spans="1:10" ht="14.45" customHeight="1" x14ac:dyDescent="0.2">
      <c r="A21" s="712" t="s">
        <v>593</v>
      </c>
      <c r="B21" s="713" t="s">
        <v>1524</v>
      </c>
      <c r="C21" s="714">
        <v>0</v>
      </c>
      <c r="D21" s="714">
        <v>0</v>
      </c>
      <c r="E21" s="714"/>
      <c r="F21" s="714">
        <v>8.1750000000000007</v>
      </c>
      <c r="G21" s="714">
        <v>0</v>
      </c>
      <c r="H21" s="714">
        <v>8.1750000000000007</v>
      </c>
      <c r="I21" s="715" t="s">
        <v>329</v>
      </c>
      <c r="J21" s="716" t="s">
        <v>1</v>
      </c>
    </row>
    <row r="22" spans="1:10" ht="14.45" customHeight="1" x14ac:dyDescent="0.2">
      <c r="A22" s="712" t="s">
        <v>593</v>
      </c>
      <c r="B22" s="713" t="s">
        <v>595</v>
      </c>
      <c r="C22" s="714">
        <v>0</v>
      </c>
      <c r="D22" s="714">
        <v>0</v>
      </c>
      <c r="E22" s="714"/>
      <c r="F22" s="714">
        <v>8.1750000000000007</v>
      </c>
      <c r="G22" s="714">
        <v>0</v>
      </c>
      <c r="H22" s="714">
        <v>8.1750000000000007</v>
      </c>
      <c r="I22" s="715" t="s">
        <v>329</v>
      </c>
      <c r="J22" s="716" t="s">
        <v>579</v>
      </c>
    </row>
    <row r="23" spans="1:10" ht="14.45" customHeight="1" x14ac:dyDescent="0.2">
      <c r="A23" s="712" t="s">
        <v>329</v>
      </c>
      <c r="B23" s="713" t="s">
        <v>329</v>
      </c>
      <c r="C23" s="714" t="s">
        <v>329</v>
      </c>
      <c r="D23" s="714" t="s">
        <v>329</v>
      </c>
      <c r="E23" s="714"/>
      <c r="F23" s="714" t="s">
        <v>329</v>
      </c>
      <c r="G23" s="714" t="s">
        <v>329</v>
      </c>
      <c r="H23" s="714" t="s">
        <v>329</v>
      </c>
      <c r="I23" s="715" t="s">
        <v>329</v>
      </c>
      <c r="J23" s="716" t="s">
        <v>580</v>
      </c>
    </row>
    <row r="24" spans="1:10" ht="14.45" customHeight="1" x14ac:dyDescent="0.2">
      <c r="A24" s="712" t="s">
        <v>576</v>
      </c>
      <c r="B24" s="713" t="s">
        <v>577</v>
      </c>
      <c r="C24" s="714" t="s">
        <v>329</v>
      </c>
      <c r="D24" s="714" t="s">
        <v>329</v>
      </c>
      <c r="E24" s="714"/>
      <c r="F24" s="714" t="s">
        <v>329</v>
      </c>
      <c r="G24" s="714" t="s">
        <v>329</v>
      </c>
      <c r="H24" s="714" t="s">
        <v>329</v>
      </c>
      <c r="I24" s="715" t="s">
        <v>329</v>
      </c>
      <c r="J24" s="716" t="s">
        <v>0</v>
      </c>
    </row>
    <row r="25" spans="1:10" ht="14.45" customHeight="1" x14ac:dyDescent="0.2">
      <c r="A25" s="712" t="s">
        <v>576</v>
      </c>
      <c r="B25" s="713" t="s">
        <v>1523</v>
      </c>
      <c r="C25" s="714">
        <v>0</v>
      </c>
      <c r="D25" s="714">
        <v>0</v>
      </c>
      <c r="E25" s="714"/>
      <c r="F25" s="714">
        <v>2.79006</v>
      </c>
      <c r="G25" s="714">
        <v>0</v>
      </c>
      <c r="H25" s="714">
        <v>2.79006</v>
      </c>
      <c r="I25" s="715" t="s">
        <v>329</v>
      </c>
      <c r="J25" s="716" t="s">
        <v>1</v>
      </c>
    </row>
    <row r="26" spans="1:10" ht="14.45" customHeight="1" x14ac:dyDescent="0.2">
      <c r="A26" s="712" t="s">
        <v>576</v>
      </c>
      <c r="B26" s="713" t="s">
        <v>1526</v>
      </c>
      <c r="C26" s="714">
        <v>6.9000000000000006E-2</v>
      </c>
      <c r="D26" s="714">
        <v>0.65361000000000002</v>
      </c>
      <c r="E26" s="714"/>
      <c r="F26" s="714">
        <v>2.0869400000000002</v>
      </c>
      <c r="G26" s="714">
        <v>0</v>
      </c>
      <c r="H26" s="714">
        <v>2.0869400000000002</v>
      </c>
      <c r="I26" s="715" t="s">
        <v>329</v>
      </c>
      <c r="J26" s="716" t="s">
        <v>1</v>
      </c>
    </row>
    <row r="27" spans="1:10" ht="14.45" customHeight="1" x14ac:dyDescent="0.2">
      <c r="A27" s="712" t="s">
        <v>576</v>
      </c>
      <c r="B27" s="713" t="s">
        <v>1527</v>
      </c>
      <c r="C27" s="714">
        <v>10.604519999999999</v>
      </c>
      <c r="D27" s="714">
        <v>14.01127</v>
      </c>
      <c r="E27" s="714"/>
      <c r="F27" s="714">
        <v>12.074860000000001</v>
      </c>
      <c r="G27" s="714">
        <v>0</v>
      </c>
      <c r="H27" s="714">
        <v>12.074860000000001</v>
      </c>
      <c r="I27" s="715" t="s">
        <v>329</v>
      </c>
      <c r="J27" s="716" t="s">
        <v>1</v>
      </c>
    </row>
    <row r="28" spans="1:10" ht="14.45" customHeight="1" x14ac:dyDescent="0.2">
      <c r="A28" s="712" t="s">
        <v>576</v>
      </c>
      <c r="B28" s="713" t="s">
        <v>1528</v>
      </c>
      <c r="C28" s="714">
        <v>0</v>
      </c>
      <c r="D28" s="714">
        <v>0</v>
      </c>
      <c r="E28" s="714"/>
      <c r="F28" s="714">
        <v>0.6093599999999999</v>
      </c>
      <c r="G28" s="714">
        <v>0</v>
      </c>
      <c r="H28" s="714">
        <v>0.6093599999999999</v>
      </c>
      <c r="I28" s="715" t="s">
        <v>329</v>
      </c>
      <c r="J28" s="716" t="s">
        <v>1</v>
      </c>
    </row>
    <row r="29" spans="1:10" ht="14.45" customHeight="1" x14ac:dyDescent="0.2">
      <c r="A29" s="712" t="s">
        <v>576</v>
      </c>
      <c r="B29" s="713" t="s">
        <v>1529</v>
      </c>
      <c r="C29" s="714">
        <v>5.8380000000000001</v>
      </c>
      <c r="D29" s="714">
        <v>4.7765900000000006</v>
      </c>
      <c r="E29" s="714"/>
      <c r="F29" s="714">
        <v>3.9710000000000001</v>
      </c>
      <c r="G29" s="714">
        <v>0</v>
      </c>
      <c r="H29" s="714">
        <v>3.9710000000000001</v>
      </c>
      <c r="I29" s="715" t="s">
        <v>329</v>
      </c>
      <c r="J29" s="716" t="s">
        <v>1</v>
      </c>
    </row>
    <row r="30" spans="1:10" ht="14.45" customHeight="1" x14ac:dyDescent="0.2">
      <c r="A30" s="712" t="s">
        <v>576</v>
      </c>
      <c r="B30" s="713" t="s">
        <v>1530</v>
      </c>
      <c r="C30" s="714">
        <v>4.6559999999999997</v>
      </c>
      <c r="D30" s="714">
        <v>5.5579999999999998</v>
      </c>
      <c r="E30" s="714"/>
      <c r="F30" s="714">
        <v>12.234999999999999</v>
      </c>
      <c r="G30" s="714">
        <v>0</v>
      </c>
      <c r="H30" s="714">
        <v>12.234999999999999</v>
      </c>
      <c r="I30" s="715" t="s">
        <v>329</v>
      </c>
      <c r="J30" s="716" t="s">
        <v>1</v>
      </c>
    </row>
    <row r="31" spans="1:10" ht="14.45" customHeight="1" x14ac:dyDescent="0.2">
      <c r="A31" s="712" t="s">
        <v>576</v>
      </c>
      <c r="B31" s="713" t="s">
        <v>1533</v>
      </c>
      <c r="C31" s="714">
        <v>0</v>
      </c>
      <c r="D31" s="714">
        <v>0</v>
      </c>
      <c r="E31" s="714"/>
      <c r="F31" s="714">
        <v>0.14399999999999999</v>
      </c>
      <c r="G31" s="714">
        <v>0</v>
      </c>
      <c r="H31" s="714">
        <v>0.14399999999999999</v>
      </c>
      <c r="I31" s="715" t="s">
        <v>329</v>
      </c>
      <c r="J31" s="716" t="s">
        <v>1</v>
      </c>
    </row>
    <row r="32" spans="1:10" ht="14.45" customHeight="1" x14ac:dyDescent="0.2">
      <c r="A32" s="712" t="s">
        <v>576</v>
      </c>
      <c r="B32" s="713" t="s">
        <v>578</v>
      </c>
      <c r="C32" s="714">
        <v>21.16752</v>
      </c>
      <c r="D32" s="714">
        <v>24.999470000000002</v>
      </c>
      <c r="E32" s="714"/>
      <c r="F32" s="714">
        <v>33.91122</v>
      </c>
      <c r="G32" s="714">
        <v>0</v>
      </c>
      <c r="H32" s="714">
        <v>33.91122</v>
      </c>
      <c r="I32" s="715" t="s">
        <v>329</v>
      </c>
      <c r="J32" s="716" t="s">
        <v>579</v>
      </c>
    </row>
    <row r="33" spans="1:10" ht="14.45" customHeight="1" x14ac:dyDescent="0.2">
      <c r="A33" s="712" t="s">
        <v>329</v>
      </c>
      <c r="B33" s="713" t="s">
        <v>329</v>
      </c>
      <c r="C33" s="714" t="s">
        <v>329</v>
      </c>
      <c r="D33" s="714" t="s">
        <v>329</v>
      </c>
      <c r="E33" s="714"/>
      <c r="F33" s="714" t="s">
        <v>329</v>
      </c>
      <c r="G33" s="714" t="s">
        <v>329</v>
      </c>
      <c r="H33" s="714" t="s">
        <v>329</v>
      </c>
      <c r="I33" s="715" t="s">
        <v>329</v>
      </c>
      <c r="J33" s="716" t="s">
        <v>580</v>
      </c>
    </row>
    <row r="34" spans="1:10" ht="14.45" customHeight="1" x14ac:dyDescent="0.2">
      <c r="A34" s="712" t="s">
        <v>581</v>
      </c>
      <c r="B34" s="713" t="s">
        <v>582</v>
      </c>
      <c r="C34" s="714" t="s">
        <v>329</v>
      </c>
      <c r="D34" s="714" t="s">
        <v>329</v>
      </c>
      <c r="E34" s="714"/>
      <c r="F34" s="714" t="s">
        <v>329</v>
      </c>
      <c r="G34" s="714" t="s">
        <v>329</v>
      </c>
      <c r="H34" s="714" t="s">
        <v>329</v>
      </c>
      <c r="I34" s="715" t="s">
        <v>329</v>
      </c>
      <c r="J34" s="716" t="s">
        <v>0</v>
      </c>
    </row>
    <row r="35" spans="1:10" ht="14.45" customHeight="1" x14ac:dyDescent="0.2">
      <c r="A35" s="712" t="s">
        <v>581</v>
      </c>
      <c r="B35" s="713" t="s">
        <v>1523</v>
      </c>
      <c r="C35" s="714">
        <v>0.70457999999999987</v>
      </c>
      <c r="D35" s="714">
        <v>0.71929999999999994</v>
      </c>
      <c r="E35" s="714"/>
      <c r="F35" s="714">
        <v>1.6559300000000001</v>
      </c>
      <c r="G35" s="714">
        <v>0</v>
      </c>
      <c r="H35" s="714">
        <v>1.6559300000000001</v>
      </c>
      <c r="I35" s="715" t="s">
        <v>329</v>
      </c>
      <c r="J35" s="716" t="s">
        <v>1</v>
      </c>
    </row>
    <row r="36" spans="1:10" ht="14.45" customHeight="1" x14ac:dyDescent="0.2">
      <c r="A36" s="712" t="s">
        <v>581</v>
      </c>
      <c r="B36" s="713" t="s">
        <v>1526</v>
      </c>
      <c r="C36" s="714">
        <v>5.4373199999999997</v>
      </c>
      <c r="D36" s="714">
        <v>3.9702200000000003</v>
      </c>
      <c r="E36" s="714"/>
      <c r="F36" s="714">
        <v>5.2046000000000001</v>
      </c>
      <c r="G36" s="714">
        <v>0</v>
      </c>
      <c r="H36" s="714">
        <v>5.2046000000000001</v>
      </c>
      <c r="I36" s="715" t="s">
        <v>329</v>
      </c>
      <c r="J36" s="716" t="s">
        <v>1</v>
      </c>
    </row>
    <row r="37" spans="1:10" ht="14.45" customHeight="1" x14ac:dyDescent="0.2">
      <c r="A37" s="712" t="s">
        <v>581</v>
      </c>
      <c r="B37" s="713" t="s">
        <v>1527</v>
      </c>
      <c r="C37" s="714">
        <v>104.6807</v>
      </c>
      <c r="D37" s="714">
        <v>102.09909999999996</v>
      </c>
      <c r="E37" s="714"/>
      <c r="F37" s="714">
        <v>108.21369999999999</v>
      </c>
      <c r="G37" s="714">
        <v>0</v>
      </c>
      <c r="H37" s="714">
        <v>108.21369999999999</v>
      </c>
      <c r="I37" s="715" t="s">
        <v>329</v>
      </c>
      <c r="J37" s="716" t="s">
        <v>1</v>
      </c>
    </row>
    <row r="38" spans="1:10" ht="14.45" customHeight="1" x14ac:dyDescent="0.2">
      <c r="A38" s="712" t="s">
        <v>581</v>
      </c>
      <c r="B38" s="713" t="s">
        <v>1529</v>
      </c>
      <c r="C38" s="714">
        <v>1.6487000000000001</v>
      </c>
      <c r="D38" s="714">
        <v>1.3280000000000001</v>
      </c>
      <c r="E38" s="714"/>
      <c r="F38" s="714">
        <v>0.47299999999999998</v>
      </c>
      <c r="G38" s="714">
        <v>0</v>
      </c>
      <c r="H38" s="714">
        <v>0.47299999999999998</v>
      </c>
      <c r="I38" s="715" t="s">
        <v>329</v>
      </c>
      <c r="J38" s="716" t="s">
        <v>1</v>
      </c>
    </row>
    <row r="39" spans="1:10" ht="14.45" customHeight="1" x14ac:dyDescent="0.2">
      <c r="A39" s="712" t="s">
        <v>581</v>
      </c>
      <c r="B39" s="713" t="s">
        <v>1530</v>
      </c>
      <c r="C39" s="714">
        <v>11.620799999999999</v>
      </c>
      <c r="D39" s="714">
        <v>11.885200000000001</v>
      </c>
      <c r="E39" s="714"/>
      <c r="F39" s="714">
        <v>49.439</v>
      </c>
      <c r="G39" s="714">
        <v>0</v>
      </c>
      <c r="H39" s="714">
        <v>49.439</v>
      </c>
      <c r="I39" s="715" t="s">
        <v>329</v>
      </c>
      <c r="J39" s="716" t="s">
        <v>1</v>
      </c>
    </row>
    <row r="40" spans="1:10" ht="14.45" customHeight="1" x14ac:dyDescent="0.2">
      <c r="A40" s="712" t="s">
        <v>581</v>
      </c>
      <c r="B40" s="713" t="s">
        <v>1531</v>
      </c>
      <c r="C40" s="714">
        <v>0</v>
      </c>
      <c r="D40" s="714">
        <v>0</v>
      </c>
      <c r="E40" s="714"/>
      <c r="F40" s="714">
        <v>1.694</v>
      </c>
      <c r="G40" s="714">
        <v>0</v>
      </c>
      <c r="H40" s="714">
        <v>1.694</v>
      </c>
      <c r="I40" s="715" t="s">
        <v>329</v>
      </c>
      <c r="J40" s="716" t="s">
        <v>1</v>
      </c>
    </row>
    <row r="41" spans="1:10" ht="14.45" customHeight="1" x14ac:dyDescent="0.2">
      <c r="A41" s="712" t="s">
        <v>581</v>
      </c>
      <c r="B41" s="713" t="s">
        <v>583</v>
      </c>
      <c r="C41" s="714">
        <v>124.0921</v>
      </c>
      <c r="D41" s="714">
        <v>120.00181999999997</v>
      </c>
      <c r="E41" s="714"/>
      <c r="F41" s="714">
        <v>166.68022999999997</v>
      </c>
      <c r="G41" s="714">
        <v>0</v>
      </c>
      <c r="H41" s="714">
        <v>166.68022999999997</v>
      </c>
      <c r="I41" s="715" t="s">
        <v>329</v>
      </c>
      <c r="J41" s="716" t="s">
        <v>579</v>
      </c>
    </row>
    <row r="42" spans="1:10" ht="14.45" customHeight="1" x14ac:dyDescent="0.2">
      <c r="A42" s="712" t="s">
        <v>329</v>
      </c>
      <c r="B42" s="713" t="s">
        <v>329</v>
      </c>
      <c r="C42" s="714" t="s">
        <v>329</v>
      </c>
      <c r="D42" s="714" t="s">
        <v>329</v>
      </c>
      <c r="E42" s="714"/>
      <c r="F42" s="714" t="s">
        <v>329</v>
      </c>
      <c r="G42" s="714" t="s">
        <v>329</v>
      </c>
      <c r="H42" s="714" t="s">
        <v>329</v>
      </c>
      <c r="I42" s="715" t="s">
        <v>329</v>
      </c>
      <c r="J42" s="716" t="s">
        <v>580</v>
      </c>
    </row>
    <row r="43" spans="1:10" ht="14.45" customHeight="1" x14ac:dyDescent="0.2">
      <c r="A43" s="712" t="s">
        <v>584</v>
      </c>
      <c r="B43" s="713" t="s">
        <v>585</v>
      </c>
      <c r="C43" s="714" t="s">
        <v>329</v>
      </c>
      <c r="D43" s="714" t="s">
        <v>329</v>
      </c>
      <c r="E43" s="714"/>
      <c r="F43" s="714" t="s">
        <v>329</v>
      </c>
      <c r="G43" s="714" t="s">
        <v>329</v>
      </c>
      <c r="H43" s="714" t="s">
        <v>329</v>
      </c>
      <c r="I43" s="715" t="s">
        <v>329</v>
      </c>
      <c r="J43" s="716" t="s">
        <v>0</v>
      </c>
    </row>
    <row r="44" spans="1:10" ht="14.45" customHeight="1" x14ac:dyDescent="0.2">
      <c r="A44" s="712" t="s">
        <v>584</v>
      </c>
      <c r="B44" s="713" t="s">
        <v>1525</v>
      </c>
      <c r="C44" s="714">
        <v>0</v>
      </c>
      <c r="D44" s="714">
        <v>0.30885000000000001</v>
      </c>
      <c r="E44" s="714"/>
      <c r="F44" s="714">
        <v>0.33759</v>
      </c>
      <c r="G44" s="714">
        <v>0</v>
      </c>
      <c r="H44" s="714">
        <v>0.33759</v>
      </c>
      <c r="I44" s="715" t="s">
        <v>329</v>
      </c>
      <c r="J44" s="716" t="s">
        <v>1</v>
      </c>
    </row>
    <row r="45" spans="1:10" ht="14.45" customHeight="1" x14ac:dyDescent="0.2">
      <c r="A45" s="712" t="s">
        <v>584</v>
      </c>
      <c r="B45" s="713" t="s">
        <v>1526</v>
      </c>
      <c r="C45" s="714">
        <v>1.95E-2</v>
      </c>
      <c r="D45" s="714">
        <v>0.17133999999999999</v>
      </c>
      <c r="E45" s="714"/>
      <c r="F45" s="714">
        <v>2.6182700000000003</v>
      </c>
      <c r="G45" s="714">
        <v>0</v>
      </c>
      <c r="H45" s="714">
        <v>2.6182700000000003</v>
      </c>
      <c r="I45" s="715" t="s">
        <v>329</v>
      </c>
      <c r="J45" s="716" t="s">
        <v>1</v>
      </c>
    </row>
    <row r="46" spans="1:10" ht="14.45" customHeight="1" x14ac:dyDescent="0.2">
      <c r="A46" s="712" t="s">
        <v>584</v>
      </c>
      <c r="B46" s="713" t="s">
        <v>1527</v>
      </c>
      <c r="C46" s="714">
        <v>3.9153599999999997</v>
      </c>
      <c r="D46" s="714">
        <v>3.0653699999999997</v>
      </c>
      <c r="E46" s="714"/>
      <c r="F46" s="714">
        <v>4.6630800000000008</v>
      </c>
      <c r="G46" s="714">
        <v>0</v>
      </c>
      <c r="H46" s="714">
        <v>4.6630800000000008</v>
      </c>
      <c r="I46" s="715" t="s">
        <v>329</v>
      </c>
      <c r="J46" s="716" t="s">
        <v>1</v>
      </c>
    </row>
    <row r="47" spans="1:10" ht="14.45" customHeight="1" x14ac:dyDescent="0.2">
      <c r="A47" s="712" t="s">
        <v>584</v>
      </c>
      <c r="B47" s="713" t="s">
        <v>1529</v>
      </c>
      <c r="C47" s="714">
        <v>5.0990000000000002</v>
      </c>
      <c r="D47" s="714">
        <v>4.2302700000000009</v>
      </c>
      <c r="E47" s="714"/>
      <c r="F47" s="714">
        <v>1.163</v>
      </c>
      <c r="G47" s="714">
        <v>0</v>
      </c>
      <c r="H47" s="714">
        <v>1.163</v>
      </c>
      <c r="I47" s="715" t="s">
        <v>329</v>
      </c>
      <c r="J47" s="716" t="s">
        <v>1</v>
      </c>
    </row>
    <row r="48" spans="1:10" ht="14.45" customHeight="1" x14ac:dyDescent="0.2">
      <c r="A48" s="712" t="s">
        <v>584</v>
      </c>
      <c r="B48" s="713" t="s">
        <v>1530</v>
      </c>
      <c r="C48" s="714">
        <v>2.2599999999999998</v>
      </c>
      <c r="D48" s="714">
        <v>2.2200000000000002</v>
      </c>
      <c r="E48" s="714"/>
      <c r="F48" s="714">
        <v>12.068</v>
      </c>
      <c r="G48" s="714">
        <v>0</v>
      </c>
      <c r="H48" s="714">
        <v>12.068</v>
      </c>
      <c r="I48" s="715" t="s">
        <v>329</v>
      </c>
      <c r="J48" s="716" t="s">
        <v>1</v>
      </c>
    </row>
    <row r="49" spans="1:10" ht="14.45" customHeight="1" x14ac:dyDescent="0.2">
      <c r="A49" s="712" t="s">
        <v>584</v>
      </c>
      <c r="B49" s="713" t="s">
        <v>1532</v>
      </c>
      <c r="C49" s="714">
        <v>0</v>
      </c>
      <c r="D49" s="714">
        <v>0</v>
      </c>
      <c r="E49" s="714"/>
      <c r="F49" s="714">
        <v>5.8000000000000003E-2</v>
      </c>
      <c r="G49" s="714">
        <v>0</v>
      </c>
      <c r="H49" s="714">
        <v>5.8000000000000003E-2</v>
      </c>
      <c r="I49" s="715" t="s">
        <v>329</v>
      </c>
      <c r="J49" s="716" t="s">
        <v>1</v>
      </c>
    </row>
    <row r="50" spans="1:10" ht="14.45" customHeight="1" x14ac:dyDescent="0.2">
      <c r="A50" s="712" t="s">
        <v>584</v>
      </c>
      <c r="B50" s="713" t="s">
        <v>586</v>
      </c>
      <c r="C50" s="714">
        <v>11.29386</v>
      </c>
      <c r="D50" s="714">
        <v>9.9958300000000015</v>
      </c>
      <c r="E50" s="714"/>
      <c r="F50" s="714">
        <v>20.90794</v>
      </c>
      <c r="G50" s="714">
        <v>0</v>
      </c>
      <c r="H50" s="714">
        <v>20.90794</v>
      </c>
      <c r="I50" s="715" t="s">
        <v>329</v>
      </c>
      <c r="J50" s="716" t="s">
        <v>579</v>
      </c>
    </row>
    <row r="51" spans="1:10" ht="14.45" customHeight="1" x14ac:dyDescent="0.2">
      <c r="A51" s="712" t="s">
        <v>329</v>
      </c>
      <c r="B51" s="713" t="s">
        <v>329</v>
      </c>
      <c r="C51" s="714" t="s">
        <v>329</v>
      </c>
      <c r="D51" s="714" t="s">
        <v>329</v>
      </c>
      <c r="E51" s="714"/>
      <c r="F51" s="714" t="s">
        <v>329</v>
      </c>
      <c r="G51" s="714" t="s">
        <v>329</v>
      </c>
      <c r="H51" s="714" t="s">
        <v>329</v>
      </c>
      <c r="I51" s="715" t="s">
        <v>329</v>
      </c>
      <c r="J51" s="716" t="s">
        <v>580</v>
      </c>
    </row>
    <row r="52" spans="1:10" ht="14.45" customHeight="1" x14ac:dyDescent="0.2">
      <c r="A52" s="712" t="s">
        <v>587</v>
      </c>
      <c r="B52" s="713" t="s">
        <v>588</v>
      </c>
      <c r="C52" s="714" t="s">
        <v>329</v>
      </c>
      <c r="D52" s="714" t="s">
        <v>329</v>
      </c>
      <c r="E52" s="714"/>
      <c r="F52" s="714" t="s">
        <v>329</v>
      </c>
      <c r="G52" s="714" t="s">
        <v>329</v>
      </c>
      <c r="H52" s="714" t="s">
        <v>329</v>
      </c>
      <c r="I52" s="715" t="s">
        <v>329</v>
      </c>
      <c r="J52" s="716" t="s">
        <v>0</v>
      </c>
    </row>
    <row r="53" spans="1:10" ht="14.45" customHeight="1" x14ac:dyDescent="0.2">
      <c r="A53" s="712" t="s">
        <v>587</v>
      </c>
      <c r="B53" s="713" t="s">
        <v>1523</v>
      </c>
      <c r="C53" s="714">
        <v>0.32924999999999999</v>
      </c>
      <c r="D53" s="714">
        <v>0</v>
      </c>
      <c r="E53" s="714"/>
      <c r="F53" s="714">
        <v>0.12185</v>
      </c>
      <c r="G53" s="714">
        <v>0</v>
      </c>
      <c r="H53" s="714">
        <v>0.12185</v>
      </c>
      <c r="I53" s="715" t="s">
        <v>329</v>
      </c>
      <c r="J53" s="716" t="s">
        <v>1</v>
      </c>
    </row>
    <row r="54" spans="1:10" ht="14.45" customHeight="1" x14ac:dyDescent="0.2">
      <c r="A54" s="712" t="s">
        <v>587</v>
      </c>
      <c r="B54" s="713" t="s">
        <v>1525</v>
      </c>
      <c r="C54" s="714">
        <v>0</v>
      </c>
      <c r="D54" s="714">
        <v>0</v>
      </c>
      <c r="E54" s="714"/>
      <c r="F54" s="714">
        <v>0.37147000000000002</v>
      </c>
      <c r="G54" s="714">
        <v>0</v>
      </c>
      <c r="H54" s="714">
        <v>0.37147000000000002</v>
      </c>
      <c r="I54" s="715" t="s">
        <v>329</v>
      </c>
      <c r="J54" s="716" t="s">
        <v>1</v>
      </c>
    </row>
    <row r="55" spans="1:10" ht="14.45" customHeight="1" x14ac:dyDescent="0.2">
      <c r="A55" s="712" t="s">
        <v>587</v>
      </c>
      <c r="B55" s="713" t="s">
        <v>1526</v>
      </c>
      <c r="C55" s="714">
        <v>12.131680000000001</v>
      </c>
      <c r="D55" s="714">
        <v>13.820679999999999</v>
      </c>
      <c r="E55" s="714"/>
      <c r="F55" s="714">
        <v>17.550900000000002</v>
      </c>
      <c r="G55" s="714">
        <v>0</v>
      </c>
      <c r="H55" s="714">
        <v>17.550900000000002</v>
      </c>
      <c r="I55" s="715" t="s">
        <v>329</v>
      </c>
      <c r="J55" s="716" t="s">
        <v>1</v>
      </c>
    </row>
    <row r="56" spans="1:10" ht="14.45" customHeight="1" x14ac:dyDescent="0.2">
      <c r="A56" s="712" t="s">
        <v>587</v>
      </c>
      <c r="B56" s="713" t="s">
        <v>1527</v>
      </c>
      <c r="C56" s="714">
        <v>2214.09058</v>
      </c>
      <c r="D56" s="714">
        <v>2103.5568699999999</v>
      </c>
      <c r="E56" s="714"/>
      <c r="F56" s="714">
        <v>2348.3307399999999</v>
      </c>
      <c r="G56" s="714">
        <v>0</v>
      </c>
      <c r="H56" s="714">
        <v>2348.3307399999999</v>
      </c>
      <c r="I56" s="715" t="s">
        <v>329</v>
      </c>
      <c r="J56" s="716" t="s">
        <v>1</v>
      </c>
    </row>
    <row r="57" spans="1:10" ht="14.45" customHeight="1" x14ac:dyDescent="0.2">
      <c r="A57" s="712" t="s">
        <v>587</v>
      </c>
      <c r="B57" s="713" t="s">
        <v>1528</v>
      </c>
      <c r="C57" s="714">
        <v>7.3471200000000003</v>
      </c>
      <c r="D57" s="714">
        <v>4.1013599999999997</v>
      </c>
      <c r="E57" s="714"/>
      <c r="F57" s="714">
        <v>0</v>
      </c>
      <c r="G57" s="714">
        <v>0</v>
      </c>
      <c r="H57" s="714">
        <v>0</v>
      </c>
      <c r="I57" s="715" t="s">
        <v>329</v>
      </c>
      <c r="J57" s="716" t="s">
        <v>1</v>
      </c>
    </row>
    <row r="58" spans="1:10" ht="14.45" customHeight="1" x14ac:dyDescent="0.2">
      <c r="A58" s="712" t="s">
        <v>587</v>
      </c>
      <c r="B58" s="713" t="s">
        <v>1529</v>
      </c>
      <c r="C58" s="714">
        <v>4.8851499999999994</v>
      </c>
      <c r="D58" s="714">
        <v>3.7913600000000001</v>
      </c>
      <c r="E58" s="714"/>
      <c r="F58" s="714">
        <v>1.7410000000000001</v>
      </c>
      <c r="G58" s="714">
        <v>0</v>
      </c>
      <c r="H58" s="714">
        <v>1.7410000000000001</v>
      </c>
      <c r="I58" s="715" t="s">
        <v>329</v>
      </c>
      <c r="J58" s="716" t="s">
        <v>1</v>
      </c>
    </row>
    <row r="59" spans="1:10" ht="14.45" customHeight="1" x14ac:dyDescent="0.2">
      <c r="A59" s="712" t="s">
        <v>587</v>
      </c>
      <c r="B59" s="713" t="s">
        <v>1530</v>
      </c>
      <c r="C59" s="714">
        <v>18.682119999999998</v>
      </c>
      <c r="D59" s="714">
        <v>19.675530000000002</v>
      </c>
      <c r="E59" s="714"/>
      <c r="F59" s="714">
        <v>79.312600000000003</v>
      </c>
      <c r="G59" s="714">
        <v>0</v>
      </c>
      <c r="H59" s="714">
        <v>79.312600000000003</v>
      </c>
      <c r="I59" s="715" t="s">
        <v>329</v>
      </c>
      <c r="J59" s="716" t="s">
        <v>1</v>
      </c>
    </row>
    <row r="60" spans="1:10" ht="14.45" customHeight="1" x14ac:dyDescent="0.2">
      <c r="A60" s="712" t="s">
        <v>587</v>
      </c>
      <c r="B60" s="713" t="s">
        <v>1531</v>
      </c>
      <c r="C60" s="714">
        <v>0</v>
      </c>
      <c r="D60" s="714">
        <v>0</v>
      </c>
      <c r="E60" s="714"/>
      <c r="F60" s="714">
        <v>0</v>
      </c>
      <c r="G60" s="714">
        <v>0</v>
      </c>
      <c r="H60" s="714">
        <v>0</v>
      </c>
      <c r="I60" s="715" t="s">
        <v>329</v>
      </c>
      <c r="J60" s="716" t="s">
        <v>1</v>
      </c>
    </row>
    <row r="61" spans="1:10" ht="14.45" customHeight="1" x14ac:dyDescent="0.2">
      <c r="A61" s="712" t="s">
        <v>587</v>
      </c>
      <c r="B61" s="713" t="s">
        <v>589</v>
      </c>
      <c r="C61" s="714">
        <v>2257.4659000000001</v>
      </c>
      <c r="D61" s="714">
        <v>2144.9458</v>
      </c>
      <c r="E61" s="714"/>
      <c r="F61" s="714">
        <v>2447.4285600000003</v>
      </c>
      <c r="G61" s="714">
        <v>0</v>
      </c>
      <c r="H61" s="714">
        <v>2447.4285600000003</v>
      </c>
      <c r="I61" s="715" t="s">
        <v>329</v>
      </c>
      <c r="J61" s="716" t="s">
        <v>579</v>
      </c>
    </row>
    <row r="62" spans="1:10" ht="14.45" customHeight="1" x14ac:dyDescent="0.2">
      <c r="A62" s="712" t="s">
        <v>329</v>
      </c>
      <c r="B62" s="713" t="s">
        <v>329</v>
      </c>
      <c r="C62" s="714" t="s">
        <v>329</v>
      </c>
      <c r="D62" s="714" t="s">
        <v>329</v>
      </c>
      <c r="E62" s="714"/>
      <c r="F62" s="714" t="s">
        <v>329</v>
      </c>
      <c r="G62" s="714" t="s">
        <v>329</v>
      </c>
      <c r="H62" s="714" t="s">
        <v>329</v>
      </c>
      <c r="I62" s="715" t="s">
        <v>329</v>
      </c>
      <c r="J62" s="716" t="s">
        <v>580</v>
      </c>
    </row>
    <row r="63" spans="1:10" ht="14.45" customHeight="1" x14ac:dyDescent="0.2">
      <c r="A63" s="712" t="s">
        <v>567</v>
      </c>
      <c r="B63" s="713" t="s">
        <v>574</v>
      </c>
      <c r="C63" s="714">
        <v>2414.0193799999997</v>
      </c>
      <c r="D63" s="714">
        <v>2299.94292</v>
      </c>
      <c r="E63" s="714"/>
      <c r="F63" s="714">
        <v>2677.10295</v>
      </c>
      <c r="G63" s="714">
        <v>0</v>
      </c>
      <c r="H63" s="714">
        <v>2677.10295</v>
      </c>
      <c r="I63" s="715" t="s">
        <v>329</v>
      </c>
      <c r="J63" s="716" t="s">
        <v>575</v>
      </c>
    </row>
  </sheetData>
  <mergeCells count="3">
    <mergeCell ref="A1:I1"/>
    <mergeCell ref="F3:I3"/>
    <mergeCell ref="C4:D4"/>
  </mergeCells>
  <conditionalFormatting sqref="F18 F64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63">
    <cfRule type="expression" dxfId="32" priority="6">
      <formula>$H19&gt;0</formula>
    </cfRule>
  </conditionalFormatting>
  <conditionalFormatting sqref="A19:A63">
    <cfRule type="expression" dxfId="31" priority="5">
      <formula>AND($J19&lt;&gt;"mezeraKL",$J19&lt;&gt;"")</formula>
    </cfRule>
  </conditionalFormatting>
  <conditionalFormatting sqref="I19:I63">
    <cfRule type="expression" dxfId="30" priority="7">
      <formula>$I19&gt;1</formula>
    </cfRule>
  </conditionalFormatting>
  <conditionalFormatting sqref="B19:B63">
    <cfRule type="expression" dxfId="29" priority="4">
      <formula>OR($J19="NS",$J19="SumaNS",$J19="Účet")</formula>
    </cfRule>
  </conditionalFormatting>
  <conditionalFormatting sqref="A19:D63 F19:I63">
    <cfRule type="expression" dxfId="28" priority="8">
      <formula>AND($J19&lt;&gt;"",$J19&lt;&gt;"mezeraKL")</formula>
    </cfRule>
  </conditionalFormatting>
  <conditionalFormatting sqref="B19:D63 F19:I63">
    <cfRule type="expression" dxfId="27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63 F19:I63">
    <cfRule type="expression" dxfId="26" priority="2">
      <formula>OR($J19="SumaNS",$J19="NS")</formula>
    </cfRule>
  </conditionalFormatting>
  <hyperlinks>
    <hyperlink ref="A2" location="Obsah!A1" display="Zpět na Obsah  KL 01  1.-4.měsíc" xr:uid="{D03DEF68-E264-4197-B404-F3969482EF7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1793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20.449615375624269</v>
      </c>
      <c r="J3" s="203">
        <f>SUBTOTAL(9,J5:J1048576)</f>
        <v>130919</v>
      </c>
      <c r="K3" s="204">
        <f>SUBTOTAL(9,K5:K1048576)</f>
        <v>2677243.1953613535</v>
      </c>
    </row>
    <row r="4" spans="1:11" s="329" customFormat="1" ht="14.45" customHeight="1" thickBot="1" x14ac:dyDescent="0.25">
      <c r="A4" s="838" t="s">
        <v>4</v>
      </c>
      <c r="B4" s="718" t="s">
        <v>5</v>
      </c>
      <c r="C4" s="718" t="s">
        <v>0</v>
      </c>
      <c r="D4" s="718" t="s">
        <v>6</v>
      </c>
      <c r="E4" s="718" t="s">
        <v>7</v>
      </c>
      <c r="F4" s="718" t="s">
        <v>1</v>
      </c>
      <c r="G4" s="718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567</v>
      </c>
      <c r="B5" s="808" t="s">
        <v>568</v>
      </c>
      <c r="C5" s="811" t="s">
        <v>593</v>
      </c>
      <c r="D5" s="839" t="s">
        <v>594</v>
      </c>
      <c r="E5" s="811" t="s">
        <v>1534</v>
      </c>
      <c r="F5" s="839" t="s">
        <v>1535</v>
      </c>
      <c r="G5" s="811" t="s">
        <v>1536</v>
      </c>
      <c r="H5" s="811" t="s">
        <v>1537</v>
      </c>
      <c r="I5" s="225">
        <v>1591.6666666666667</v>
      </c>
      <c r="J5" s="225">
        <v>5</v>
      </c>
      <c r="K5" s="831">
        <v>8175</v>
      </c>
    </row>
    <row r="6" spans="1:11" ht="14.45" customHeight="1" x14ac:dyDescent="0.2">
      <c r="A6" s="822" t="s">
        <v>567</v>
      </c>
      <c r="B6" s="823" t="s">
        <v>568</v>
      </c>
      <c r="C6" s="826" t="s">
        <v>576</v>
      </c>
      <c r="D6" s="840" t="s">
        <v>577</v>
      </c>
      <c r="E6" s="826" t="s">
        <v>1538</v>
      </c>
      <c r="F6" s="840" t="s">
        <v>1539</v>
      </c>
      <c r="G6" s="826" t="s">
        <v>1540</v>
      </c>
      <c r="H6" s="826" t="s">
        <v>1541</v>
      </c>
      <c r="I6" s="832">
        <v>1375</v>
      </c>
      <c r="J6" s="832">
        <v>2</v>
      </c>
      <c r="K6" s="833">
        <v>2750</v>
      </c>
    </row>
    <row r="7" spans="1:11" ht="14.45" customHeight="1" x14ac:dyDescent="0.2">
      <c r="A7" s="822" t="s">
        <v>567</v>
      </c>
      <c r="B7" s="823" t="s">
        <v>568</v>
      </c>
      <c r="C7" s="826" t="s">
        <v>576</v>
      </c>
      <c r="D7" s="840" t="s">
        <v>577</v>
      </c>
      <c r="E7" s="826" t="s">
        <v>1538</v>
      </c>
      <c r="F7" s="840" t="s">
        <v>1539</v>
      </c>
      <c r="G7" s="826" t="s">
        <v>1542</v>
      </c>
      <c r="H7" s="826" t="s">
        <v>1543</v>
      </c>
      <c r="I7" s="832">
        <v>74.058485938367255</v>
      </c>
      <c r="J7" s="832">
        <v>1</v>
      </c>
      <c r="K7" s="833">
        <v>74.058485938367255</v>
      </c>
    </row>
    <row r="8" spans="1:11" ht="14.45" customHeight="1" x14ac:dyDescent="0.2">
      <c r="A8" s="822" t="s">
        <v>567</v>
      </c>
      <c r="B8" s="823" t="s">
        <v>568</v>
      </c>
      <c r="C8" s="826" t="s">
        <v>576</v>
      </c>
      <c r="D8" s="840" t="s">
        <v>577</v>
      </c>
      <c r="E8" s="826" t="s">
        <v>1544</v>
      </c>
      <c r="F8" s="840" t="s">
        <v>1545</v>
      </c>
      <c r="G8" s="826" t="s">
        <v>1546</v>
      </c>
      <c r="H8" s="826" t="s">
        <v>1547</v>
      </c>
      <c r="I8" s="832">
        <v>109.61000061035156</v>
      </c>
      <c r="J8" s="832">
        <v>1</v>
      </c>
      <c r="K8" s="833">
        <v>109.61000061035156</v>
      </c>
    </row>
    <row r="9" spans="1:11" ht="14.45" customHeight="1" x14ac:dyDescent="0.2">
      <c r="A9" s="822" t="s">
        <v>567</v>
      </c>
      <c r="B9" s="823" t="s">
        <v>568</v>
      </c>
      <c r="C9" s="826" t="s">
        <v>576</v>
      </c>
      <c r="D9" s="840" t="s">
        <v>577</v>
      </c>
      <c r="E9" s="826" t="s">
        <v>1544</v>
      </c>
      <c r="F9" s="840" t="s">
        <v>1545</v>
      </c>
      <c r="G9" s="826" t="s">
        <v>1548</v>
      </c>
      <c r="H9" s="826" t="s">
        <v>1549</v>
      </c>
      <c r="I9" s="832">
        <v>11.640000343322754</v>
      </c>
      <c r="J9" s="832">
        <v>1</v>
      </c>
      <c r="K9" s="833">
        <v>11.640000343322754</v>
      </c>
    </row>
    <row r="10" spans="1:11" ht="14.45" customHeight="1" x14ac:dyDescent="0.2">
      <c r="A10" s="822" t="s">
        <v>567</v>
      </c>
      <c r="B10" s="823" t="s">
        <v>568</v>
      </c>
      <c r="C10" s="826" t="s">
        <v>576</v>
      </c>
      <c r="D10" s="840" t="s">
        <v>577</v>
      </c>
      <c r="E10" s="826" t="s">
        <v>1544</v>
      </c>
      <c r="F10" s="840" t="s">
        <v>1545</v>
      </c>
      <c r="G10" s="826" t="s">
        <v>1550</v>
      </c>
      <c r="H10" s="826" t="s">
        <v>1551</v>
      </c>
      <c r="I10" s="832">
        <v>13.015000343322754</v>
      </c>
      <c r="J10" s="832">
        <v>2</v>
      </c>
      <c r="K10" s="833">
        <v>26.030000686645508</v>
      </c>
    </row>
    <row r="11" spans="1:11" ht="14.45" customHeight="1" x14ac:dyDescent="0.2">
      <c r="A11" s="822" t="s">
        <v>567</v>
      </c>
      <c r="B11" s="823" t="s">
        <v>568</v>
      </c>
      <c r="C11" s="826" t="s">
        <v>576</v>
      </c>
      <c r="D11" s="840" t="s">
        <v>577</v>
      </c>
      <c r="E11" s="826" t="s">
        <v>1544</v>
      </c>
      <c r="F11" s="840" t="s">
        <v>1545</v>
      </c>
      <c r="G11" s="826" t="s">
        <v>1552</v>
      </c>
      <c r="H11" s="826" t="s">
        <v>1553</v>
      </c>
      <c r="I11" s="832">
        <v>0.37999999523162842</v>
      </c>
      <c r="J11" s="832">
        <v>50</v>
      </c>
      <c r="K11" s="833">
        <v>19</v>
      </c>
    </row>
    <row r="12" spans="1:11" ht="14.45" customHeight="1" x14ac:dyDescent="0.2">
      <c r="A12" s="822" t="s">
        <v>567</v>
      </c>
      <c r="B12" s="823" t="s">
        <v>568</v>
      </c>
      <c r="C12" s="826" t="s">
        <v>576</v>
      </c>
      <c r="D12" s="840" t="s">
        <v>577</v>
      </c>
      <c r="E12" s="826" t="s">
        <v>1544</v>
      </c>
      <c r="F12" s="840" t="s">
        <v>1545</v>
      </c>
      <c r="G12" s="826" t="s">
        <v>1554</v>
      </c>
      <c r="H12" s="826" t="s">
        <v>1555</v>
      </c>
      <c r="I12" s="832">
        <v>13.083333333333334</v>
      </c>
      <c r="J12" s="832">
        <v>36</v>
      </c>
      <c r="K12" s="833">
        <v>471.00001525878906</v>
      </c>
    </row>
    <row r="13" spans="1:11" ht="14.45" customHeight="1" x14ac:dyDescent="0.2">
      <c r="A13" s="822" t="s">
        <v>567</v>
      </c>
      <c r="B13" s="823" t="s">
        <v>568</v>
      </c>
      <c r="C13" s="826" t="s">
        <v>576</v>
      </c>
      <c r="D13" s="840" t="s">
        <v>577</v>
      </c>
      <c r="E13" s="826" t="s">
        <v>1544</v>
      </c>
      <c r="F13" s="840" t="s">
        <v>1545</v>
      </c>
      <c r="G13" s="826" t="s">
        <v>1556</v>
      </c>
      <c r="H13" s="826" t="s">
        <v>1557</v>
      </c>
      <c r="I13" s="832">
        <v>7.820000171661377</v>
      </c>
      <c r="J13" s="832">
        <v>2</v>
      </c>
      <c r="K13" s="833">
        <v>15.640000343322754</v>
      </c>
    </row>
    <row r="14" spans="1:11" ht="14.45" customHeight="1" x14ac:dyDescent="0.2">
      <c r="A14" s="822" t="s">
        <v>567</v>
      </c>
      <c r="B14" s="823" t="s">
        <v>568</v>
      </c>
      <c r="C14" s="826" t="s">
        <v>576</v>
      </c>
      <c r="D14" s="840" t="s">
        <v>577</v>
      </c>
      <c r="E14" s="826" t="s">
        <v>1544</v>
      </c>
      <c r="F14" s="840" t="s">
        <v>1545</v>
      </c>
      <c r="G14" s="826" t="s">
        <v>1558</v>
      </c>
      <c r="H14" s="826" t="s">
        <v>1559</v>
      </c>
      <c r="I14" s="832">
        <v>7.0900001525878906</v>
      </c>
      <c r="J14" s="832">
        <v>2</v>
      </c>
      <c r="K14" s="833">
        <v>14.170000076293945</v>
      </c>
    </row>
    <row r="15" spans="1:11" ht="14.45" customHeight="1" x14ac:dyDescent="0.2">
      <c r="A15" s="822" t="s">
        <v>567</v>
      </c>
      <c r="B15" s="823" t="s">
        <v>568</v>
      </c>
      <c r="C15" s="826" t="s">
        <v>576</v>
      </c>
      <c r="D15" s="840" t="s">
        <v>577</v>
      </c>
      <c r="E15" s="826" t="s">
        <v>1544</v>
      </c>
      <c r="F15" s="840" t="s">
        <v>1545</v>
      </c>
      <c r="G15" s="826" t="s">
        <v>1560</v>
      </c>
      <c r="H15" s="826" t="s">
        <v>1561</v>
      </c>
      <c r="I15" s="832">
        <v>8.3350000381469727</v>
      </c>
      <c r="J15" s="832">
        <v>4</v>
      </c>
      <c r="K15" s="833">
        <v>33.340000152587891</v>
      </c>
    </row>
    <row r="16" spans="1:11" ht="14.45" customHeight="1" x14ac:dyDescent="0.2">
      <c r="A16" s="822" t="s">
        <v>567</v>
      </c>
      <c r="B16" s="823" t="s">
        <v>568</v>
      </c>
      <c r="C16" s="826" t="s">
        <v>576</v>
      </c>
      <c r="D16" s="840" t="s">
        <v>577</v>
      </c>
      <c r="E16" s="826" t="s">
        <v>1544</v>
      </c>
      <c r="F16" s="840" t="s">
        <v>1545</v>
      </c>
      <c r="G16" s="826" t="s">
        <v>1562</v>
      </c>
      <c r="H16" s="826" t="s">
        <v>1563</v>
      </c>
      <c r="I16" s="832">
        <v>9.5900001525878906</v>
      </c>
      <c r="J16" s="832">
        <v>2</v>
      </c>
      <c r="K16" s="833">
        <v>19.180000305175781</v>
      </c>
    </row>
    <row r="17" spans="1:11" ht="14.45" customHeight="1" x14ac:dyDescent="0.2">
      <c r="A17" s="822" t="s">
        <v>567</v>
      </c>
      <c r="B17" s="823" t="s">
        <v>568</v>
      </c>
      <c r="C17" s="826" t="s">
        <v>576</v>
      </c>
      <c r="D17" s="840" t="s">
        <v>577</v>
      </c>
      <c r="E17" s="826" t="s">
        <v>1544</v>
      </c>
      <c r="F17" s="840" t="s">
        <v>1545</v>
      </c>
      <c r="G17" s="826" t="s">
        <v>1564</v>
      </c>
      <c r="H17" s="826" t="s">
        <v>1565</v>
      </c>
      <c r="I17" s="832">
        <v>72.220001220703125</v>
      </c>
      <c r="J17" s="832">
        <v>4</v>
      </c>
      <c r="K17" s="833">
        <v>288.8800048828125</v>
      </c>
    </row>
    <row r="18" spans="1:11" ht="14.45" customHeight="1" x14ac:dyDescent="0.2">
      <c r="A18" s="822" t="s">
        <v>567</v>
      </c>
      <c r="B18" s="823" t="s">
        <v>568</v>
      </c>
      <c r="C18" s="826" t="s">
        <v>576</v>
      </c>
      <c r="D18" s="840" t="s">
        <v>577</v>
      </c>
      <c r="E18" s="826" t="s">
        <v>1544</v>
      </c>
      <c r="F18" s="840" t="s">
        <v>1545</v>
      </c>
      <c r="G18" s="826" t="s">
        <v>1566</v>
      </c>
      <c r="H18" s="826" t="s">
        <v>1567</v>
      </c>
      <c r="I18" s="832">
        <v>19.959999084472656</v>
      </c>
      <c r="J18" s="832">
        <v>4</v>
      </c>
      <c r="K18" s="833">
        <v>79.839996337890625</v>
      </c>
    </row>
    <row r="19" spans="1:11" ht="14.45" customHeight="1" x14ac:dyDescent="0.2">
      <c r="A19" s="822" t="s">
        <v>567</v>
      </c>
      <c r="B19" s="823" t="s">
        <v>568</v>
      </c>
      <c r="C19" s="826" t="s">
        <v>576</v>
      </c>
      <c r="D19" s="840" t="s">
        <v>577</v>
      </c>
      <c r="E19" s="826" t="s">
        <v>1544</v>
      </c>
      <c r="F19" s="840" t="s">
        <v>1545</v>
      </c>
      <c r="G19" s="826" t="s">
        <v>1568</v>
      </c>
      <c r="H19" s="826" t="s">
        <v>1569</v>
      </c>
      <c r="I19" s="832">
        <v>25.239999771118164</v>
      </c>
      <c r="J19" s="832">
        <v>4</v>
      </c>
      <c r="K19" s="833">
        <v>100.95999908447266</v>
      </c>
    </row>
    <row r="20" spans="1:11" ht="14.45" customHeight="1" x14ac:dyDescent="0.2">
      <c r="A20" s="822" t="s">
        <v>567</v>
      </c>
      <c r="B20" s="823" t="s">
        <v>568</v>
      </c>
      <c r="C20" s="826" t="s">
        <v>576</v>
      </c>
      <c r="D20" s="840" t="s">
        <v>577</v>
      </c>
      <c r="E20" s="826" t="s">
        <v>1544</v>
      </c>
      <c r="F20" s="840" t="s">
        <v>1545</v>
      </c>
      <c r="G20" s="826" t="s">
        <v>1570</v>
      </c>
      <c r="H20" s="826" t="s">
        <v>1571</v>
      </c>
      <c r="I20" s="832">
        <v>31.421666781107586</v>
      </c>
      <c r="J20" s="832">
        <v>12</v>
      </c>
      <c r="K20" s="833">
        <v>377.06000137329102</v>
      </c>
    </row>
    <row r="21" spans="1:11" ht="14.45" customHeight="1" x14ac:dyDescent="0.2">
      <c r="A21" s="822" t="s">
        <v>567</v>
      </c>
      <c r="B21" s="823" t="s">
        <v>568</v>
      </c>
      <c r="C21" s="826" t="s">
        <v>576</v>
      </c>
      <c r="D21" s="840" t="s">
        <v>577</v>
      </c>
      <c r="E21" s="826" t="s">
        <v>1544</v>
      </c>
      <c r="F21" s="840" t="s">
        <v>1545</v>
      </c>
      <c r="G21" s="826" t="s">
        <v>1572</v>
      </c>
      <c r="H21" s="826" t="s">
        <v>1573</v>
      </c>
      <c r="I21" s="832">
        <v>260.29998779296875</v>
      </c>
      <c r="J21" s="832">
        <v>1</v>
      </c>
      <c r="K21" s="833">
        <v>260.29998779296875</v>
      </c>
    </row>
    <row r="22" spans="1:11" ht="14.45" customHeight="1" x14ac:dyDescent="0.2">
      <c r="A22" s="822" t="s">
        <v>567</v>
      </c>
      <c r="B22" s="823" t="s">
        <v>568</v>
      </c>
      <c r="C22" s="826" t="s">
        <v>576</v>
      </c>
      <c r="D22" s="840" t="s">
        <v>577</v>
      </c>
      <c r="E22" s="826" t="s">
        <v>1544</v>
      </c>
      <c r="F22" s="840" t="s">
        <v>1545</v>
      </c>
      <c r="G22" s="826" t="s">
        <v>1572</v>
      </c>
      <c r="H22" s="826" t="s">
        <v>1574</v>
      </c>
      <c r="I22" s="832">
        <v>260.29000854492188</v>
      </c>
      <c r="J22" s="832">
        <v>1</v>
      </c>
      <c r="K22" s="833">
        <v>260.29000854492188</v>
      </c>
    </row>
    <row r="23" spans="1:11" ht="14.45" customHeight="1" x14ac:dyDescent="0.2">
      <c r="A23" s="822" t="s">
        <v>567</v>
      </c>
      <c r="B23" s="823" t="s">
        <v>568</v>
      </c>
      <c r="C23" s="826" t="s">
        <v>576</v>
      </c>
      <c r="D23" s="840" t="s">
        <v>577</v>
      </c>
      <c r="E23" s="826" t="s">
        <v>1575</v>
      </c>
      <c r="F23" s="840" t="s">
        <v>1576</v>
      </c>
      <c r="G23" s="826" t="s">
        <v>1577</v>
      </c>
      <c r="H23" s="826" t="s">
        <v>1578</v>
      </c>
      <c r="I23" s="832">
        <v>4.999999888241291E-2</v>
      </c>
      <c r="J23" s="832">
        <v>1200</v>
      </c>
      <c r="K23" s="833">
        <v>69</v>
      </c>
    </row>
    <row r="24" spans="1:11" ht="14.45" customHeight="1" x14ac:dyDescent="0.2">
      <c r="A24" s="822" t="s">
        <v>567</v>
      </c>
      <c r="B24" s="823" t="s">
        <v>568</v>
      </c>
      <c r="C24" s="826" t="s">
        <v>576</v>
      </c>
      <c r="D24" s="840" t="s">
        <v>577</v>
      </c>
      <c r="E24" s="826" t="s">
        <v>1575</v>
      </c>
      <c r="F24" s="840" t="s">
        <v>1576</v>
      </c>
      <c r="G24" s="826" t="s">
        <v>1579</v>
      </c>
      <c r="H24" s="826" t="s">
        <v>1580</v>
      </c>
      <c r="I24" s="832">
        <v>1.7699999809265137</v>
      </c>
      <c r="J24" s="832">
        <v>200</v>
      </c>
      <c r="K24" s="833">
        <v>354</v>
      </c>
    </row>
    <row r="25" spans="1:11" ht="14.45" customHeight="1" x14ac:dyDescent="0.2">
      <c r="A25" s="822" t="s">
        <v>567</v>
      </c>
      <c r="B25" s="823" t="s">
        <v>568</v>
      </c>
      <c r="C25" s="826" t="s">
        <v>576</v>
      </c>
      <c r="D25" s="840" t="s">
        <v>577</v>
      </c>
      <c r="E25" s="826" t="s">
        <v>1575</v>
      </c>
      <c r="F25" s="840" t="s">
        <v>1576</v>
      </c>
      <c r="G25" s="826" t="s">
        <v>1581</v>
      </c>
      <c r="H25" s="826" t="s">
        <v>1582</v>
      </c>
      <c r="I25" s="832">
        <v>3.7999999523162842</v>
      </c>
      <c r="J25" s="832">
        <v>200</v>
      </c>
      <c r="K25" s="833">
        <v>760</v>
      </c>
    </row>
    <row r="26" spans="1:11" ht="14.45" customHeight="1" x14ac:dyDescent="0.2">
      <c r="A26" s="822" t="s">
        <v>567</v>
      </c>
      <c r="B26" s="823" t="s">
        <v>568</v>
      </c>
      <c r="C26" s="826" t="s">
        <v>576</v>
      </c>
      <c r="D26" s="840" t="s">
        <v>577</v>
      </c>
      <c r="E26" s="826" t="s">
        <v>1575</v>
      </c>
      <c r="F26" s="840" t="s">
        <v>1576</v>
      </c>
      <c r="G26" s="826" t="s">
        <v>1583</v>
      </c>
      <c r="H26" s="826" t="s">
        <v>1584</v>
      </c>
      <c r="I26" s="832">
        <v>33.880001068115234</v>
      </c>
      <c r="J26" s="832">
        <v>1</v>
      </c>
      <c r="K26" s="833">
        <v>33.880001068115234</v>
      </c>
    </row>
    <row r="27" spans="1:11" ht="14.45" customHeight="1" x14ac:dyDescent="0.2">
      <c r="A27" s="822" t="s">
        <v>567</v>
      </c>
      <c r="B27" s="823" t="s">
        <v>568</v>
      </c>
      <c r="C27" s="826" t="s">
        <v>576</v>
      </c>
      <c r="D27" s="840" t="s">
        <v>577</v>
      </c>
      <c r="E27" s="826" t="s">
        <v>1575</v>
      </c>
      <c r="F27" s="840" t="s">
        <v>1576</v>
      </c>
      <c r="G27" s="826" t="s">
        <v>1585</v>
      </c>
      <c r="H27" s="826" t="s">
        <v>1586</v>
      </c>
      <c r="I27" s="832">
        <v>37.900001525878906</v>
      </c>
      <c r="J27" s="832">
        <v>2</v>
      </c>
      <c r="K27" s="833">
        <v>75.800003051757813</v>
      </c>
    </row>
    <row r="28" spans="1:11" ht="14.45" customHeight="1" x14ac:dyDescent="0.2">
      <c r="A28" s="822" t="s">
        <v>567</v>
      </c>
      <c r="B28" s="823" t="s">
        <v>568</v>
      </c>
      <c r="C28" s="826" t="s">
        <v>576</v>
      </c>
      <c r="D28" s="840" t="s">
        <v>577</v>
      </c>
      <c r="E28" s="826" t="s">
        <v>1575</v>
      </c>
      <c r="F28" s="840" t="s">
        <v>1576</v>
      </c>
      <c r="G28" s="826" t="s">
        <v>1587</v>
      </c>
      <c r="H28" s="826" t="s">
        <v>1588</v>
      </c>
      <c r="I28" s="832">
        <v>2.3500000238418579</v>
      </c>
      <c r="J28" s="832">
        <v>100</v>
      </c>
      <c r="K28" s="833">
        <v>235</v>
      </c>
    </row>
    <row r="29" spans="1:11" ht="14.45" customHeight="1" x14ac:dyDescent="0.2">
      <c r="A29" s="822" t="s">
        <v>567</v>
      </c>
      <c r="B29" s="823" t="s">
        <v>568</v>
      </c>
      <c r="C29" s="826" t="s">
        <v>576</v>
      </c>
      <c r="D29" s="840" t="s">
        <v>577</v>
      </c>
      <c r="E29" s="826" t="s">
        <v>1575</v>
      </c>
      <c r="F29" s="840" t="s">
        <v>1576</v>
      </c>
      <c r="G29" s="826" t="s">
        <v>1589</v>
      </c>
      <c r="H29" s="826" t="s">
        <v>1590</v>
      </c>
      <c r="I29" s="832">
        <v>28.440000534057617</v>
      </c>
      <c r="J29" s="832">
        <v>5</v>
      </c>
      <c r="K29" s="833">
        <v>142.17999267578125</v>
      </c>
    </row>
    <row r="30" spans="1:11" ht="14.45" customHeight="1" x14ac:dyDescent="0.2">
      <c r="A30" s="822" t="s">
        <v>567</v>
      </c>
      <c r="B30" s="823" t="s">
        <v>568</v>
      </c>
      <c r="C30" s="826" t="s">
        <v>576</v>
      </c>
      <c r="D30" s="840" t="s">
        <v>577</v>
      </c>
      <c r="E30" s="826" t="s">
        <v>1575</v>
      </c>
      <c r="F30" s="840" t="s">
        <v>1576</v>
      </c>
      <c r="G30" s="826" t="s">
        <v>1591</v>
      </c>
      <c r="H30" s="826" t="s">
        <v>1592</v>
      </c>
      <c r="I30" s="832">
        <v>172.5</v>
      </c>
      <c r="J30" s="832">
        <v>1</v>
      </c>
      <c r="K30" s="833">
        <v>172.5</v>
      </c>
    </row>
    <row r="31" spans="1:11" ht="14.45" customHeight="1" x14ac:dyDescent="0.2">
      <c r="A31" s="822" t="s">
        <v>567</v>
      </c>
      <c r="B31" s="823" t="s">
        <v>568</v>
      </c>
      <c r="C31" s="826" t="s">
        <v>576</v>
      </c>
      <c r="D31" s="840" t="s">
        <v>577</v>
      </c>
      <c r="E31" s="826" t="s">
        <v>1575</v>
      </c>
      <c r="F31" s="840" t="s">
        <v>1576</v>
      </c>
      <c r="G31" s="826" t="s">
        <v>1593</v>
      </c>
      <c r="H31" s="826" t="s">
        <v>1594</v>
      </c>
      <c r="I31" s="832">
        <v>0.80000001192092896</v>
      </c>
      <c r="J31" s="832">
        <v>200</v>
      </c>
      <c r="K31" s="833">
        <v>160</v>
      </c>
    </row>
    <row r="32" spans="1:11" ht="14.45" customHeight="1" x14ac:dyDescent="0.2">
      <c r="A32" s="822" t="s">
        <v>567</v>
      </c>
      <c r="B32" s="823" t="s">
        <v>568</v>
      </c>
      <c r="C32" s="826" t="s">
        <v>576</v>
      </c>
      <c r="D32" s="840" t="s">
        <v>577</v>
      </c>
      <c r="E32" s="826" t="s">
        <v>1575</v>
      </c>
      <c r="F32" s="840" t="s">
        <v>1576</v>
      </c>
      <c r="G32" s="826" t="s">
        <v>1595</v>
      </c>
      <c r="H32" s="826" t="s">
        <v>1596</v>
      </c>
      <c r="I32" s="832">
        <v>0.82999998331069946</v>
      </c>
      <c r="J32" s="832">
        <v>800</v>
      </c>
      <c r="K32" s="833">
        <v>664</v>
      </c>
    </row>
    <row r="33" spans="1:11" ht="14.45" customHeight="1" x14ac:dyDescent="0.2">
      <c r="A33" s="822" t="s">
        <v>567</v>
      </c>
      <c r="B33" s="823" t="s">
        <v>568</v>
      </c>
      <c r="C33" s="826" t="s">
        <v>576</v>
      </c>
      <c r="D33" s="840" t="s">
        <v>577</v>
      </c>
      <c r="E33" s="826" t="s">
        <v>1575</v>
      </c>
      <c r="F33" s="840" t="s">
        <v>1576</v>
      </c>
      <c r="G33" s="826" t="s">
        <v>1597</v>
      </c>
      <c r="H33" s="826" t="s">
        <v>1598</v>
      </c>
      <c r="I33" s="832">
        <v>1.1499999761581421</v>
      </c>
      <c r="J33" s="832">
        <v>160</v>
      </c>
      <c r="K33" s="833">
        <v>184</v>
      </c>
    </row>
    <row r="34" spans="1:11" ht="14.45" customHeight="1" x14ac:dyDescent="0.2">
      <c r="A34" s="822" t="s">
        <v>567</v>
      </c>
      <c r="B34" s="823" t="s">
        <v>568</v>
      </c>
      <c r="C34" s="826" t="s">
        <v>576</v>
      </c>
      <c r="D34" s="840" t="s">
        <v>577</v>
      </c>
      <c r="E34" s="826" t="s">
        <v>1575</v>
      </c>
      <c r="F34" s="840" t="s">
        <v>1576</v>
      </c>
      <c r="G34" s="826" t="s">
        <v>1599</v>
      </c>
      <c r="H34" s="826" t="s">
        <v>1600</v>
      </c>
      <c r="I34" s="832">
        <v>0.47999998927116394</v>
      </c>
      <c r="J34" s="832">
        <v>500</v>
      </c>
      <c r="K34" s="833">
        <v>240</v>
      </c>
    </row>
    <row r="35" spans="1:11" ht="14.45" customHeight="1" x14ac:dyDescent="0.2">
      <c r="A35" s="822" t="s">
        <v>567</v>
      </c>
      <c r="B35" s="823" t="s">
        <v>568</v>
      </c>
      <c r="C35" s="826" t="s">
        <v>576</v>
      </c>
      <c r="D35" s="840" t="s">
        <v>577</v>
      </c>
      <c r="E35" s="826" t="s">
        <v>1575</v>
      </c>
      <c r="F35" s="840" t="s">
        <v>1576</v>
      </c>
      <c r="G35" s="826" t="s">
        <v>1601</v>
      </c>
      <c r="H35" s="826" t="s">
        <v>1602</v>
      </c>
      <c r="I35" s="832">
        <v>2.7455555862850614</v>
      </c>
      <c r="J35" s="832">
        <v>1900</v>
      </c>
      <c r="K35" s="833">
        <v>5222.5</v>
      </c>
    </row>
    <row r="36" spans="1:11" ht="14.45" customHeight="1" x14ac:dyDescent="0.2">
      <c r="A36" s="822" t="s">
        <v>567</v>
      </c>
      <c r="B36" s="823" t="s">
        <v>568</v>
      </c>
      <c r="C36" s="826" t="s">
        <v>576</v>
      </c>
      <c r="D36" s="840" t="s">
        <v>577</v>
      </c>
      <c r="E36" s="826" t="s">
        <v>1575</v>
      </c>
      <c r="F36" s="840" t="s">
        <v>1576</v>
      </c>
      <c r="G36" s="826" t="s">
        <v>1603</v>
      </c>
      <c r="H36" s="826" t="s">
        <v>1604</v>
      </c>
      <c r="I36" s="832">
        <v>3.0699999332427979</v>
      </c>
      <c r="J36" s="832">
        <v>300</v>
      </c>
      <c r="K36" s="833">
        <v>921</v>
      </c>
    </row>
    <row r="37" spans="1:11" ht="14.45" customHeight="1" x14ac:dyDescent="0.2">
      <c r="A37" s="822" t="s">
        <v>567</v>
      </c>
      <c r="B37" s="823" t="s">
        <v>568</v>
      </c>
      <c r="C37" s="826" t="s">
        <v>576</v>
      </c>
      <c r="D37" s="840" t="s">
        <v>577</v>
      </c>
      <c r="E37" s="826" t="s">
        <v>1575</v>
      </c>
      <c r="F37" s="840" t="s">
        <v>1576</v>
      </c>
      <c r="G37" s="826" t="s">
        <v>1605</v>
      </c>
      <c r="H37" s="826" t="s">
        <v>1606</v>
      </c>
      <c r="I37" s="832">
        <v>3.25</v>
      </c>
      <c r="J37" s="832">
        <v>250</v>
      </c>
      <c r="K37" s="833">
        <v>812.5</v>
      </c>
    </row>
    <row r="38" spans="1:11" ht="14.45" customHeight="1" x14ac:dyDescent="0.2">
      <c r="A38" s="822" t="s">
        <v>567</v>
      </c>
      <c r="B38" s="823" t="s">
        <v>568</v>
      </c>
      <c r="C38" s="826" t="s">
        <v>576</v>
      </c>
      <c r="D38" s="840" t="s">
        <v>577</v>
      </c>
      <c r="E38" s="826" t="s">
        <v>1575</v>
      </c>
      <c r="F38" s="840" t="s">
        <v>1576</v>
      </c>
      <c r="G38" s="826" t="s">
        <v>1607</v>
      </c>
      <c r="H38" s="826" t="s">
        <v>1608</v>
      </c>
      <c r="I38" s="832">
        <v>2.0674999952316284</v>
      </c>
      <c r="J38" s="832">
        <v>300</v>
      </c>
      <c r="K38" s="833">
        <v>626.5</v>
      </c>
    </row>
    <row r="39" spans="1:11" ht="14.45" customHeight="1" x14ac:dyDescent="0.2">
      <c r="A39" s="822" t="s">
        <v>567</v>
      </c>
      <c r="B39" s="823" t="s">
        <v>568</v>
      </c>
      <c r="C39" s="826" t="s">
        <v>576</v>
      </c>
      <c r="D39" s="840" t="s">
        <v>577</v>
      </c>
      <c r="E39" s="826" t="s">
        <v>1575</v>
      </c>
      <c r="F39" s="840" t="s">
        <v>1576</v>
      </c>
      <c r="G39" s="826" t="s">
        <v>1609</v>
      </c>
      <c r="H39" s="826" t="s">
        <v>1610</v>
      </c>
      <c r="I39" s="832">
        <v>2.3900001049041748</v>
      </c>
      <c r="J39" s="832">
        <v>100</v>
      </c>
      <c r="K39" s="833">
        <v>239</v>
      </c>
    </row>
    <row r="40" spans="1:11" ht="14.45" customHeight="1" x14ac:dyDescent="0.2">
      <c r="A40" s="822" t="s">
        <v>567</v>
      </c>
      <c r="B40" s="823" t="s">
        <v>568</v>
      </c>
      <c r="C40" s="826" t="s">
        <v>576</v>
      </c>
      <c r="D40" s="840" t="s">
        <v>577</v>
      </c>
      <c r="E40" s="826" t="s">
        <v>1575</v>
      </c>
      <c r="F40" s="840" t="s">
        <v>1576</v>
      </c>
      <c r="G40" s="826" t="s">
        <v>1611</v>
      </c>
      <c r="H40" s="826" t="s">
        <v>1612</v>
      </c>
      <c r="I40" s="832">
        <v>2.5844444168938532</v>
      </c>
      <c r="J40" s="832">
        <v>450</v>
      </c>
      <c r="K40" s="833">
        <v>1163</v>
      </c>
    </row>
    <row r="41" spans="1:11" ht="14.45" customHeight="1" x14ac:dyDescent="0.2">
      <c r="A41" s="822" t="s">
        <v>567</v>
      </c>
      <c r="B41" s="823" t="s">
        <v>568</v>
      </c>
      <c r="C41" s="826" t="s">
        <v>576</v>
      </c>
      <c r="D41" s="840" t="s">
        <v>577</v>
      </c>
      <c r="E41" s="826" t="s">
        <v>1613</v>
      </c>
      <c r="F41" s="840" t="s">
        <v>1614</v>
      </c>
      <c r="G41" s="826" t="s">
        <v>1615</v>
      </c>
      <c r="H41" s="826" t="s">
        <v>1616</v>
      </c>
      <c r="I41" s="832">
        <v>7.6700000762939453</v>
      </c>
      <c r="J41" s="832">
        <v>60</v>
      </c>
      <c r="K41" s="833">
        <v>609.3599910736084</v>
      </c>
    </row>
    <row r="42" spans="1:11" ht="14.45" customHeight="1" x14ac:dyDescent="0.2">
      <c r="A42" s="822" t="s">
        <v>567</v>
      </c>
      <c r="B42" s="823" t="s">
        <v>568</v>
      </c>
      <c r="C42" s="826" t="s">
        <v>576</v>
      </c>
      <c r="D42" s="840" t="s">
        <v>577</v>
      </c>
      <c r="E42" s="826" t="s">
        <v>1617</v>
      </c>
      <c r="F42" s="840" t="s">
        <v>1618</v>
      </c>
      <c r="G42" s="826" t="s">
        <v>1619</v>
      </c>
      <c r="H42" s="826" t="s">
        <v>1620</v>
      </c>
      <c r="I42" s="832">
        <v>0.30000001192092896</v>
      </c>
      <c r="J42" s="832">
        <v>300</v>
      </c>
      <c r="K42" s="833">
        <v>90</v>
      </c>
    </row>
    <row r="43" spans="1:11" ht="14.45" customHeight="1" x14ac:dyDescent="0.2">
      <c r="A43" s="822" t="s">
        <v>567</v>
      </c>
      <c r="B43" s="823" t="s">
        <v>568</v>
      </c>
      <c r="C43" s="826" t="s">
        <v>576</v>
      </c>
      <c r="D43" s="840" t="s">
        <v>577</v>
      </c>
      <c r="E43" s="826" t="s">
        <v>1617</v>
      </c>
      <c r="F43" s="840" t="s">
        <v>1618</v>
      </c>
      <c r="G43" s="826" t="s">
        <v>1621</v>
      </c>
      <c r="H43" s="826" t="s">
        <v>1622</v>
      </c>
      <c r="I43" s="832">
        <v>0.30000001192092896</v>
      </c>
      <c r="J43" s="832">
        <v>300</v>
      </c>
      <c r="K43" s="833">
        <v>90</v>
      </c>
    </row>
    <row r="44" spans="1:11" ht="14.45" customHeight="1" x14ac:dyDescent="0.2">
      <c r="A44" s="822" t="s">
        <v>567</v>
      </c>
      <c r="B44" s="823" t="s">
        <v>568</v>
      </c>
      <c r="C44" s="826" t="s">
        <v>576</v>
      </c>
      <c r="D44" s="840" t="s">
        <v>577</v>
      </c>
      <c r="E44" s="826" t="s">
        <v>1617</v>
      </c>
      <c r="F44" s="840" t="s">
        <v>1618</v>
      </c>
      <c r="G44" s="826" t="s">
        <v>1623</v>
      </c>
      <c r="H44" s="826" t="s">
        <v>1624</v>
      </c>
      <c r="I44" s="832">
        <v>1.8049999475479126</v>
      </c>
      <c r="J44" s="832">
        <v>1300</v>
      </c>
      <c r="K44" s="833">
        <v>2347</v>
      </c>
    </row>
    <row r="45" spans="1:11" ht="14.45" customHeight="1" x14ac:dyDescent="0.2">
      <c r="A45" s="822" t="s">
        <v>567</v>
      </c>
      <c r="B45" s="823" t="s">
        <v>568</v>
      </c>
      <c r="C45" s="826" t="s">
        <v>576</v>
      </c>
      <c r="D45" s="840" t="s">
        <v>577</v>
      </c>
      <c r="E45" s="826" t="s">
        <v>1617</v>
      </c>
      <c r="F45" s="840" t="s">
        <v>1618</v>
      </c>
      <c r="G45" s="826" t="s">
        <v>1625</v>
      </c>
      <c r="H45" s="826" t="s">
        <v>1626</v>
      </c>
      <c r="I45" s="832">
        <v>1.8059999465942382</v>
      </c>
      <c r="J45" s="832">
        <v>800</v>
      </c>
      <c r="K45" s="833">
        <v>1444</v>
      </c>
    </row>
    <row r="46" spans="1:11" ht="14.45" customHeight="1" x14ac:dyDescent="0.2">
      <c r="A46" s="822" t="s">
        <v>567</v>
      </c>
      <c r="B46" s="823" t="s">
        <v>568</v>
      </c>
      <c r="C46" s="826" t="s">
        <v>576</v>
      </c>
      <c r="D46" s="840" t="s">
        <v>577</v>
      </c>
      <c r="E46" s="826" t="s">
        <v>1627</v>
      </c>
      <c r="F46" s="840" t="s">
        <v>1628</v>
      </c>
      <c r="G46" s="826" t="s">
        <v>1629</v>
      </c>
      <c r="H46" s="826" t="s">
        <v>1630</v>
      </c>
      <c r="I46" s="832">
        <v>2.9225000143051147</v>
      </c>
      <c r="J46" s="832">
        <v>600</v>
      </c>
      <c r="K46" s="833">
        <v>1744</v>
      </c>
    </row>
    <row r="47" spans="1:11" ht="14.45" customHeight="1" x14ac:dyDescent="0.2">
      <c r="A47" s="822" t="s">
        <v>567</v>
      </c>
      <c r="B47" s="823" t="s">
        <v>568</v>
      </c>
      <c r="C47" s="826" t="s">
        <v>576</v>
      </c>
      <c r="D47" s="840" t="s">
        <v>577</v>
      </c>
      <c r="E47" s="826" t="s">
        <v>1627</v>
      </c>
      <c r="F47" s="840" t="s">
        <v>1628</v>
      </c>
      <c r="G47" s="826" t="s">
        <v>1631</v>
      </c>
      <c r="H47" s="826" t="s">
        <v>1632</v>
      </c>
      <c r="I47" s="832">
        <v>2.9300000667572021</v>
      </c>
      <c r="J47" s="832">
        <v>600</v>
      </c>
      <c r="K47" s="833">
        <v>1759</v>
      </c>
    </row>
    <row r="48" spans="1:11" ht="14.45" customHeight="1" x14ac:dyDescent="0.2">
      <c r="A48" s="822" t="s">
        <v>567</v>
      </c>
      <c r="B48" s="823" t="s">
        <v>568</v>
      </c>
      <c r="C48" s="826" t="s">
        <v>576</v>
      </c>
      <c r="D48" s="840" t="s">
        <v>577</v>
      </c>
      <c r="E48" s="826" t="s">
        <v>1627</v>
      </c>
      <c r="F48" s="840" t="s">
        <v>1628</v>
      </c>
      <c r="G48" s="826" t="s">
        <v>1633</v>
      </c>
      <c r="H48" s="826" t="s">
        <v>1634</v>
      </c>
      <c r="I48" s="832">
        <v>2.2999999523162842</v>
      </c>
      <c r="J48" s="832">
        <v>300</v>
      </c>
      <c r="K48" s="833">
        <v>690</v>
      </c>
    </row>
    <row r="49" spans="1:11" ht="14.45" customHeight="1" x14ac:dyDescent="0.2">
      <c r="A49" s="822" t="s">
        <v>567</v>
      </c>
      <c r="B49" s="823" t="s">
        <v>568</v>
      </c>
      <c r="C49" s="826" t="s">
        <v>576</v>
      </c>
      <c r="D49" s="840" t="s">
        <v>577</v>
      </c>
      <c r="E49" s="826" t="s">
        <v>1627</v>
      </c>
      <c r="F49" s="840" t="s">
        <v>1628</v>
      </c>
      <c r="G49" s="826" t="s">
        <v>1633</v>
      </c>
      <c r="H49" s="826" t="s">
        <v>1635</v>
      </c>
      <c r="I49" s="832">
        <v>2.2949999570846558</v>
      </c>
      <c r="J49" s="832">
        <v>900</v>
      </c>
      <c r="K49" s="833">
        <v>2064</v>
      </c>
    </row>
    <row r="50" spans="1:11" ht="14.45" customHeight="1" x14ac:dyDescent="0.2">
      <c r="A50" s="822" t="s">
        <v>567</v>
      </c>
      <c r="B50" s="823" t="s">
        <v>568</v>
      </c>
      <c r="C50" s="826" t="s">
        <v>576</v>
      </c>
      <c r="D50" s="840" t="s">
        <v>577</v>
      </c>
      <c r="E50" s="826" t="s">
        <v>1627</v>
      </c>
      <c r="F50" s="840" t="s">
        <v>1628</v>
      </c>
      <c r="G50" s="826" t="s">
        <v>1636</v>
      </c>
      <c r="H50" s="826" t="s">
        <v>1637</v>
      </c>
      <c r="I50" s="832">
        <v>3.3900001049041748</v>
      </c>
      <c r="J50" s="832">
        <v>200</v>
      </c>
      <c r="K50" s="833">
        <v>678</v>
      </c>
    </row>
    <row r="51" spans="1:11" ht="14.45" customHeight="1" x14ac:dyDescent="0.2">
      <c r="A51" s="822" t="s">
        <v>567</v>
      </c>
      <c r="B51" s="823" t="s">
        <v>568</v>
      </c>
      <c r="C51" s="826" t="s">
        <v>576</v>
      </c>
      <c r="D51" s="840" t="s">
        <v>577</v>
      </c>
      <c r="E51" s="826" t="s">
        <v>1627</v>
      </c>
      <c r="F51" s="840" t="s">
        <v>1628</v>
      </c>
      <c r="G51" s="826" t="s">
        <v>1638</v>
      </c>
      <c r="H51" s="826" t="s">
        <v>1639</v>
      </c>
      <c r="I51" s="832">
        <v>3.1400001049041748</v>
      </c>
      <c r="J51" s="832">
        <v>600</v>
      </c>
      <c r="K51" s="833">
        <v>1884</v>
      </c>
    </row>
    <row r="52" spans="1:11" ht="14.45" customHeight="1" x14ac:dyDescent="0.2">
      <c r="A52" s="822" t="s">
        <v>567</v>
      </c>
      <c r="B52" s="823" t="s">
        <v>568</v>
      </c>
      <c r="C52" s="826" t="s">
        <v>576</v>
      </c>
      <c r="D52" s="840" t="s">
        <v>577</v>
      </c>
      <c r="E52" s="826" t="s">
        <v>1627</v>
      </c>
      <c r="F52" s="840" t="s">
        <v>1628</v>
      </c>
      <c r="G52" s="826" t="s">
        <v>1640</v>
      </c>
      <c r="H52" s="826" t="s">
        <v>1641</v>
      </c>
      <c r="I52" s="832">
        <v>3.0299999713897705</v>
      </c>
      <c r="J52" s="832">
        <v>200</v>
      </c>
      <c r="K52" s="833">
        <v>606</v>
      </c>
    </row>
    <row r="53" spans="1:11" ht="14.45" customHeight="1" x14ac:dyDescent="0.2">
      <c r="A53" s="822" t="s">
        <v>567</v>
      </c>
      <c r="B53" s="823" t="s">
        <v>568</v>
      </c>
      <c r="C53" s="826" t="s">
        <v>576</v>
      </c>
      <c r="D53" s="840" t="s">
        <v>577</v>
      </c>
      <c r="E53" s="826" t="s">
        <v>1627</v>
      </c>
      <c r="F53" s="840" t="s">
        <v>1628</v>
      </c>
      <c r="G53" s="826" t="s">
        <v>1642</v>
      </c>
      <c r="H53" s="826" t="s">
        <v>1643</v>
      </c>
      <c r="I53" s="832">
        <v>2.809999942779541</v>
      </c>
      <c r="J53" s="832">
        <v>1000</v>
      </c>
      <c r="K53" s="833">
        <v>2810</v>
      </c>
    </row>
    <row r="54" spans="1:11" ht="14.45" customHeight="1" x14ac:dyDescent="0.2">
      <c r="A54" s="822" t="s">
        <v>567</v>
      </c>
      <c r="B54" s="823" t="s">
        <v>568</v>
      </c>
      <c r="C54" s="826" t="s">
        <v>576</v>
      </c>
      <c r="D54" s="840" t="s">
        <v>577</v>
      </c>
      <c r="E54" s="826" t="s">
        <v>1644</v>
      </c>
      <c r="F54" s="840" t="s">
        <v>1645</v>
      </c>
      <c r="G54" s="826" t="s">
        <v>1646</v>
      </c>
      <c r="H54" s="826" t="s">
        <v>1647</v>
      </c>
      <c r="I54" s="832">
        <v>0.47999998927116394</v>
      </c>
      <c r="J54" s="832">
        <v>300</v>
      </c>
      <c r="K54" s="833">
        <v>144</v>
      </c>
    </row>
    <row r="55" spans="1:11" ht="14.45" customHeight="1" x14ac:dyDescent="0.2">
      <c r="A55" s="822" t="s">
        <v>567</v>
      </c>
      <c r="B55" s="823" t="s">
        <v>568</v>
      </c>
      <c r="C55" s="826" t="s">
        <v>576</v>
      </c>
      <c r="D55" s="840" t="s">
        <v>577</v>
      </c>
      <c r="E55" s="826" t="s">
        <v>1644</v>
      </c>
      <c r="F55" s="840" t="s">
        <v>1645</v>
      </c>
      <c r="G55" s="826" t="s">
        <v>1648</v>
      </c>
      <c r="H55" s="826" t="s">
        <v>1649</v>
      </c>
      <c r="I55" s="832">
        <v>0.46000000834465027</v>
      </c>
      <c r="J55" s="832">
        <v>0</v>
      </c>
      <c r="K55" s="833">
        <v>0</v>
      </c>
    </row>
    <row r="56" spans="1:11" ht="14.45" customHeight="1" x14ac:dyDescent="0.2">
      <c r="A56" s="822" t="s">
        <v>567</v>
      </c>
      <c r="B56" s="823" t="s">
        <v>568</v>
      </c>
      <c r="C56" s="826" t="s">
        <v>581</v>
      </c>
      <c r="D56" s="840" t="s">
        <v>582</v>
      </c>
      <c r="E56" s="826" t="s">
        <v>1538</v>
      </c>
      <c r="F56" s="840" t="s">
        <v>1539</v>
      </c>
      <c r="G56" s="826" t="s">
        <v>1650</v>
      </c>
      <c r="H56" s="826" t="s">
        <v>1651</v>
      </c>
      <c r="I56" s="832">
        <v>211.02000427246094</v>
      </c>
      <c r="J56" s="832">
        <v>1</v>
      </c>
      <c r="K56" s="833">
        <v>211.02000427246094</v>
      </c>
    </row>
    <row r="57" spans="1:11" ht="14.45" customHeight="1" x14ac:dyDescent="0.2">
      <c r="A57" s="822" t="s">
        <v>567</v>
      </c>
      <c r="B57" s="823" t="s">
        <v>568</v>
      </c>
      <c r="C57" s="826" t="s">
        <v>581</v>
      </c>
      <c r="D57" s="840" t="s">
        <v>582</v>
      </c>
      <c r="E57" s="826" t="s">
        <v>1538</v>
      </c>
      <c r="F57" s="840" t="s">
        <v>1539</v>
      </c>
      <c r="G57" s="826" t="s">
        <v>1652</v>
      </c>
      <c r="H57" s="826" t="s">
        <v>1653</v>
      </c>
      <c r="I57" s="832">
        <v>2.1296055088702146</v>
      </c>
      <c r="J57" s="832">
        <v>20</v>
      </c>
      <c r="K57" s="833">
        <v>42.592110177404294</v>
      </c>
    </row>
    <row r="58" spans="1:11" ht="14.45" customHeight="1" x14ac:dyDescent="0.2">
      <c r="A58" s="822" t="s">
        <v>567</v>
      </c>
      <c r="B58" s="823" t="s">
        <v>568</v>
      </c>
      <c r="C58" s="826" t="s">
        <v>581</v>
      </c>
      <c r="D58" s="840" t="s">
        <v>582</v>
      </c>
      <c r="E58" s="826" t="s">
        <v>1538</v>
      </c>
      <c r="F58" s="840" t="s">
        <v>1539</v>
      </c>
      <c r="G58" s="826" t="s">
        <v>1654</v>
      </c>
      <c r="H58" s="826" t="s">
        <v>1655</v>
      </c>
      <c r="I58" s="832">
        <v>184.22061798941797</v>
      </c>
      <c r="J58" s="832">
        <v>4</v>
      </c>
      <c r="K58" s="833">
        <v>736.8824719576719</v>
      </c>
    </row>
    <row r="59" spans="1:11" ht="14.45" customHeight="1" x14ac:dyDescent="0.2">
      <c r="A59" s="822" t="s">
        <v>567</v>
      </c>
      <c r="B59" s="823" t="s">
        <v>568</v>
      </c>
      <c r="C59" s="826" t="s">
        <v>581</v>
      </c>
      <c r="D59" s="840" t="s">
        <v>582</v>
      </c>
      <c r="E59" s="826" t="s">
        <v>1538</v>
      </c>
      <c r="F59" s="840" t="s">
        <v>1539</v>
      </c>
      <c r="G59" s="826" t="s">
        <v>1656</v>
      </c>
      <c r="H59" s="826" t="s">
        <v>1657</v>
      </c>
      <c r="I59" s="832">
        <v>192.38999938964844</v>
      </c>
      <c r="J59" s="832">
        <v>1</v>
      </c>
      <c r="K59" s="833">
        <v>192.38999938964844</v>
      </c>
    </row>
    <row r="60" spans="1:11" ht="14.45" customHeight="1" x14ac:dyDescent="0.2">
      <c r="A60" s="822" t="s">
        <v>567</v>
      </c>
      <c r="B60" s="823" t="s">
        <v>568</v>
      </c>
      <c r="C60" s="826" t="s">
        <v>581</v>
      </c>
      <c r="D60" s="840" t="s">
        <v>582</v>
      </c>
      <c r="E60" s="826" t="s">
        <v>1538</v>
      </c>
      <c r="F60" s="840" t="s">
        <v>1539</v>
      </c>
      <c r="G60" s="826" t="s">
        <v>1658</v>
      </c>
      <c r="H60" s="826" t="s">
        <v>1659</v>
      </c>
      <c r="I60" s="832">
        <v>558.03997802734375</v>
      </c>
      <c r="J60" s="832">
        <v>1</v>
      </c>
      <c r="K60" s="833">
        <v>558.03997802734375</v>
      </c>
    </row>
    <row r="61" spans="1:11" ht="14.45" customHeight="1" x14ac:dyDescent="0.2">
      <c r="A61" s="822" t="s">
        <v>567</v>
      </c>
      <c r="B61" s="823" t="s">
        <v>568</v>
      </c>
      <c r="C61" s="826" t="s">
        <v>581</v>
      </c>
      <c r="D61" s="840" t="s">
        <v>582</v>
      </c>
      <c r="E61" s="826" t="s">
        <v>1544</v>
      </c>
      <c r="F61" s="840" t="s">
        <v>1545</v>
      </c>
      <c r="G61" s="826" t="s">
        <v>1660</v>
      </c>
      <c r="H61" s="826" t="s">
        <v>1661</v>
      </c>
      <c r="I61" s="832">
        <v>1.0099999904632568</v>
      </c>
      <c r="J61" s="832">
        <v>50</v>
      </c>
      <c r="K61" s="833">
        <v>50.5</v>
      </c>
    </row>
    <row r="62" spans="1:11" ht="14.45" customHeight="1" x14ac:dyDescent="0.2">
      <c r="A62" s="822" t="s">
        <v>567</v>
      </c>
      <c r="B62" s="823" t="s">
        <v>568</v>
      </c>
      <c r="C62" s="826" t="s">
        <v>581</v>
      </c>
      <c r="D62" s="840" t="s">
        <v>582</v>
      </c>
      <c r="E62" s="826" t="s">
        <v>1544</v>
      </c>
      <c r="F62" s="840" t="s">
        <v>1545</v>
      </c>
      <c r="G62" s="826" t="s">
        <v>1662</v>
      </c>
      <c r="H62" s="826" t="s">
        <v>1663</v>
      </c>
      <c r="I62" s="832">
        <v>1.3500000238418579</v>
      </c>
      <c r="J62" s="832">
        <v>20</v>
      </c>
      <c r="K62" s="833">
        <v>27</v>
      </c>
    </row>
    <row r="63" spans="1:11" ht="14.45" customHeight="1" x14ac:dyDescent="0.2">
      <c r="A63" s="822" t="s">
        <v>567</v>
      </c>
      <c r="B63" s="823" t="s">
        <v>568</v>
      </c>
      <c r="C63" s="826" t="s">
        <v>581</v>
      </c>
      <c r="D63" s="840" t="s">
        <v>582</v>
      </c>
      <c r="E63" s="826" t="s">
        <v>1544</v>
      </c>
      <c r="F63" s="840" t="s">
        <v>1545</v>
      </c>
      <c r="G63" s="826" t="s">
        <v>1546</v>
      </c>
      <c r="H63" s="826" t="s">
        <v>1547</v>
      </c>
      <c r="I63" s="832">
        <v>109.61000061035156</v>
      </c>
      <c r="J63" s="832">
        <v>1</v>
      </c>
      <c r="K63" s="833">
        <v>109.61000061035156</v>
      </c>
    </row>
    <row r="64" spans="1:11" ht="14.45" customHeight="1" x14ac:dyDescent="0.2">
      <c r="A64" s="822" t="s">
        <v>567</v>
      </c>
      <c r="B64" s="823" t="s">
        <v>568</v>
      </c>
      <c r="C64" s="826" t="s">
        <v>581</v>
      </c>
      <c r="D64" s="840" t="s">
        <v>582</v>
      </c>
      <c r="E64" s="826" t="s">
        <v>1544</v>
      </c>
      <c r="F64" s="840" t="s">
        <v>1545</v>
      </c>
      <c r="G64" s="826" t="s">
        <v>1664</v>
      </c>
      <c r="H64" s="826" t="s">
        <v>1665</v>
      </c>
      <c r="I64" s="832">
        <v>0.85000002384185791</v>
      </c>
      <c r="J64" s="832">
        <v>100</v>
      </c>
      <c r="K64" s="833">
        <v>85</v>
      </c>
    </row>
    <row r="65" spans="1:11" ht="14.45" customHeight="1" x14ac:dyDescent="0.2">
      <c r="A65" s="822" t="s">
        <v>567</v>
      </c>
      <c r="B65" s="823" t="s">
        <v>568</v>
      </c>
      <c r="C65" s="826" t="s">
        <v>581</v>
      </c>
      <c r="D65" s="840" t="s">
        <v>582</v>
      </c>
      <c r="E65" s="826" t="s">
        <v>1544</v>
      </c>
      <c r="F65" s="840" t="s">
        <v>1545</v>
      </c>
      <c r="G65" s="826" t="s">
        <v>1666</v>
      </c>
      <c r="H65" s="826" t="s">
        <v>1667</v>
      </c>
      <c r="I65" s="832">
        <v>1.5199999809265137</v>
      </c>
      <c r="J65" s="832">
        <v>50</v>
      </c>
      <c r="K65" s="833">
        <v>76</v>
      </c>
    </row>
    <row r="66" spans="1:11" ht="14.45" customHeight="1" x14ac:dyDescent="0.2">
      <c r="A66" s="822" t="s">
        <v>567</v>
      </c>
      <c r="B66" s="823" t="s">
        <v>568</v>
      </c>
      <c r="C66" s="826" t="s">
        <v>581</v>
      </c>
      <c r="D66" s="840" t="s">
        <v>582</v>
      </c>
      <c r="E66" s="826" t="s">
        <v>1544</v>
      </c>
      <c r="F66" s="840" t="s">
        <v>1545</v>
      </c>
      <c r="G66" s="826" t="s">
        <v>1552</v>
      </c>
      <c r="H66" s="826" t="s">
        <v>1553</v>
      </c>
      <c r="I66" s="832">
        <v>0.37999999523162842</v>
      </c>
      <c r="J66" s="832">
        <v>100</v>
      </c>
      <c r="K66" s="833">
        <v>38</v>
      </c>
    </row>
    <row r="67" spans="1:11" ht="14.45" customHeight="1" x14ac:dyDescent="0.2">
      <c r="A67" s="822" t="s">
        <v>567</v>
      </c>
      <c r="B67" s="823" t="s">
        <v>568</v>
      </c>
      <c r="C67" s="826" t="s">
        <v>581</v>
      </c>
      <c r="D67" s="840" t="s">
        <v>582</v>
      </c>
      <c r="E67" s="826" t="s">
        <v>1544</v>
      </c>
      <c r="F67" s="840" t="s">
        <v>1545</v>
      </c>
      <c r="G67" s="826" t="s">
        <v>1668</v>
      </c>
      <c r="H67" s="826" t="s">
        <v>1669</v>
      </c>
      <c r="I67" s="832">
        <v>8.3999996185302734</v>
      </c>
      <c r="J67" s="832">
        <v>24</v>
      </c>
      <c r="K67" s="833">
        <v>201.60000610351563</v>
      </c>
    </row>
    <row r="68" spans="1:11" ht="14.45" customHeight="1" x14ac:dyDescent="0.2">
      <c r="A68" s="822" t="s">
        <v>567</v>
      </c>
      <c r="B68" s="823" t="s">
        <v>568</v>
      </c>
      <c r="C68" s="826" t="s">
        <v>581</v>
      </c>
      <c r="D68" s="840" t="s">
        <v>582</v>
      </c>
      <c r="E68" s="826" t="s">
        <v>1544</v>
      </c>
      <c r="F68" s="840" t="s">
        <v>1545</v>
      </c>
      <c r="G68" s="826" t="s">
        <v>1554</v>
      </c>
      <c r="H68" s="826" t="s">
        <v>1555</v>
      </c>
      <c r="I68" s="832">
        <v>13.085000038146973</v>
      </c>
      <c r="J68" s="832">
        <v>84</v>
      </c>
      <c r="K68" s="833">
        <v>1099.2000274658203</v>
      </c>
    </row>
    <row r="69" spans="1:11" ht="14.45" customHeight="1" x14ac:dyDescent="0.2">
      <c r="A69" s="822" t="s">
        <v>567</v>
      </c>
      <c r="B69" s="823" t="s">
        <v>568</v>
      </c>
      <c r="C69" s="826" t="s">
        <v>581</v>
      </c>
      <c r="D69" s="840" t="s">
        <v>582</v>
      </c>
      <c r="E69" s="826" t="s">
        <v>1544</v>
      </c>
      <c r="F69" s="840" t="s">
        <v>1545</v>
      </c>
      <c r="G69" s="826" t="s">
        <v>1556</v>
      </c>
      <c r="H69" s="826" t="s">
        <v>1557</v>
      </c>
      <c r="I69" s="832">
        <v>7.820000171661377</v>
      </c>
      <c r="J69" s="832">
        <v>6</v>
      </c>
      <c r="K69" s="833">
        <v>46.919998645782471</v>
      </c>
    </row>
    <row r="70" spans="1:11" ht="14.45" customHeight="1" x14ac:dyDescent="0.2">
      <c r="A70" s="822" t="s">
        <v>567</v>
      </c>
      <c r="B70" s="823" t="s">
        <v>568</v>
      </c>
      <c r="C70" s="826" t="s">
        <v>581</v>
      </c>
      <c r="D70" s="840" t="s">
        <v>582</v>
      </c>
      <c r="E70" s="826" t="s">
        <v>1544</v>
      </c>
      <c r="F70" s="840" t="s">
        <v>1545</v>
      </c>
      <c r="G70" s="826" t="s">
        <v>1558</v>
      </c>
      <c r="H70" s="826" t="s">
        <v>1559</v>
      </c>
      <c r="I70" s="832">
        <v>7.7899999618530273</v>
      </c>
      <c r="J70" s="832">
        <v>4</v>
      </c>
      <c r="K70" s="833">
        <v>31.159999847412109</v>
      </c>
    </row>
    <row r="71" spans="1:11" ht="14.45" customHeight="1" x14ac:dyDescent="0.2">
      <c r="A71" s="822" t="s">
        <v>567</v>
      </c>
      <c r="B71" s="823" t="s">
        <v>568</v>
      </c>
      <c r="C71" s="826" t="s">
        <v>581</v>
      </c>
      <c r="D71" s="840" t="s">
        <v>582</v>
      </c>
      <c r="E71" s="826" t="s">
        <v>1544</v>
      </c>
      <c r="F71" s="840" t="s">
        <v>1545</v>
      </c>
      <c r="G71" s="826" t="s">
        <v>1560</v>
      </c>
      <c r="H71" s="826" t="s">
        <v>1561</v>
      </c>
      <c r="I71" s="832">
        <v>8.3400001525878906</v>
      </c>
      <c r="J71" s="832">
        <v>4</v>
      </c>
      <c r="K71" s="833">
        <v>33.349998474121094</v>
      </c>
    </row>
    <row r="72" spans="1:11" ht="14.45" customHeight="1" x14ac:dyDescent="0.2">
      <c r="A72" s="822" t="s">
        <v>567</v>
      </c>
      <c r="B72" s="823" t="s">
        <v>568</v>
      </c>
      <c r="C72" s="826" t="s">
        <v>581</v>
      </c>
      <c r="D72" s="840" t="s">
        <v>582</v>
      </c>
      <c r="E72" s="826" t="s">
        <v>1544</v>
      </c>
      <c r="F72" s="840" t="s">
        <v>1545</v>
      </c>
      <c r="G72" s="826" t="s">
        <v>1564</v>
      </c>
      <c r="H72" s="826" t="s">
        <v>1565</v>
      </c>
      <c r="I72" s="832">
        <v>72.220001220703125</v>
      </c>
      <c r="J72" s="832">
        <v>10</v>
      </c>
      <c r="K72" s="833">
        <v>722.20001220703125</v>
      </c>
    </row>
    <row r="73" spans="1:11" ht="14.45" customHeight="1" x14ac:dyDescent="0.2">
      <c r="A73" s="822" t="s">
        <v>567</v>
      </c>
      <c r="B73" s="823" t="s">
        <v>568</v>
      </c>
      <c r="C73" s="826" t="s">
        <v>581</v>
      </c>
      <c r="D73" s="840" t="s">
        <v>582</v>
      </c>
      <c r="E73" s="826" t="s">
        <v>1544</v>
      </c>
      <c r="F73" s="840" t="s">
        <v>1545</v>
      </c>
      <c r="G73" s="826" t="s">
        <v>1570</v>
      </c>
      <c r="H73" s="826" t="s">
        <v>1571</v>
      </c>
      <c r="I73" s="832">
        <v>31.422222349378799</v>
      </c>
      <c r="J73" s="832">
        <v>44</v>
      </c>
      <c r="K73" s="833">
        <v>1382.5800170898438</v>
      </c>
    </row>
    <row r="74" spans="1:11" ht="14.45" customHeight="1" x14ac:dyDescent="0.2">
      <c r="A74" s="822" t="s">
        <v>567</v>
      </c>
      <c r="B74" s="823" t="s">
        <v>568</v>
      </c>
      <c r="C74" s="826" t="s">
        <v>581</v>
      </c>
      <c r="D74" s="840" t="s">
        <v>582</v>
      </c>
      <c r="E74" s="826" t="s">
        <v>1544</v>
      </c>
      <c r="F74" s="840" t="s">
        <v>1545</v>
      </c>
      <c r="G74" s="826" t="s">
        <v>1572</v>
      </c>
      <c r="H74" s="826" t="s">
        <v>1573</v>
      </c>
      <c r="I74" s="832">
        <v>260.29998779296875</v>
      </c>
      <c r="J74" s="832">
        <v>1</v>
      </c>
      <c r="K74" s="833">
        <v>260.29998779296875</v>
      </c>
    </row>
    <row r="75" spans="1:11" ht="14.45" customHeight="1" x14ac:dyDescent="0.2">
      <c r="A75" s="822" t="s">
        <v>567</v>
      </c>
      <c r="B75" s="823" t="s">
        <v>568</v>
      </c>
      <c r="C75" s="826" t="s">
        <v>581</v>
      </c>
      <c r="D75" s="840" t="s">
        <v>582</v>
      </c>
      <c r="E75" s="826" t="s">
        <v>1544</v>
      </c>
      <c r="F75" s="840" t="s">
        <v>1545</v>
      </c>
      <c r="G75" s="826" t="s">
        <v>1572</v>
      </c>
      <c r="H75" s="826" t="s">
        <v>1574</v>
      </c>
      <c r="I75" s="832">
        <v>260.29666137695313</v>
      </c>
      <c r="J75" s="832">
        <v>4</v>
      </c>
      <c r="K75" s="833">
        <v>1041.1799926757813</v>
      </c>
    </row>
    <row r="76" spans="1:11" ht="14.45" customHeight="1" x14ac:dyDescent="0.2">
      <c r="A76" s="822" t="s">
        <v>567</v>
      </c>
      <c r="B76" s="823" t="s">
        <v>568</v>
      </c>
      <c r="C76" s="826" t="s">
        <v>581</v>
      </c>
      <c r="D76" s="840" t="s">
        <v>582</v>
      </c>
      <c r="E76" s="826" t="s">
        <v>1575</v>
      </c>
      <c r="F76" s="840" t="s">
        <v>1576</v>
      </c>
      <c r="G76" s="826" t="s">
        <v>1579</v>
      </c>
      <c r="H76" s="826" t="s">
        <v>1580</v>
      </c>
      <c r="I76" s="832">
        <v>1.7799999713897705</v>
      </c>
      <c r="J76" s="832">
        <v>8200</v>
      </c>
      <c r="K76" s="833">
        <v>14596</v>
      </c>
    </row>
    <row r="77" spans="1:11" ht="14.45" customHeight="1" x14ac:dyDescent="0.2">
      <c r="A77" s="822" t="s">
        <v>567</v>
      </c>
      <c r="B77" s="823" t="s">
        <v>568</v>
      </c>
      <c r="C77" s="826" t="s">
        <v>581</v>
      </c>
      <c r="D77" s="840" t="s">
        <v>582</v>
      </c>
      <c r="E77" s="826" t="s">
        <v>1575</v>
      </c>
      <c r="F77" s="840" t="s">
        <v>1576</v>
      </c>
      <c r="G77" s="826" t="s">
        <v>1670</v>
      </c>
      <c r="H77" s="826" t="s">
        <v>1671</v>
      </c>
      <c r="I77" s="832">
        <v>158.80285426548548</v>
      </c>
      <c r="J77" s="832">
        <v>180</v>
      </c>
      <c r="K77" s="833">
        <v>28626.18017578125</v>
      </c>
    </row>
    <row r="78" spans="1:11" ht="14.45" customHeight="1" x14ac:dyDescent="0.2">
      <c r="A78" s="822" t="s">
        <v>567</v>
      </c>
      <c r="B78" s="823" t="s">
        <v>568</v>
      </c>
      <c r="C78" s="826" t="s">
        <v>581</v>
      </c>
      <c r="D78" s="840" t="s">
        <v>582</v>
      </c>
      <c r="E78" s="826" t="s">
        <v>1575</v>
      </c>
      <c r="F78" s="840" t="s">
        <v>1576</v>
      </c>
      <c r="G78" s="826" t="s">
        <v>1672</v>
      </c>
      <c r="H78" s="826" t="s">
        <v>1673</v>
      </c>
      <c r="I78" s="832">
        <v>36.909999847412109</v>
      </c>
      <c r="J78" s="832">
        <v>200</v>
      </c>
      <c r="K78" s="833">
        <v>7381</v>
      </c>
    </row>
    <row r="79" spans="1:11" ht="14.45" customHeight="1" x14ac:dyDescent="0.2">
      <c r="A79" s="822" t="s">
        <v>567</v>
      </c>
      <c r="B79" s="823" t="s">
        <v>568</v>
      </c>
      <c r="C79" s="826" t="s">
        <v>581</v>
      </c>
      <c r="D79" s="840" t="s">
        <v>582</v>
      </c>
      <c r="E79" s="826" t="s">
        <v>1575</v>
      </c>
      <c r="F79" s="840" t="s">
        <v>1576</v>
      </c>
      <c r="G79" s="826" t="s">
        <v>1581</v>
      </c>
      <c r="H79" s="826" t="s">
        <v>1582</v>
      </c>
      <c r="I79" s="832">
        <v>3.7599999904632568</v>
      </c>
      <c r="J79" s="832">
        <v>800</v>
      </c>
      <c r="K79" s="833">
        <v>3008</v>
      </c>
    </row>
    <row r="80" spans="1:11" ht="14.45" customHeight="1" x14ac:dyDescent="0.2">
      <c r="A80" s="822" t="s">
        <v>567</v>
      </c>
      <c r="B80" s="823" t="s">
        <v>568</v>
      </c>
      <c r="C80" s="826" t="s">
        <v>581</v>
      </c>
      <c r="D80" s="840" t="s">
        <v>582</v>
      </c>
      <c r="E80" s="826" t="s">
        <v>1575</v>
      </c>
      <c r="F80" s="840" t="s">
        <v>1576</v>
      </c>
      <c r="G80" s="826" t="s">
        <v>1674</v>
      </c>
      <c r="H80" s="826" t="s">
        <v>1675</v>
      </c>
      <c r="I80" s="832">
        <v>17.979999542236328</v>
      </c>
      <c r="J80" s="832">
        <v>500</v>
      </c>
      <c r="K80" s="833">
        <v>8990</v>
      </c>
    </row>
    <row r="81" spans="1:11" ht="14.45" customHeight="1" x14ac:dyDescent="0.2">
      <c r="A81" s="822" t="s">
        <v>567</v>
      </c>
      <c r="B81" s="823" t="s">
        <v>568</v>
      </c>
      <c r="C81" s="826" t="s">
        <v>581</v>
      </c>
      <c r="D81" s="840" t="s">
        <v>582</v>
      </c>
      <c r="E81" s="826" t="s">
        <v>1575</v>
      </c>
      <c r="F81" s="840" t="s">
        <v>1576</v>
      </c>
      <c r="G81" s="826" t="s">
        <v>1676</v>
      </c>
      <c r="H81" s="826" t="s">
        <v>1677</v>
      </c>
      <c r="I81" s="832">
        <v>8.8299999237060547</v>
      </c>
      <c r="J81" s="832">
        <v>900</v>
      </c>
      <c r="K81" s="833">
        <v>7949.69970703125</v>
      </c>
    </row>
    <row r="82" spans="1:11" ht="14.45" customHeight="1" x14ac:dyDescent="0.2">
      <c r="A82" s="822" t="s">
        <v>567</v>
      </c>
      <c r="B82" s="823" t="s">
        <v>568</v>
      </c>
      <c r="C82" s="826" t="s">
        <v>581</v>
      </c>
      <c r="D82" s="840" t="s">
        <v>582</v>
      </c>
      <c r="E82" s="826" t="s">
        <v>1575</v>
      </c>
      <c r="F82" s="840" t="s">
        <v>1576</v>
      </c>
      <c r="G82" s="826" t="s">
        <v>1678</v>
      </c>
      <c r="H82" s="826" t="s">
        <v>1679</v>
      </c>
      <c r="I82" s="832">
        <v>23.110000610351563</v>
      </c>
      <c r="J82" s="832">
        <v>100</v>
      </c>
      <c r="K82" s="833">
        <v>2311.10009765625</v>
      </c>
    </row>
    <row r="83" spans="1:11" ht="14.45" customHeight="1" x14ac:dyDescent="0.2">
      <c r="A83" s="822" t="s">
        <v>567</v>
      </c>
      <c r="B83" s="823" t="s">
        <v>568</v>
      </c>
      <c r="C83" s="826" t="s">
        <v>581</v>
      </c>
      <c r="D83" s="840" t="s">
        <v>582</v>
      </c>
      <c r="E83" s="826" t="s">
        <v>1575</v>
      </c>
      <c r="F83" s="840" t="s">
        <v>1576</v>
      </c>
      <c r="G83" s="826" t="s">
        <v>1583</v>
      </c>
      <c r="H83" s="826" t="s">
        <v>1584</v>
      </c>
      <c r="I83" s="832">
        <v>33.880001068115234</v>
      </c>
      <c r="J83" s="832">
        <v>10</v>
      </c>
      <c r="K83" s="833">
        <v>338.79998779296875</v>
      </c>
    </row>
    <row r="84" spans="1:11" ht="14.45" customHeight="1" x14ac:dyDescent="0.2">
      <c r="A84" s="822" t="s">
        <v>567</v>
      </c>
      <c r="B84" s="823" t="s">
        <v>568</v>
      </c>
      <c r="C84" s="826" t="s">
        <v>581</v>
      </c>
      <c r="D84" s="840" t="s">
        <v>582</v>
      </c>
      <c r="E84" s="826" t="s">
        <v>1575</v>
      </c>
      <c r="F84" s="840" t="s">
        <v>1576</v>
      </c>
      <c r="G84" s="826" t="s">
        <v>1585</v>
      </c>
      <c r="H84" s="826" t="s">
        <v>1586</v>
      </c>
      <c r="I84" s="832">
        <v>37.900001525878906</v>
      </c>
      <c r="J84" s="832">
        <v>10</v>
      </c>
      <c r="K84" s="833">
        <v>379</v>
      </c>
    </row>
    <row r="85" spans="1:11" ht="14.45" customHeight="1" x14ac:dyDescent="0.2">
      <c r="A85" s="822" t="s">
        <v>567</v>
      </c>
      <c r="B85" s="823" t="s">
        <v>568</v>
      </c>
      <c r="C85" s="826" t="s">
        <v>581</v>
      </c>
      <c r="D85" s="840" t="s">
        <v>582</v>
      </c>
      <c r="E85" s="826" t="s">
        <v>1575</v>
      </c>
      <c r="F85" s="840" t="s">
        <v>1576</v>
      </c>
      <c r="G85" s="826" t="s">
        <v>1680</v>
      </c>
      <c r="H85" s="826" t="s">
        <v>1681</v>
      </c>
      <c r="I85" s="832">
        <v>133.66714041573661</v>
      </c>
      <c r="J85" s="832">
        <v>180</v>
      </c>
      <c r="K85" s="833">
        <v>24103.19970703125</v>
      </c>
    </row>
    <row r="86" spans="1:11" ht="14.45" customHeight="1" x14ac:dyDescent="0.2">
      <c r="A86" s="822" t="s">
        <v>567</v>
      </c>
      <c r="B86" s="823" t="s">
        <v>568</v>
      </c>
      <c r="C86" s="826" t="s">
        <v>581</v>
      </c>
      <c r="D86" s="840" t="s">
        <v>582</v>
      </c>
      <c r="E86" s="826" t="s">
        <v>1575</v>
      </c>
      <c r="F86" s="840" t="s">
        <v>1576</v>
      </c>
      <c r="G86" s="826" t="s">
        <v>1682</v>
      </c>
      <c r="H86" s="826" t="s">
        <v>1683</v>
      </c>
      <c r="I86" s="832">
        <v>35.090000152587891</v>
      </c>
      <c r="J86" s="832">
        <v>20</v>
      </c>
      <c r="K86" s="833">
        <v>701.79998779296875</v>
      </c>
    </row>
    <row r="87" spans="1:11" ht="14.45" customHeight="1" x14ac:dyDescent="0.2">
      <c r="A87" s="822" t="s">
        <v>567</v>
      </c>
      <c r="B87" s="823" t="s">
        <v>568</v>
      </c>
      <c r="C87" s="826" t="s">
        <v>581</v>
      </c>
      <c r="D87" s="840" t="s">
        <v>582</v>
      </c>
      <c r="E87" s="826" t="s">
        <v>1575</v>
      </c>
      <c r="F87" s="840" t="s">
        <v>1576</v>
      </c>
      <c r="G87" s="826" t="s">
        <v>1684</v>
      </c>
      <c r="H87" s="826" t="s">
        <v>1685</v>
      </c>
      <c r="I87" s="832">
        <v>0.82749998569488525</v>
      </c>
      <c r="J87" s="832">
        <v>2200</v>
      </c>
      <c r="K87" s="833">
        <v>1816</v>
      </c>
    </row>
    <row r="88" spans="1:11" ht="14.45" customHeight="1" x14ac:dyDescent="0.2">
      <c r="A88" s="822" t="s">
        <v>567</v>
      </c>
      <c r="B88" s="823" t="s">
        <v>568</v>
      </c>
      <c r="C88" s="826" t="s">
        <v>581</v>
      </c>
      <c r="D88" s="840" t="s">
        <v>582</v>
      </c>
      <c r="E88" s="826" t="s">
        <v>1575</v>
      </c>
      <c r="F88" s="840" t="s">
        <v>1576</v>
      </c>
      <c r="G88" s="826" t="s">
        <v>1684</v>
      </c>
      <c r="H88" s="826" t="s">
        <v>1686</v>
      </c>
      <c r="I88" s="832">
        <v>0.81999999284744263</v>
      </c>
      <c r="J88" s="832">
        <v>400</v>
      </c>
      <c r="K88" s="833">
        <v>328</v>
      </c>
    </row>
    <row r="89" spans="1:11" ht="14.45" customHeight="1" x14ac:dyDescent="0.2">
      <c r="A89" s="822" t="s">
        <v>567</v>
      </c>
      <c r="B89" s="823" t="s">
        <v>568</v>
      </c>
      <c r="C89" s="826" t="s">
        <v>581</v>
      </c>
      <c r="D89" s="840" t="s">
        <v>582</v>
      </c>
      <c r="E89" s="826" t="s">
        <v>1575</v>
      </c>
      <c r="F89" s="840" t="s">
        <v>1576</v>
      </c>
      <c r="G89" s="826" t="s">
        <v>1595</v>
      </c>
      <c r="H89" s="826" t="s">
        <v>1596</v>
      </c>
      <c r="I89" s="832">
        <v>0.76199998259544377</v>
      </c>
      <c r="J89" s="832">
        <v>3300</v>
      </c>
      <c r="K89" s="833">
        <v>2399.6199951171875</v>
      </c>
    </row>
    <row r="90" spans="1:11" ht="14.45" customHeight="1" x14ac:dyDescent="0.2">
      <c r="A90" s="822" t="s">
        <v>567</v>
      </c>
      <c r="B90" s="823" t="s">
        <v>568</v>
      </c>
      <c r="C90" s="826" t="s">
        <v>581</v>
      </c>
      <c r="D90" s="840" t="s">
        <v>582</v>
      </c>
      <c r="E90" s="826" t="s">
        <v>1575</v>
      </c>
      <c r="F90" s="840" t="s">
        <v>1576</v>
      </c>
      <c r="G90" s="826" t="s">
        <v>1687</v>
      </c>
      <c r="H90" s="826" t="s">
        <v>1688</v>
      </c>
      <c r="I90" s="832">
        <v>1.1299999952316284</v>
      </c>
      <c r="J90" s="832">
        <v>720</v>
      </c>
      <c r="K90" s="833">
        <v>813.60002136230469</v>
      </c>
    </row>
    <row r="91" spans="1:11" ht="14.45" customHeight="1" x14ac:dyDescent="0.2">
      <c r="A91" s="822" t="s">
        <v>567</v>
      </c>
      <c r="B91" s="823" t="s">
        <v>568</v>
      </c>
      <c r="C91" s="826" t="s">
        <v>581</v>
      </c>
      <c r="D91" s="840" t="s">
        <v>582</v>
      </c>
      <c r="E91" s="826" t="s">
        <v>1575</v>
      </c>
      <c r="F91" s="840" t="s">
        <v>1576</v>
      </c>
      <c r="G91" s="826" t="s">
        <v>1689</v>
      </c>
      <c r="H91" s="826" t="s">
        <v>1690</v>
      </c>
      <c r="I91" s="832">
        <v>7.429999828338623</v>
      </c>
      <c r="J91" s="832">
        <v>10</v>
      </c>
      <c r="K91" s="833">
        <v>74.300003051757813</v>
      </c>
    </row>
    <row r="92" spans="1:11" ht="14.45" customHeight="1" x14ac:dyDescent="0.2">
      <c r="A92" s="822" t="s">
        <v>567</v>
      </c>
      <c r="B92" s="823" t="s">
        <v>568</v>
      </c>
      <c r="C92" s="826" t="s">
        <v>581</v>
      </c>
      <c r="D92" s="840" t="s">
        <v>582</v>
      </c>
      <c r="E92" s="826" t="s">
        <v>1575</v>
      </c>
      <c r="F92" s="840" t="s">
        <v>1576</v>
      </c>
      <c r="G92" s="826" t="s">
        <v>1691</v>
      </c>
      <c r="H92" s="826" t="s">
        <v>1692</v>
      </c>
      <c r="I92" s="832">
        <v>3.440000057220459</v>
      </c>
      <c r="J92" s="832">
        <v>100</v>
      </c>
      <c r="K92" s="833">
        <v>343.85000610351563</v>
      </c>
    </row>
    <row r="93" spans="1:11" ht="14.45" customHeight="1" x14ac:dyDescent="0.2">
      <c r="A93" s="822" t="s">
        <v>567</v>
      </c>
      <c r="B93" s="823" t="s">
        <v>568</v>
      </c>
      <c r="C93" s="826" t="s">
        <v>581</v>
      </c>
      <c r="D93" s="840" t="s">
        <v>582</v>
      </c>
      <c r="E93" s="826" t="s">
        <v>1575</v>
      </c>
      <c r="F93" s="840" t="s">
        <v>1576</v>
      </c>
      <c r="G93" s="826" t="s">
        <v>1693</v>
      </c>
      <c r="H93" s="826" t="s">
        <v>1694</v>
      </c>
      <c r="I93" s="832">
        <v>15.925000190734863</v>
      </c>
      <c r="J93" s="832">
        <v>100</v>
      </c>
      <c r="K93" s="833">
        <v>1592.5</v>
      </c>
    </row>
    <row r="94" spans="1:11" ht="14.45" customHeight="1" x14ac:dyDescent="0.2">
      <c r="A94" s="822" t="s">
        <v>567</v>
      </c>
      <c r="B94" s="823" t="s">
        <v>568</v>
      </c>
      <c r="C94" s="826" t="s">
        <v>581</v>
      </c>
      <c r="D94" s="840" t="s">
        <v>582</v>
      </c>
      <c r="E94" s="826" t="s">
        <v>1575</v>
      </c>
      <c r="F94" s="840" t="s">
        <v>1576</v>
      </c>
      <c r="G94" s="826" t="s">
        <v>1599</v>
      </c>
      <c r="H94" s="826" t="s">
        <v>1600</v>
      </c>
      <c r="I94" s="832">
        <v>0.4699999988079071</v>
      </c>
      <c r="J94" s="832">
        <v>500</v>
      </c>
      <c r="K94" s="833">
        <v>235</v>
      </c>
    </row>
    <row r="95" spans="1:11" ht="14.45" customHeight="1" x14ac:dyDescent="0.2">
      <c r="A95" s="822" t="s">
        <v>567</v>
      </c>
      <c r="B95" s="823" t="s">
        <v>568</v>
      </c>
      <c r="C95" s="826" t="s">
        <v>581</v>
      </c>
      <c r="D95" s="840" t="s">
        <v>582</v>
      </c>
      <c r="E95" s="826" t="s">
        <v>1575</v>
      </c>
      <c r="F95" s="840" t="s">
        <v>1576</v>
      </c>
      <c r="G95" s="826" t="s">
        <v>1695</v>
      </c>
      <c r="H95" s="826" t="s">
        <v>1696</v>
      </c>
      <c r="I95" s="832">
        <v>8.1400003433227539</v>
      </c>
      <c r="J95" s="832">
        <v>250</v>
      </c>
      <c r="K95" s="833">
        <v>2034.050048828125</v>
      </c>
    </row>
    <row r="96" spans="1:11" ht="14.45" customHeight="1" x14ac:dyDescent="0.2">
      <c r="A96" s="822" t="s">
        <v>567</v>
      </c>
      <c r="B96" s="823" t="s">
        <v>568</v>
      </c>
      <c r="C96" s="826" t="s">
        <v>581</v>
      </c>
      <c r="D96" s="840" t="s">
        <v>582</v>
      </c>
      <c r="E96" s="826" t="s">
        <v>1575</v>
      </c>
      <c r="F96" s="840" t="s">
        <v>1576</v>
      </c>
      <c r="G96" s="826" t="s">
        <v>1697</v>
      </c>
      <c r="H96" s="826" t="s">
        <v>1698</v>
      </c>
      <c r="I96" s="832">
        <v>1.9199999570846558</v>
      </c>
      <c r="J96" s="832">
        <v>100</v>
      </c>
      <c r="K96" s="833">
        <v>192</v>
      </c>
    </row>
    <row r="97" spans="1:11" ht="14.45" customHeight="1" x14ac:dyDescent="0.2">
      <c r="A97" s="822" t="s">
        <v>567</v>
      </c>
      <c r="B97" s="823" t="s">
        <v>568</v>
      </c>
      <c r="C97" s="826" t="s">
        <v>581</v>
      </c>
      <c r="D97" s="840" t="s">
        <v>582</v>
      </c>
      <c r="E97" s="826" t="s">
        <v>1617</v>
      </c>
      <c r="F97" s="840" t="s">
        <v>1618</v>
      </c>
      <c r="G97" s="826" t="s">
        <v>1699</v>
      </c>
      <c r="H97" s="826" t="s">
        <v>1700</v>
      </c>
      <c r="I97" s="832">
        <v>0.30000001192092896</v>
      </c>
      <c r="J97" s="832">
        <v>400</v>
      </c>
      <c r="K97" s="833">
        <v>120</v>
      </c>
    </row>
    <row r="98" spans="1:11" ht="14.45" customHeight="1" x14ac:dyDescent="0.2">
      <c r="A98" s="822" t="s">
        <v>567</v>
      </c>
      <c r="B98" s="823" t="s">
        <v>568</v>
      </c>
      <c r="C98" s="826" t="s">
        <v>581</v>
      </c>
      <c r="D98" s="840" t="s">
        <v>582</v>
      </c>
      <c r="E98" s="826" t="s">
        <v>1617</v>
      </c>
      <c r="F98" s="840" t="s">
        <v>1618</v>
      </c>
      <c r="G98" s="826" t="s">
        <v>1619</v>
      </c>
      <c r="H98" s="826" t="s">
        <v>1620</v>
      </c>
      <c r="I98" s="832">
        <v>0.30000001192092896</v>
      </c>
      <c r="J98" s="832">
        <v>100</v>
      </c>
      <c r="K98" s="833">
        <v>30</v>
      </c>
    </row>
    <row r="99" spans="1:11" ht="14.45" customHeight="1" x14ac:dyDescent="0.2">
      <c r="A99" s="822" t="s">
        <v>567</v>
      </c>
      <c r="B99" s="823" t="s">
        <v>568</v>
      </c>
      <c r="C99" s="826" t="s">
        <v>581</v>
      </c>
      <c r="D99" s="840" t="s">
        <v>582</v>
      </c>
      <c r="E99" s="826" t="s">
        <v>1617</v>
      </c>
      <c r="F99" s="840" t="s">
        <v>1618</v>
      </c>
      <c r="G99" s="826" t="s">
        <v>1701</v>
      </c>
      <c r="H99" s="826" t="s">
        <v>1702</v>
      </c>
      <c r="I99" s="832">
        <v>0.37000000476837158</v>
      </c>
      <c r="J99" s="832">
        <v>100</v>
      </c>
      <c r="K99" s="833">
        <v>37</v>
      </c>
    </row>
    <row r="100" spans="1:11" ht="14.45" customHeight="1" x14ac:dyDescent="0.2">
      <c r="A100" s="822" t="s">
        <v>567</v>
      </c>
      <c r="B100" s="823" t="s">
        <v>568</v>
      </c>
      <c r="C100" s="826" t="s">
        <v>581</v>
      </c>
      <c r="D100" s="840" t="s">
        <v>582</v>
      </c>
      <c r="E100" s="826" t="s">
        <v>1617</v>
      </c>
      <c r="F100" s="840" t="s">
        <v>1618</v>
      </c>
      <c r="G100" s="826" t="s">
        <v>1703</v>
      </c>
      <c r="H100" s="826" t="s">
        <v>1704</v>
      </c>
      <c r="I100" s="832">
        <v>0.67000001668930054</v>
      </c>
      <c r="J100" s="832">
        <v>100</v>
      </c>
      <c r="K100" s="833">
        <v>67</v>
      </c>
    </row>
    <row r="101" spans="1:11" ht="14.45" customHeight="1" x14ac:dyDescent="0.2">
      <c r="A101" s="822" t="s">
        <v>567</v>
      </c>
      <c r="B101" s="823" t="s">
        <v>568</v>
      </c>
      <c r="C101" s="826" t="s">
        <v>581</v>
      </c>
      <c r="D101" s="840" t="s">
        <v>582</v>
      </c>
      <c r="E101" s="826" t="s">
        <v>1617</v>
      </c>
      <c r="F101" s="840" t="s">
        <v>1618</v>
      </c>
      <c r="G101" s="826" t="s">
        <v>1705</v>
      </c>
      <c r="H101" s="826" t="s">
        <v>1706</v>
      </c>
      <c r="I101" s="832">
        <v>0.54500001668930054</v>
      </c>
      <c r="J101" s="832">
        <v>400</v>
      </c>
      <c r="K101" s="833">
        <v>219</v>
      </c>
    </row>
    <row r="102" spans="1:11" ht="14.45" customHeight="1" x14ac:dyDescent="0.2">
      <c r="A102" s="822" t="s">
        <v>567</v>
      </c>
      <c r="B102" s="823" t="s">
        <v>568</v>
      </c>
      <c r="C102" s="826" t="s">
        <v>581</v>
      </c>
      <c r="D102" s="840" t="s">
        <v>582</v>
      </c>
      <c r="E102" s="826" t="s">
        <v>1627</v>
      </c>
      <c r="F102" s="840" t="s">
        <v>1628</v>
      </c>
      <c r="G102" s="826" t="s">
        <v>1629</v>
      </c>
      <c r="H102" s="826" t="s">
        <v>1630</v>
      </c>
      <c r="I102" s="832">
        <v>2.8987500071525574</v>
      </c>
      <c r="J102" s="832">
        <v>4900</v>
      </c>
      <c r="K102" s="833">
        <v>14162</v>
      </c>
    </row>
    <row r="103" spans="1:11" ht="14.45" customHeight="1" x14ac:dyDescent="0.2">
      <c r="A103" s="822" t="s">
        <v>567</v>
      </c>
      <c r="B103" s="823" t="s">
        <v>568</v>
      </c>
      <c r="C103" s="826" t="s">
        <v>581</v>
      </c>
      <c r="D103" s="840" t="s">
        <v>582</v>
      </c>
      <c r="E103" s="826" t="s">
        <v>1627</v>
      </c>
      <c r="F103" s="840" t="s">
        <v>1628</v>
      </c>
      <c r="G103" s="826" t="s">
        <v>1631</v>
      </c>
      <c r="H103" s="826" t="s">
        <v>1632</v>
      </c>
      <c r="I103" s="832">
        <v>2.9300000667572021</v>
      </c>
      <c r="J103" s="832">
        <v>2700</v>
      </c>
      <c r="K103" s="833">
        <v>7860</v>
      </c>
    </row>
    <row r="104" spans="1:11" ht="14.45" customHeight="1" x14ac:dyDescent="0.2">
      <c r="A104" s="822" t="s">
        <v>567</v>
      </c>
      <c r="B104" s="823" t="s">
        <v>568</v>
      </c>
      <c r="C104" s="826" t="s">
        <v>581</v>
      </c>
      <c r="D104" s="840" t="s">
        <v>582</v>
      </c>
      <c r="E104" s="826" t="s">
        <v>1627</v>
      </c>
      <c r="F104" s="840" t="s">
        <v>1628</v>
      </c>
      <c r="G104" s="826" t="s">
        <v>1707</v>
      </c>
      <c r="H104" s="826" t="s">
        <v>1708</v>
      </c>
      <c r="I104" s="832">
        <v>2.8900001049041748</v>
      </c>
      <c r="J104" s="832">
        <v>300</v>
      </c>
      <c r="K104" s="833">
        <v>867</v>
      </c>
    </row>
    <row r="105" spans="1:11" ht="14.45" customHeight="1" x14ac:dyDescent="0.2">
      <c r="A105" s="822" t="s">
        <v>567</v>
      </c>
      <c r="B105" s="823" t="s">
        <v>568</v>
      </c>
      <c r="C105" s="826" t="s">
        <v>581</v>
      </c>
      <c r="D105" s="840" t="s">
        <v>582</v>
      </c>
      <c r="E105" s="826" t="s">
        <v>1627</v>
      </c>
      <c r="F105" s="840" t="s">
        <v>1628</v>
      </c>
      <c r="G105" s="826" t="s">
        <v>1633</v>
      </c>
      <c r="H105" s="826" t="s">
        <v>1634</v>
      </c>
      <c r="I105" s="832">
        <v>2.2999999523162842</v>
      </c>
      <c r="J105" s="832">
        <v>2000</v>
      </c>
      <c r="K105" s="833">
        <v>4600</v>
      </c>
    </row>
    <row r="106" spans="1:11" ht="14.45" customHeight="1" x14ac:dyDescent="0.2">
      <c r="A106" s="822" t="s">
        <v>567</v>
      </c>
      <c r="B106" s="823" t="s">
        <v>568</v>
      </c>
      <c r="C106" s="826" t="s">
        <v>581</v>
      </c>
      <c r="D106" s="840" t="s">
        <v>582</v>
      </c>
      <c r="E106" s="826" t="s">
        <v>1627</v>
      </c>
      <c r="F106" s="840" t="s">
        <v>1628</v>
      </c>
      <c r="G106" s="826" t="s">
        <v>1633</v>
      </c>
      <c r="H106" s="826" t="s">
        <v>1635</v>
      </c>
      <c r="I106" s="832">
        <v>2.2999999523162842</v>
      </c>
      <c r="J106" s="832">
        <v>3200</v>
      </c>
      <c r="K106" s="833">
        <v>7360</v>
      </c>
    </row>
    <row r="107" spans="1:11" ht="14.45" customHeight="1" x14ac:dyDescent="0.2">
      <c r="A107" s="822" t="s">
        <v>567</v>
      </c>
      <c r="B107" s="823" t="s">
        <v>568</v>
      </c>
      <c r="C107" s="826" t="s">
        <v>581</v>
      </c>
      <c r="D107" s="840" t="s">
        <v>582</v>
      </c>
      <c r="E107" s="826" t="s">
        <v>1627</v>
      </c>
      <c r="F107" s="840" t="s">
        <v>1628</v>
      </c>
      <c r="G107" s="826" t="s">
        <v>1709</v>
      </c>
      <c r="H107" s="826" t="s">
        <v>1710</v>
      </c>
      <c r="I107" s="832">
        <v>2.2999999523162842</v>
      </c>
      <c r="J107" s="832">
        <v>400</v>
      </c>
      <c r="K107" s="833">
        <v>920</v>
      </c>
    </row>
    <row r="108" spans="1:11" ht="14.45" customHeight="1" x14ac:dyDescent="0.2">
      <c r="A108" s="822" t="s">
        <v>567</v>
      </c>
      <c r="B108" s="823" t="s">
        <v>568</v>
      </c>
      <c r="C108" s="826" t="s">
        <v>581</v>
      </c>
      <c r="D108" s="840" t="s">
        <v>582</v>
      </c>
      <c r="E108" s="826" t="s">
        <v>1627</v>
      </c>
      <c r="F108" s="840" t="s">
        <v>1628</v>
      </c>
      <c r="G108" s="826" t="s">
        <v>1711</v>
      </c>
      <c r="H108" s="826" t="s">
        <v>1712</v>
      </c>
      <c r="I108" s="832">
        <v>2.2899999618530273</v>
      </c>
      <c r="J108" s="832">
        <v>200</v>
      </c>
      <c r="K108" s="833">
        <v>458</v>
      </c>
    </row>
    <row r="109" spans="1:11" ht="14.45" customHeight="1" x14ac:dyDescent="0.2">
      <c r="A109" s="822" t="s">
        <v>567</v>
      </c>
      <c r="B109" s="823" t="s">
        <v>568</v>
      </c>
      <c r="C109" s="826" t="s">
        <v>581</v>
      </c>
      <c r="D109" s="840" t="s">
        <v>582</v>
      </c>
      <c r="E109" s="826" t="s">
        <v>1627</v>
      </c>
      <c r="F109" s="840" t="s">
        <v>1628</v>
      </c>
      <c r="G109" s="826" t="s">
        <v>1636</v>
      </c>
      <c r="H109" s="826" t="s">
        <v>1637</v>
      </c>
      <c r="I109" s="832">
        <v>3.3900001049041748</v>
      </c>
      <c r="J109" s="832">
        <v>600</v>
      </c>
      <c r="K109" s="833">
        <v>2034</v>
      </c>
    </row>
    <row r="110" spans="1:11" ht="14.45" customHeight="1" x14ac:dyDescent="0.2">
      <c r="A110" s="822" t="s">
        <v>567</v>
      </c>
      <c r="B110" s="823" t="s">
        <v>568</v>
      </c>
      <c r="C110" s="826" t="s">
        <v>581</v>
      </c>
      <c r="D110" s="840" t="s">
        <v>582</v>
      </c>
      <c r="E110" s="826" t="s">
        <v>1627</v>
      </c>
      <c r="F110" s="840" t="s">
        <v>1628</v>
      </c>
      <c r="G110" s="826" t="s">
        <v>1713</v>
      </c>
      <c r="H110" s="826" t="s">
        <v>1714</v>
      </c>
      <c r="I110" s="832">
        <v>3.3900001049041748</v>
      </c>
      <c r="J110" s="832">
        <v>400</v>
      </c>
      <c r="K110" s="833">
        <v>1356</v>
      </c>
    </row>
    <row r="111" spans="1:11" ht="14.45" customHeight="1" x14ac:dyDescent="0.2">
      <c r="A111" s="822" t="s">
        <v>567</v>
      </c>
      <c r="B111" s="823" t="s">
        <v>568</v>
      </c>
      <c r="C111" s="826" t="s">
        <v>581</v>
      </c>
      <c r="D111" s="840" t="s">
        <v>582</v>
      </c>
      <c r="E111" s="826" t="s">
        <v>1627</v>
      </c>
      <c r="F111" s="840" t="s">
        <v>1628</v>
      </c>
      <c r="G111" s="826" t="s">
        <v>1715</v>
      </c>
      <c r="H111" s="826" t="s">
        <v>1716</v>
      </c>
      <c r="I111" s="832">
        <v>3.0199999809265137</v>
      </c>
      <c r="J111" s="832">
        <v>200</v>
      </c>
      <c r="K111" s="833">
        <v>604</v>
      </c>
    </row>
    <row r="112" spans="1:11" ht="14.45" customHeight="1" x14ac:dyDescent="0.2">
      <c r="A112" s="822" t="s">
        <v>567</v>
      </c>
      <c r="B112" s="823" t="s">
        <v>568</v>
      </c>
      <c r="C112" s="826" t="s">
        <v>581</v>
      </c>
      <c r="D112" s="840" t="s">
        <v>582</v>
      </c>
      <c r="E112" s="826" t="s">
        <v>1627</v>
      </c>
      <c r="F112" s="840" t="s">
        <v>1628</v>
      </c>
      <c r="G112" s="826" t="s">
        <v>1717</v>
      </c>
      <c r="H112" s="826" t="s">
        <v>1718</v>
      </c>
      <c r="I112" s="832">
        <v>2.4200000762939453</v>
      </c>
      <c r="J112" s="832">
        <v>1000</v>
      </c>
      <c r="K112" s="833">
        <v>2420</v>
      </c>
    </row>
    <row r="113" spans="1:11" ht="14.45" customHeight="1" x14ac:dyDescent="0.2">
      <c r="A113" s="822" t="s">
        <v>567</v>
      </c>
      <c r="B113" s="823" t="s">
        <v>568</v>
      </c>
      <c r="C113" s="826" t="s">
        <v>581</v>
      </c>
      <c r="D113" s="840" t="s">
        <v>582</v>
      </c>
      <c r="E113" s="826" t="s">
        <v>1627</v>
      </c>
      <c r="F113" s="840" t="s">
        <v>1628</v>
      </c>
      <c r="G113" s="826" t="s">
        <v>1719</v>
      </c>
      <c r="H113" s="826" t="s">
        <v>1720</v>
      </c>
      <c r="I113" s="832">
        <v>3.0299999713897705</v>
      </c>
      <c r="J113" s="832">
        <v>200</v>
      </c>
      <c r="K113" s="833">
        <v>606</v>
      </c>
    </row>
    <row r="114" spans="1:11" ht="14.45" customHeight="1" x14ac:dyDescent="0.2">
      <c r="A114" s="822" t="s">
        <v>567</v>
      </c>
      <c r="B114" s="823" t="s">
        <v>568</v>
      </c>
      <c r="C114" s="826" t="s">
        <v>581</v>
      </c>
      <c r="D114" s="840" t="s">
        <v>582</v>
      </c>
      <c r="E114" s="826" t="s">
        <v>1627</v>
      </c>
      <c r="F114" s="840" t="s">
        <v>1628</v>
      </c>
      <c r="G114" s="826" t="s">
        <v>1642</v>
      </c>
      <c r="H114" s="826" t="s">
        <v>1643</v>
      </c>
      <c r="I114" s="832">
        <v>2.8149999380111694</v>
      </c>
      <c r="J114" s="832">
        <v>2200</v>
      </c>
      <c r="K114" s="833">
        <v>6192</v>
      </c>
    </row>
    <row r="115" spans="1:11" ht="14.45" customHeight="1" x14ac:dyDescent="0.2">
      <c r="A115" s="822" t="s">
        <v>567</v>
      </c>
      <c r="B115" s="823" t="s">
        <v>568</v>
      </c>
      <c r="C115" s="826" t="s">
        <v>581</v>
      </c>
      <c r="D115" s="840" t="s">
        <v>582</v>
      </c>
      <c r="E115" s="826" t="s">
        <v>1721</v>
      </c>
      <c r="F115" s="840" t="s">
        <v>1722</v>
      </c>
      <c r="G115" s="826" t="s">
        <v>1723</v>
      </c>
      <c r="H115" s="826" t="s">
        <v>1724</v>
      </c>
      <c r="I115" s="832">
        <v>67.760002136230469</v>
      </c>
      <c r="J115" s="832">
        <v>25</v>
      </c>
      <c r="K115" s="833">
        <v>1694</v>
      </c>
    </row>
    <row r="116" spans="1:11" ht="14.45" customHeight="1" x14ac:dyDescent="0.2">
      <c r="A116" s="822" t="s">
        <v>567</v>
      </c>
      <c r="B116" s="823" t="s">
        <v>568</v>
      </c>
      <c r="C116" s="826" t="s">
        <v>584</v>
      </c>
      <c r="D116" s="840" t="s">
        <v>585</v>
      </c>
      <c r="E116" s="826" t="s">
        <v>1725</v>
      </c>
      <c r="F116" s="840" t="s">
        <v>1726</v>
      </c>
      <c r="G116" s="826" t="s">
        <v>1727</v>
      </c>
      <c r="H116" s="826" t="s">
        <v>1728</v>
      </c>
      <c r="I116" s="832">
        <v>22.75</v>
      </c>
      <c r="J116" s="832">
        <v>5</v>
      </c>
      <c r="K116" s="833">
        <v>113.73999786376953</v>
      </c>
    </row>
    <row r="117" spans="1:11" ht="14.45" customHeight="1" x14ac:dyDescent="0.2">
      <c r="A117" s="822" t="s">
        <v>567</v>
      </c>
      <c r="B117" s="823" t="s">
        <v>568</v>
      </c>
      <c r="C117" s="826" t="s">
        <v>584</v>
      </c>
      <c r="D117" s="840" t="s">
        <v>585</v>
      </c>
      <c r="E117" s="826" t="s">
        <v>1725</v>
      </c>
      <c r="F117" s="840" t="s">
        <v>1726</v>
      </c>
      <c r="G117" s="826" t="s">
        <v>1729</v>
      </c>
      <c r="H117" s="826" t="s">
        <v>1730</v>
      </c>
      <c r="I117" s="832">
        <v>44.770000457763672</v>
      </c>
      <c r="J117" s="832">
        <v>5</v>
      </c>
      <c r="K117" s="833">
        <v>223.85000610351563</v>
      </c>
    </row>
    <row r="118" spans="1:11" ht="14.45" customHeight="1" x14ac:dyDescent="0.2">
      <c r="A118" s="822" t="s">
        <v>567</v>
      </c>
      <c r="B118" s="823" t="s">
        <v>568</v>
      </c>
      <c r="C118" s="826" t="s">
        <v>584</v>
      </c>
      <c r="D118" s="840" t="s">
        <v>585</v>
      </c>
      <c r="E118" s="826" t="s">
        <v>1544</v>
      </c>
      <c r="F118" s="840" t="s">
        <v>1545</v>
      </c>
      <c r="G118" s="826" t="s">
        <v>1546</v>
      </c>
      <c r="H118" s="826" t="s">
        <v>1547</v>
      </c>
      <c r="I118" s="832">
        <v>109.61000061035156</v>
      </c>
      <c r="J118" s="832">
        <v>1</v>
      </c>
      <c r="K118" s="833">
        <v>109.61000061035156</v>
      </c>
    </row>
    <row r="119" spans="1:11" ht="14.45" customHeight="1" x14ac:dyDescent="0.2">
      <c r="A119" s="822" t="s">
        <v>567</v>
      </c>
      <c r="B119" s="823" t="s">
        <v>568</v>
      </c>
      <c r="C119" s="826" t="s">
        <v>584</v>
      </c>
      <c r="D119" s="840" t="s">
        <v>585</v>
      </c>
      <c r="E119" s="826" t="s">
        <v>1544</v>
      </c>
      <c r="F119" s="840" t="s">
        <v>1545</v>
      </c>
      <c r="G119" s="826" t="s">
        <v>1554</v>
      </c>
      <c r="H119" s="826" t="s">
        <v>1555</v>
      </c>
      <c r="I119" s="832">
        <v>13.079999923706055</v>
      </c>
      <c r="J119" s="832">
        <v>60</v>
      </c>
      <c r="K119" s="833">
        <v>784.80003356933594</v>
      </c>
    </row>
    <row r="120" spans="1:11" ht="14.45" customHeight="1" x14ac:dyDescent="0.2">
      <c r="A120" s="822" t="s">
        <v>567</v>
      </c>
      <c r="B120" s="823" t="s">
        <v>568</v>
      </c>
      <c r="C120" s="826" t="s">
        <v>584</v>
      </c>
      <c r="D120" s="840" t="s">
        <v>585</v>
      </c>
      <c r="E120" s="826" t="s">
        <v>1544</v>
      </c>
      <c r="F120" s="840" t="s">
        <v>1545</v>
      </c>
      <c r="G120" s="826" t="s">
        <v>1560</v>
      </c>
      <c r="H120" s="826" t="s">
        <v>1561</v>
      </c>
      <c r="I120" s="832">
        <v>8.3400001525878906</v>
      </c>
      <c r="J120" s="832">
        <v>2</v>
      </c>
      <c r="K120" s="833">
        <v>16.680000305175781</v>
      </c>
    </row>
    <row r="121" spans="1:11" ht="14.45" customHeight="1" x14ac:dyDescent="0.2">
      <c r="A121" s="822" t="s">
        <v>567</v>
      </c>
      <c r="B121" s="823" t="s">
        <v>568</v>
      </c>
      <c r="C121" s="826" t="s">
        <v>584</v>
      </c>
      <c r="D121" s="840" t="s">
        <v>585</v>
      </c>
      <c r="E121" s="826" t="s">
        <v>1544</v>
      </c>
      <c r="F121" s="840" t="s">
        <v>1545</v>
      </c>
      <c r="G121" s="826" t="s">
        <v>1566</v>
      </c>
      <c r="H121" s="826" t="s">
        <v>1567</v>
      </c>
      <c r="I121" s="832">
        <v>19.959999084472656</v>
      </c>
      <c r="J121" s="832">
        <v>2</v>
      </c>
      <c r="K121" s="833">
        <v>39.909999847412109</v>
      </c>
    </row>
    <row r="122" spans="1:11" ht="14.45" customHeight="1" x14ac:dyDescent="0.2">
      <c r="A122" s="822" t="s">
        <v>567</v>
      </c>
      <c r="B122" s="823" t="s">
        <v>568</v>
      </c>
      <c r="C122" s="826" t="s">
        <v>584</v>
      </c>
      <c r="D122" s="840" t="s">
        <v>585</v>
      </c>
      <c r="E122" s="826" t="s">
        <v>1544</v>
      </c>
      <c r="F122" s="840" t="s">
        <v>1545</v>
      </c>
      <c r="G122" s="826" t="s">
        <v>1568</v>
      </c>
      <c r="H122" s="826" t="s">
        <v>1569</v>
      </c>
      <c r="I122" s="832">
        <v>25.25</v>
      </c>
      <c r="J122" s="832">
        <v>2</v>
      </c>
      <c r="K122" s="833">
        <v>50.490001678466797</v>
      </c>
    </row>
    <row r="123" spans="1:11" ht="14.45" customHeight="1" x14ac:dyDescent="0.2">
      <c r="A123" s="822" t="s">
        <v>567</v>
      </c>
      <c r="B123" s="823" t="s">
        <v>568</v>
      </c>
      <c r="C123" s="826" t="s">
        <v>584</v>
      </c>
      <c r="D123" s="840" t="s">
        <v>585</v>
      </c>
      <c r="E123" s="826" t="s">
        <v>1544</v>
      </c>
      <c r="F123" s="840" t="s">
        <v>1545</v>
      </c>
      <c r="G123" s="826" t="s">
        <v>1570</v>
      </c>
      <c r="H123" s="826" t="s">
        <v>1571</v>
      </c>
      <c r="I123" s="832">
        <v>31.423333485921223</v>
      </c>
      <c r="J123" s="832">
        <v>17</v>
      </c>
      <c r="K123" s="833">
        <v>534.18000221252441</v>
      </c>
    </row>
    <row r="124" spans="1:11" ht="14.45" customHeight="1" x14ac:dyDescent="0.2">
      <c r="A124" s="822" t="s">
        <v>567</v>
      </c>
      <c r="B124" s="823" t="s">
        <v>568</v>
      </c>
      <c r="C124" s="826" t="s">
        <v>584</v>
      </c>
      <c r="D124" s="840" t="s">
        <v>585</v>
      </c>
      <c r="E124" s="826" t="s">
        <v>1544</v>
      </c>
      <c r="F124" s="840" t="s">
        <v>1545</v>
      </c>
      <c r="G124" s="826" t="s">
        <v>1572</v>
      </c>
      <c r="H124" s="826" t="s">
        <v>1573</v>
      </c>
      <c r="I124" s="832">
        <v>260.29998779296875</v>
      </c>
      <c r="J124" s="832">
        <v>1</v>
      </c>
      <c r="K124" s="833">
        <v>260.29998779296875</v>
      </c>
    </row>
    <row r="125" spans="1:11" ht="14.45" customHeight="1" x14ac:dyDescent="0.2">
      <c r="A125" s="822" t="s">
        <v>567</v>
      </c>
      <c r="B125" s="823" t="s">
        <v>568</v>
      </c>
      <c r="C125" s="826" t="s">
        <v>584</v>
      </c>
      <c r="D125" s="840" t="s">
        <v>585</v>
      </c>
      <c r="E125" s="826" t="s">
        <v>1544</v>
      </c>
      <c r="F125" s="840" t="s">
        <v>1545</v>
      </c>
      <c r="G125" s="826" t="s">
        <v>1572</v>
      </c>
      <c r="H125" s="826" t="s">
        <v>1574</v>
      </c>
      <c r="I125" s="832">
        <v>260.29998779296875</v>
      </c>
      <c r="J125" s="832">
        <v>3</v>
      </c>
      <c r="K125" s="833">
        <v>780.89996337890625</v>
      </c>
    </row>
    <row r="126" spans="1:11" ht="14.45" customHeight="1" x14ac:dyDescent="0.2">
      <c r="A126" s="822" t="s">
        <v>567</v>
      </c>
      <c r="B126" s="823" t="s">
        <v>568</v>
      </c>
      <c r="C126" s="826" t="s">
        <v>584</v>
      </c>
      <c r="D126" s="840" t="s">
        <v>585</v>
      </c>
      <c r="E126" s="826" t="s">
        <v>1544</v>
      </c>
      <c r="F126" s="840" t="s">
        <v>1545</v>
      </c>
      <c r="G126" s="826" t="s">
        <v>1731</v>
      </c>
      <c r="H126" s="826" t="s">
        <v>1732</v>
      </c>
      <c r="I126" s="832">
        <v>10.350000381469727</v>
      </c>
      <c r="J126" s="832">
        <v>4</v>
      </c>
      <c r="K126" s="833">
        <v>41.400001525878906</v>
      </c>
    </row>
    <row r="127" spans="1:11" ht="14.45" customHeight="1" x14ac:dyDescent="0.2">
      <c r="A127" s="822" t="s">
        <v>567</v>
      </c>
      <c r="B127" s="823" t="s">
        <v>568</v>
      </c>
      <c r="C127" s="826" t="s">
        <v>584</v>
      </c>
      <c r="D127" s="840" t="s">
        <v>585</v>
      </c>
      <c r="E127" s="826" t="s">
        <v>1575</v>
      </c>
      <c r="F127" s="840" t="s">
        <v>1576</v>
      </c>
      <c r="G127" s="826" t="s">
        <v>1593</v>
      </c>
      <c r="H127" s="826" t="s">
        <v>1594</v>
      </c>
      <c r="I127" s="832">
        <v>0.80000001192092896</v>
      </c>
      <c r="J127" s="832">
        <v>200</v>
      </c>
      <c r="K127" s="833">
        <v>160</v>
      </c>
    </row>
    <row r="128" spans="1:11" ht="14.45" customHeight="1" x14ac:dyDescent="0.2">
      <c r="A128" s="822" t="s">
        <v>567</v>
      </c>
      <c r="B128" s="823" t="s">
        <v>568</v>
      </c>
      <c r="C128" s="826" t="s">
        <v>584</v>
      </c>
      <c r="D128" s="840" t="s">
        <v>585</v>
      </c>
      <c r="E128" s="826" t="s">
        <v>1575</v>
      </c>
      <c r="F128" s="840" t="s">
        <v>1576</v>
      </c>
      <c r="G128" s="826" t="s">
        <v>1684</v>
      </c>
      <c r="H128" s="826" t="s">
        <v>1685</v>
      </c>
      <c r="I128" s="832">
        <v>0.82999998331069946</v>
      </c>
      <c r="J128" s="832">
        <v>200</v>
      </c>
      <c r="K128" s="833">
        <v>166</v>
      </c>
    </row>
    <row r="129" spans="1:11" ht="14.45" customHeight="1" x14ac:dyDescent="0.2">
      <c r="A129" s="822" t="s">
        <v>567</v>
      </c>
      <c r="B129" s="823" t="s">
        <v>568</v>
      </c>
      <c r="C129" s="826" t="s">
        <v>584</v>
      </c>
      <c r="D129" s="840" t="s">
        <v>585</v>
      </c>
      <c r="E129" s="826" t="s">
        <v>1575</v>
      </c>
      <c r="F129" s="840" t="s">
        <v>1576</v>
      </c>
      <c r="G129" s="826" t="s">
        <v>1684</v>
      </c>
      <c r="H129" s="826" t="s">
        <v>1686</v>
      </c>
      <c r="I129" s="832">
        <v>0.82999998331069946</v>
      </c>
      <c r="J129" s="832">
        <v>400</v>
      </c>
      <c r="K129" s="833">
        <v>332</v>
      </c>
    </row>
    <row r="130" spans="1:11" ht="14.45" customHeight="1" x14ac:dyDescent="0.2">
      <c r="A130" s="822" t="s">
        <v>567</v>
      </c>
      <c r="B130" s="823" t="s">
        <v>568</v>
      </c>
      <c r="C130" s="826" t="s">
        <v>584</v>
      </c>
      <c r="D130" s="840" t="s">
        <v>585</v>
      </c>
      <c r="E130" s="826" t="s">
        <v>1575</v>
      </c>
      <c r="F130" s="840" t="s">
        <v>1576</v>
      </c>
      <c r="G130" s="826" t="s">
        <v>1595</v>
      </c>
      <c r="H130" s="826" t="s">
        <v>1596</v>
      </c>
      <c r="I130" s="832">
        <v>0.78749999031424522</v>
      </c>
      <c r="J130" s="832">
        <v>3600</v>
      </c>
      <c r="K130" s="833">
        <v>2570.5799865722656</v>
      </c>
    </row>
    <row r="131" spans="1:11" ht="14.45" customHeight="1" x14ac:dyDescent="0.2">
      <c r="A131" s="822" t="s">
        <v>567</v>
      </c>
      <c r="B131" s="823" t="s">
        <v>568</v>
      </c>
      <c r="C131" s="826" t="s">
        <v>584</v>
      </c>
      <c r="D131" s="840" t="s">
        <v>585</v>
      </c>
      <c r="E131" s="826" t="s">
        <v>1575</v>
      </c>
      <c r="F131" s="840" t="s">
        <v>1576</v>
      </c>
      <c r="G131" s="826" t="s">
        <v>1597</v>
      </c>
      <c r="H131" s="826" t="s">
        <v>1598</v>
      </c>
      <c r="I131" s="832">
        <v>1.1499999761581421</v>
      </c>
      <c r="J131" s="832">
        <v>160</v>
      </c>
      <c r="K131" s="833">
        <v>184</v>
      </c>
    </row>
    <row r="132" spans="1:11" ht="14.45" customHeight="1" x14ac:dyDescent="0.2">
      <c r="A132" s="822" t="s">
        <v>567</v>
      </c>
      <c r="B132" s="823" t="s">
        <v>568</v>
      </c>
      <c r="C132" s="826" t="s">
        <v>584</v>
      </c>
      <c r="D132" s="840" t="s">
        <v>585</v>
      </c>
      <c r="E132" s="826" t="s">
        <v>1575</v>
      </c>
      <c r="F132" s="840" t="s">
        <v>1576</v>
      </c>
      <c r="G132" s="826" t="s">
        <v>1687</v>
      </c>
      <c r="H132" s="826" t="s">
        <v>1688</v>
      </c>
      <c r="I132" s="832">
        <v>1.1366666555404663</v>
      </c>
      <c r="J132" s="832">
        <v>240</v>
      </c>
      <c r="K132" s="833">
        <v>272.79999542236328</v>
      </c>
    </row>
    <row r="133" spans="1:11" ht="14.45" customHeight="1" x14ac:dyDescent="0.2">
      <c r="A133" s="822" t="s">
        <v>567</v>
      </c>
      <c r="B133" s="823" t="s">
        <v>568</v>
      </c>
      <c r="C133" s="826" t="s">
        <v>584</v>
      </c>
      <c r="D133" s="840" t="s">
        <v>585</v>
      </c>
      <c r="E133" s="826" t="s">
        <v>1575</v>
      </c>
      <c r="F133" s="840" t="s">
        <v>1576</v>
      </c>
      <c r="G133" s="826" t="s">
        <v>1733</v>
      </c>
      <c r="H133" s="826" t="s">
        <v>1734</v>
      </c>
      <c r="I133" s="832">
        <v>0.57999998331069946</v>
      </c>
      <c r="J133" s="832">
        <v>500</v>
      </c>
      <c r="K133" s="833">
        <v>290</v>
      </c>
    </row>
    <row r="134" spans="1:11" ht="14.45" customHeight="1" x14ac:dyDescent="0.2">
      <c r="A134" s="822" t="s">
        <v>567</v>
      </c>
      <c r="B134" s="823" t="s">
        <v>568</v>
      </c>
      <c r="C134" s="826" t="s">
        <v>584</v>
      </c>
      <c r="D134" s="840" t="s">
        <v>585</v>
      </c>
      <c r="E134" s="826" t="s">
        <v>1575</v>
      </c>
      <c r="F134" s="840" t="s">
        <v>1576</v>
      </c>
      <c r="G134" s="826" t="s">
        <v>1691</v>
      </c>
      <c r="H134" s="826" t="s">
        <v>1692</v>
      </c>
      <c r="I134" s="832">
        <v>3.440000057220459</v>
      </c>
      <c r="J134" s="832">
        <v>200</v>
      </c>
      <c r="K134" s="833">
        <v>687.70001220703125</v>
      </c>
    </row>
    <row r="135" spans="1:11" ht="14.45" customHeight="1" x14ac:dyDescent="0.2">
      <c r="A135" s="822" t="s">
        <v>567</v>
      </c>
      <c r="B135" s="823" t="s">
        <v>568</v>
      </c>
      <c r="C135" s="826" t="s">
        <v>584</v>
      </c>
      <c r="D135" s="840" t="s">
        <v>585</v>
      </c>
      <c r="E135" s="826" t="s">
        <v>1617</v>
      </c>
      <c r="F135" s="840" t="s">
        <v>1618</v>
      </c>
      <c r="G135" s="826" t="s">
        <v>1735</v>
      </c>
      <c r="H135" s="826" t="s">
        <v>1736</v>
      </c>
      <c r="I135" s="832">
        <v>0.4699999988079071</v>
      </c>
      <c r="J135" s="832">
        <v>200</v>
      </c>
      <c r="K135" s="833">
        <v>94</v>
      </c>
    </row>
    <row r="136" spans="1:11" ht="14.45" customHeight="1" x14ac:dyDescent="0.2">
      <c r="A136" s="822" t="s">
        <v>567</v>
      </c>
      <c r="B136" s="823" t="s">
        <v>568</v>
      </c>
      <c r="C136" s="826" t="s">
        <v>584</v>
      </c>
      <c r="D136" s="840" t="s">
        <v>585</v>
      </c>
      <c r="E136" s="826" t="s">
        <v>1617</v>
      </c>
      <c r="F136" s="840" t="s">
        <v>1618</v>
      </c>
      <c r="G136" s="826" t="s">
        <v>1699</v>
      </c>
      <c r="H136" s="826" t="s">
        <v>1700</v>
      </c>
      <c r="I136" s="832">
        <v>0.30000001192092896</v>
      </c>
      <c r="J136" s="832">
        <v>200</v>
      </c>
      <c r="K136" s="833">
        <v>60</v>
      </c>
    </row>
    <row r="137" spans="1:11" ht="14.45" customHeight="1" x14ac:dyDescent="0.2">
      <c r="A137" s="822" t="s">
        <v>567</v>
      </c>
      <c r="B137" s="823" t="s">
        <v>568</v>
      </c>
      <c r="C137" s="826" t="s">
        <v>584</v>
      </c>
      <c r="D137" s="840" t="s">
        <v>585</v>
      </c>
      <c r="E137" s="826" t="s">
        <v>1617</v>
      </c>
      <c r="F137" s="840" t="s">
        <v>1618</v>
      </c>
      <c r="G137" s="826" t="s">
        <v>1621</v>
      </c>
      <c r="H137" s="826" t="s">
        <v>1622</v>
      </c>
      <c r="I137" s="832">
        <v>0.3033333420753479</v>
      </c>
      <c r="J137" s="832">
        <v>400</v>
      </c>
      <c r="K137" s="833">
        <v>121</v>
      </c>
    </row>
    <row r="138" spans="1:11" ht="14.45" customHeight="1" x14ac:dyDescent="0.2">
      <c r="A138" s="822" t="s">
        <v>567</v>
      </c>
      <c r="B138" s="823" t="s">
        <v>568</v>
      </c>
      <c r="C138" s="826" t="s">
        <v>584</v>
      </c>
      <c r="D138" s="840" t="s">
        <v>585</v>
      </c>
      <c r="E138" s="826" t="s">
        <v>1617</v>
      </c>
      <c r="F138" s="840" t="s">
        <v>1618</v>
      </c>
      <c r="G138" s="826" t="s">
        <v>1701</v>
      </c>
      <c r="H138" s="826" t="s">
        <v>1702</v>
      </c>
      <c r="I138" s="832">
        <v>0.36000001430511475</v>
      </c>
      <c r="J138" s="832">
        <v>300</v>
      </c>
      <c r="K138" s="833">
        <v>108</v>
      </c>
    </row>
    <row r="139" spans="1:11" ht="14.45" customHeight="1" x14ac:dyDescent="0.2">
      <c r="A139" s="822" t="s">
        <v>567</v>
      </c>
      <c r="B139" s="823" t="s">
        <v>568</v>
      </c>
      <c r="C139" s="826" t="s">
        <v>584</v>
      </c>
      <c r="D139" s="840" t="s">
        <v>585</v>
      </c>
      <c r="E139" s="826" t="s">
        <v>1617</v>
      </c>
      <c r="F139" s="840" t="s">
        <v>1618</v>
      </c>
      <c r="G139" s="826" t="s">
        <v>1703</v>
      </c>
      <c r="H139" s="826" t="s">
        <v>1704</v>
      </c>
      <c r="I139" s="832">
        <v>0.67000001668930054</v>
      </c>
      <c r="J139" s="832">
        <v>600</v>
      </c>
      <c r="K139" s="833">
        <v>402</v>
      </c>
    </row>
    <row r="140" spans="1:11" ht="14.45" customHeight="1" x14ac:dyDescent="0.2">
      <c r="A140" s="822" t="s">
        <v>567</v>
      </c>
      <c r="B140" s="823" t="s">
        <v>568</v>
      </c>
      <c r="C140" s="826" t="s">
        <v>584</v>
      </c>
      <c r="D140" s="840" t="s">
        <v>585</v>
      </c>
      <c r="E140" s="826" t="s">
        <v>1617</v>
      </c>
      <c r="F140" s="840" t="s">
        <v>1618</v>
      </c>
      <c r="G140" s="826" t="s">
        <v>1705</v>
      </c>
      <c r="H140" s="826" t="s">
        <v>1706</v>
      </c>
      <c r="I140" s="832">
        <v>0.54000002145767212</v>
      </c>
      <c r="J140" s="832">
        <v>700</v>
      </c>
      <c r="K140" s="833">
        <v>378</v>
      </c>
    </row>
    <row r="141" spans="1:11" ht="14.45" customHeight="1" x14ac:dyDescent="0.2">
      <c r="A141" s="822" t="s">
        <v>567</v>
      </c>
      <c r="B141" s="823" t="s">
        <v>568</v>
      </c>
      <c r="C141" s="826" t="s">
        <v>584</v>
      </c>
      <c r="D141" s="840" t="s">
        <v>585</v>
      </c>
      <c r="E141" s="826" t="s">
        <v>1627</v>
      </c>
      <c r="F141" s="840" t="s">
        <v>1628</v>
      </c>
      <c r="G141" s="826" t="s">
        <v>1629</v>
      </c>
      <c r="H141" s="826" t="s">
        <v>1630</v>
      </c>
      <c r="I141" s="832">
        <v>2.877500057220459</v>
      </c>
      <c r="J141" s="832">
        <v>1400</v>
      </c>
      <c r="K141" s="833">
        <v>4030</v>
      </c>
    </row>
    <row r="142" spans="1:11" ht="14.45" customHeight="1" x14ac:dyDescent="0.2">
      <c r="A142" s="822" t="s">
        <v>567</v>
      </c>
      <c r="B142" s="823" t="s">
        <v>568</v>
      </c>
      <c r="C142" s="826" t="s">
        <v>584</v>
      </c>
      <c r="D142" s="840" t="s">
        <v>585</v>
      </c>
      <c r="E142" s="826" t="s">
        <v>1627</v>
      </c>
      <c r="F142" s="840" t="s">
        <v>1628</v>
      </c>
      <c r="G142" s="826" t="s">
        <v>1631</v>
      </c>
      <c r="H142" s="826" t="s">
        <v>1632</v>
      </c>
      <c r="I142" s="832">
        <v>2.8900001049041748</v>
      </c>
      <c r="J142" s="832">
        <v>400</v>
      </c>
      <c r="K142" s="833">
        <v>1156</v>
      </c>
    </row>
    <row r="143" spans="1:11" ht="14.45" customHeight="1" x14ac:dyDescent="0.2">
      <c r="A143" s="822" t="s">
        <v>567</v>
      </c>
      <c r="B143" s="823" t="s">
        <v>568</v>
      </c>
      <c r="C143" s="826" t="s">
        <v>584</v>
      </c>
      <c r="D143" s="840" t="s">
        <v>585</v>
      </c>
      <c r="E143" s="826" t="s">
        <v>1627</v>
      </c>
      <c r="F143" s="840" t="s">
        <v>1628</v>
      </c>
      <c r="G143" s="826" t="s">
        <v>1707</v>
      </c>
      <c r="H143" s="826" t="s">
        <v>1708</v>
      </c>
      <c r="I143" s="832">
        <v>2.8950001001358032</v>
      </c>
      <c r="J143" s="832">
        <v>400</v>
      </c>
      <c r="K143" s="833">
        <v>1158</v>
      </c>
    </row>
    <row r="144" spans="1:11" ht="14.45" customHeight="1" x14ac:dyDescent="0.2">
      <c r="A144" s="822" t="s">
        <v>567</v>
      </c>
      <c r="B144" s="823" t="s">
        <v>568</v>
      </c>
      <c r="C144" s="826" t="s">
        <v>584</v>
      </c>
      <c r="D144" s="840" t="s">
        <v>585</v>
      </c>
      <c r="E144" s="826" t="s">
        <v>1627</v>
      </c>
      <c r="F144" s="840" t="s">
        <v>1628</v>
      </c>
      <c r="G144" s="826" t="s">
        <v>1633</v>
      </c>
      <c r="H144" s="826" t="s">
        <v>1634</v>
      </c>
      <c r="I144" s="832">
        <v>2.2999999523162842</v>
      </c>
      <c r="J144" s="832">
        <v>400</v>
      </c>
      <c r="K144" s="833">
        <v>920</v>
      </c>
    </row>
    <row r="145" spans="1:11" ht="14.45" customHeight="1" x14ac:dyDescent="0.2">
      <c r="A145" s="822" t="s">
        <v>567</v>
      </c>
      <c r="B145" s="823" t="s">
        <v>568</v>
      </c>
      <c r="C145" s="826" t="s">
        <v>584</v>
      </c>
      <c r="D145" s="840" t="s">
        <v>585</v>
      </c>
      <c r="E145" s="826" t="s">
        <v>1627</v>
      </c>
      <c r="F145" s="840" t="s">
        <v>1628</v>
      </c>
      <c r="G145" s="826" t="s">
        <v>1633</v>
      </c>
      <c r="H145" s="826" t="s">
        <v>1635</v>
      </c>
      <c r="I145" s="832">
        <v>2.2949999570846558</v>
      </c>
      <c r="J145" s="832">
        <v>1200</v>
      </c>
      <c r="K145" s="833">
        <v>2754</v>
      </c>
    </row>
    <row r="146" spans="1:11" ht="14.45" customHeight="1" x14ac:dyDescent="0.2">
      <c r="A146" s="822" t="s">
        <v>567</v>
      </c>
      <c r="B146" s="823" t="s">
        <v>568</v>
      </c>
      <c r="C146" s="826" t="s">
        <v>584</v>
      </c>
      <c r="D146" s="840" t="s">
        <v>585</v>
      </c>
      <c r="E146" s="826" t="s">
        <v>1627</v>
      </c>
      <c r="F146" s="840" t="s">
        <v>1628</v>
      </c>
      <c r="G146" s="826" t="s">
        <v>1715</v>
      </c>
      <c r="H146" s="826" t="s">
        <v>1716</v>
      </c>
      <c r="I146" s="832">
        <v>3.0199999809265137</v>
      </c>
      <c r="J146" s="832">
        <v>200</v>
      </c>
      <c r="K146" s="833">
        <v>604</v>
      </c>
    </row>
    <row r="147" spans="1:11" ht="14.45" customHeight="1" x14ac:dyDescent="0.2">
      <c r="A147" s="822" t="s">
        <v>567</v>
      </c>
      <c r="B147" s="823" t="s">
        <v>568</v>
      </c>
      <c r="C147" s="826" t="s">
        <v>584</v>
      </c>
      <c r="D147" s="840" t="s">
        <v>585</v>
      </c>
      <c r="E147" s="826" t="s">
        <v>1627</v>
      </c>
      <c r="F147" s="840" t="s">
        <v>1628</v>
      </c>
      <c r="G147" s="826" t="s">
        <v>1717</v>
      </c>
      <c r="H147" s="826" t="s">
        <v>1718</v>
      </c>
      <c r="I147" s="832">
        <v>2.4100000858306885</v>
      </c>
      <c r="J147" s="832">
        <v>600</v>
      </c>
      <c r="K147" s="833">
        <v>1446</v>
      </c>
    </row>
    <row r="148" spans="1:11" ht="14.45" customHeight="1" x14ac:dyDescent="0.2">
      <c r="A148" s="822" t="s">
        <v>567</v>
      </c>
      <c r="B148" s="823" t="s">
        <v>568</v>
      </c>
      <c r="C148" s="826" t="s">
        <v>584</v>
      </c>
      <c r="D148" s="840" t="s">
        <v>585</v>
      </c>
      <c r="E148" s="826" t="s">
        <v>1737</v>
      </c>
      <c r="F148" s="840" t="s">
        <v>1738</v>
      </c>
      <c r="G148" s="826" t="s">
        <v>1739</v>
      </c>
      <c r="H148" s="826" t="s">
        <v>1740</v>
      </c>
      <c r="I148" s="832">
        <v>0.57999998331069946</v>
      </c>
      <c r="J148" s="832">
        <v>100</v>
      </c>
      <c r="K148" s="833">
        <v>58</v>
      </c>
    </row>
    <row r="149" spans="1:11" ht="14.45" customHeight="1" x14ac:dyDescent="0.2">
      <c r="A149" s="822" t="s">
        <v>567</v>
      </c>
      <c r="B149" s="823" t="s">
        <v>568</v>
      </c>
      <c r="C149" s="826" t="s">
        <v>587</v>
      </c>
      <c r="D149" s="840" t="s">
        <v>588</v>
      </c>
      <c r="E149" s="826" t="s">
        <v>1538</v>
      </c>
      <c r="F149" s="840" t="s">
        <v>1539</v>
      </c>
      <c r="G149" s="826" t="s">
        <v>1654</v>
      </c>
      <c r="H149" s="826" t="s">
        <v>1655</v>
      </c>
      <c r="I149" s="832">
        <v>143.09959491600941</v>
      </c>
      <c r="J149" s="832">
        <v>1</v>
      </c>
      <c r="K149" s="833">
        <v>143.09959491600941</v>
      </c>
    </row>
    <row r="150" spans="1:11" ht="14.45" customHeight="1" x14ac:dyDescent="0.2">
      <c r="A150" s="822" t="s">
        <v>567</v>
      </c>
      <c r="B150" s="823" t="s">
        <v>568</v>
      </c>
      <c r="C150" s="826" t="s">
        <v>587</v>
      </c>
      <c r="D150" s="840" t="s">
        <v>588</v>
      </c>
      <c r="E150" s="826" t="s">
        <v>1725</v>
      </c>
      <c r="F150" s="840" t="s">
        <v>1726</v>
      </c>
      <c r="G150" s="826" t="s">
        <v>1741</v>
      </c>
      <c r="H150" s="826" t="s">
        <v>1742</v>
      </c>
      <c r="I150" s="832">
        <v>180.28999328613281</v>
      </c>
      <c r="J150" s="832">
        <v>1</v>
      </c>
      <c r="K150" s="833">
        <v>180.28999328613281</v>
      </c>
    </row>
    <row r="151" spans="1:11" ht="14.45" customHeight="1" x14ac:dyDescent="0.2">
      <c r="A151" s="822" t="s">
        <v>567</v>
      </c>
      <c r="B151" s="823" t="s">
        <v>568</v>
      </c>
      <c r="C151" s="826" t="s">
        <v>587</v>
      </c>
      <c r="D151" s="840" t="s">
        <v>588</v>
      </c>
      <c r="E151" s="826" t="s">
        <v>1725</v>
      </c>
      <c r="F151" s="840" t="s">
        <v>1726</v>
      </c>
      <c r="G151" s="826" t="s">
        <v>1743</v>
      </c>
      <c r="H151" s="826" t="s">
        <v>1744</v>
      </c>
      <c r="I151" s="832">
        <v>104.05999755859375</v>
      </c>
      <c r="J151" s="832">
        <v>1</v>
      </c>
      <c r="K151" s="833">
        <v>104.05999755859375</v>
      </c>
    </row>
    <row r="152" spans="1:11" ht="14.45" customHeight="1" x14ac:dyDescent="0.2">
      <c r="A152" s="822" t="s">
        <v>567</v>
      </c>
      <c r="B152" s="823" t="s">
        <v>568</v>
      </c>
      <c r="C152" s="826" t="s">
        <v>587</v>
      </c>
      <c r="D152" s="840" t="s">
        <v>588</v>
      </c>
      <c r="E152" s="826" t="s">
        <v>1725</v>
      </c>
      <c r="F152" s="840" t="s">
        <v>1726</v>
      </c>
      <c r="G152" s="826" t="s">
        <v>1745</v>
      </c>
      <c r="H152" s="826" t="s">
        <v>1746</v>
      </c>
      <c r="I152" s="832">
        <v>43.560001373291016</v>
      </c>
      <c r="J152" s="832">
        <v>2</v>
      </c>
      <c r="K152" s="833">
        <v>87.120002746582031</v>
      </c>
    </row>
    <row r="153" spans="1:11" ht="14.45" customHeight="1" x14ac:dyDescent="0.2">
      <c r="A153" s="822" t="s">
        <v>567</v>
      </c>
      <c r="B153" s="823" t="s">
        <v>568</v>
      </c>
      <c r="C153" s="826" t="s">
        <v>587</v>
      </c>
      <c r="D153" s="840" t="s">
        <v>588</v>
      </c>
      <c r="E153" s="826" t="s">
        <v>1544</v>
      </c>
      <c r="F153" s="840" t="s">
        <v>1545</v>
      </c>
      <c r="G153" s="826" t="s">
        <v>1546</v>
      </c>
      <c r="H153" s="826" t="s">
        <v>1547</v>
      </c>
      <c r="I153" s="832">
        <v>109.61000061035156</v>
      </c>
      <c r="J153" s="832">
        <v>1</v>
      </c>
      <c r="K153" s="833">
        <v>109.61000061035156</v>
      </c>
    </row>
    <row r="154" spans="1:11" ht="14.45" customHeight="1" x14ac:dyDescent="0.2">
      <c r="A154" s="822" t="s">
        <v>567</v>
      </c>
      <c r="B154" s="823" t="s">
        <v>568</v>
      </c>
      <c r="C154" s="826" t="s">
        <v>587</v>
      </c>
      <c r="D154" s="840" t="s">
        <v>588</v>
      </c>
      <c r="E154" s="826" t="s">
        <v>1544</v>
      </c>
      <c r="F154" s="840" t="s">
        <v>1545</v>
      </c>
      <c r="G154" s="826" t="s">
        <v>1747</v>
      </c>
      <c r="H154" s="826" t="s">
        <v>1748</v>
      </c>
      <c r="I154" s="832">
        <v>8.2699999809265137</v>
      </c>
      <c r="J154" s="832">
        <v>400</v>
      </c>
      <c r="K154" s="833">
        <v>3310</v>
      </c>
    </row>
    <row r="155" spans="1:11" ht="14.45" customHeight="1" x14ac:dyDescent="0.2">
      <c r="A155" s="822" t="s">
        <v>567</v>
      </c>
      <c r="B155" s="823" t="s">
        <v>568</v>
      </c>
      <c r="C155" s="826" t="s">
        <v>587</v>
      </c>
      <c r="D155" s="840" t="s">
        <v>588</v>
      </c>
      <c r="E155" s="826" t="s">
        <v>1544</v>
      </c>
      <c r="F155" s="840" t="s">
        <v>1545</v>
      </c>
      <c r="G155" s="826" t="s">
        <v>1749</v>
      </c>
      <c r="H155" s="826" t="s">
        <v>1750</v>
      </c>
      <c r="I155" s="832">
        <v>1.3799999952316284</v>
      </c>
      <c r="J155" s="832">
        <v>600</v>
      </c>
      <c r="K155" s="833">
        <v>828</v>
      </c>
    </row>
    <row r="156" spans="1:11" ht="14.45" customHeight="1" x14ac:dyDescent="0.2">
      <c r="A156" s="822" t="s">
        <v>567</v>
      </c>
      <c r="B156" s="823" t="s">
        <v>568</v>
      </c>
      <c r="C156" s="826" t="s">
        <v>587</v>
      </c>
      <c r="D156" s="840" t="s">
        <v>588</v>
      </c>
      <c r="E156" s="826" t="s">
        <v>1544</v>
      </c>
      <c r="F156" s="840" t="s">
        <v>1545</v>
      </c>
      <c r="G156" s="826" t="s">
        <v>1550</v>
      </c>
      <c r="H156" s="826" t="s">
        <v>1551</v>
      </c>
      <c r="I156" s="832">
        <v>13.020000457763672</v>
      </c>
      <c r="J156" s="832">
        <v>21</v>
      </c>
      <c r="K156" s="833">
        <v>273.41999435424805</v>
      </c>
    </row>
    <row r="157" spans="1:11" ht="14.45" customHeight="1" x14ac:dyDescent="0.2">
      <c r="A157" s="822" t="s">
        <v>567</v>
      </c>
      <c r="B157" s="823" t="s">
        <v>568</v>
      </c>
      <c r="C157" s="826" t="s">
        <v>587</v>
      </c>
      <c r="D157" s="840" t="s">
        <v>588</v>
      </c>
      <c r="E157" s="826" t="s">
        <v>1544</v>
      </c>
      <c r="F157" s="840" t="s">
        <v>1545</v>
      </c>
      <c r="G157" s="826" t="s">
        <v>1664</v>
      </c>
      <c r="H157" s="826" t="s">
        <v>1665</v>
      </c>
      <c r="I157" s="832">
        <v>0.86000001430511475</v>
      </c>
      <c r="J157" s="832">
        <v>20</v>
      </c>
      <c r="K157" s="833">
        <v>17.200000762939453</v>
      </c>
    </row>
    <row r="158" spans="1:11" ht="14.45" customHeight="1" x14ac:dyDescent="0.2">
      <c r="A158" s="822" t="s">
        <v>567</v>
      </c>
      <c r="B158" s="823" t="s">
        <v>568</v>
      </c>
      <c r="C158" s="826" t="s">
        <v>587</v>
      </c>
      <c r="D158" s="840" t="s">
        <v>588</v>
      </c>
      <c r="E158" s="826" t="s">
        <v>1544</v>
      </c>
      <c r="F158" s="840" t="s">
        <v>1545</v>
      </c>
      <c r="G158" s="826" t="s">
        <v>1552</v>
      </c>
      <c r="H158" s="826" t="s">
        <v>1553</v>
      </c>
      <c r="I158" s="832">
        <v>0.37999999523162842</v>
      </c>
      <c r="J158" s="832">
        <v>20</v>
      </c>
      <c r="K158" s="833">
        <v>7.5999999046325684</v>
      </c>
    </row>
    <row r="159" spans="1:11" ht="14.45" customHeight="1" x14ac:dyDescent="0.2">
      <c r="A159" s="822" t="s">
        <v>567</v>
      </c>
      <c r="B159" s="823" t="s">
        <v>568</v>
      </c>
      <c r="C159" s="826" t="s">
        <v>587</v>
      </c>
      <c r="D159" s="840" t="s">
        <v>588</v>
      </c>
      <c r="E159" s="826" t="s">
        <v>1544</v>
      </c>
      <c r="F159" s="840" t="s">
        <v>1545</v>
      </c>
      <c r="G159" s="826" t="s">
        <v>1554</v>
      </c>
      <c r="H159" s="826" t="s">
        <v>1555</v>
      </c>
      <c r="I159" s="832">
        <v>13.081999969482421</v>
      </c>
      <c r="J159" s="832">
        <v>192</v>
      </c>
      <c r="K159" s="833">
        <v>2511.7200164794922</v>
      </c>
    </row>
    <row r="160" spans="1:11" ht="14.45" customHeight="1" x14ac:dyDescent="0.2">
      <c r="A160" s="822" t="s">
        <v>567</v>
      </c>
      <c r="B160" s="823" t="s">
        <v>568</v>
      </c>
      <c r="C160" s="826" t="s">
        <v>587</v>
      </c>
      <c r="D160" s="840" t="s">
        <v>588</v>
      </c>
      <c r="E160" s="826" t="s">
        <v>1544</v>
      </c>
      <c r="F160" s="840" t="s">
        <v>1545</v>
      </c>
      <c r="G160" s="826" t="s">
        <v>1564</v>
      </c>
      <c r="H160" s="826" t="s">
        <v>1565</v>
      </c>
      <c r="I160" s="832">
        <v>72.220001220703125</v>
      </c>
      <c r="J160" s="832">
        <v>109</v>
      </c>
      <c r="K160" s="833">
        <v>7871.9801025390625</v>
      </c>
    </row>
    <row r="161" spans="1:11" ht="14.45" customHeight="1" x14ac:dyDescent="0.2">
      <c r="A161" s="822" t="s">
        <v>567</v>
      </c>
      <c r="B161" s="823" t="s">
        <v>568</v>
      </c>
      <c r="C161" s="826" t="s">
        <v>587</v>
      </c>
      <c r="D161" s="840" t="s">
        <v>588</v>
      </c>
      <c r="E161" s="826" t="s">
        <v>1544</v>
      </c>
      <c r="F161" s="840" t="s">
        <v>1545</v>
      </c>
      <c r="G161" s="826" t="s">
        <v>1570</v>
      </c>
      <c r="H161" s="826" t="s">
        <v>1571</v>
      </c>
      <c r="I161" s="832">
        <v>31.425555759006077</v>
      </c>
      <c r="J161" s="832">
        <v>42</v>
      </c>
      <c r="K161" s="833">
        <v>1319.880012512207</v>
      </c>
    </row>
    <row r="162" spans="1:11" ht="14.45" customHeight="1" x14ac:dyDescent="0.2">
      <c r="A162" s="822" t="s">
        <v>567</v>
      </c>
      <c r="B162" s="823" t="s">
        <v>568</v>
      </c>
      <c r="C162" s="826" t="s">
        <v>587</v>
      </c>
      <c r="D162" s="840" t="s">
        <v>588</v>
      </c>
      <c r="E162" s="826" t="s">
        <v>1544</v>
      </c>
      <c r="F162" s="840" t="s">
        <v>1545</v>
      </c>
      <c r="G162" s="826" t="s">
        <v>1572</v>
      </c>
      <c r="H162" s="826" t="s">
        <v>1573</v>
      </c>
      <c r="I162" s="832">
        <v>260.29998779296875</v>
      </c>
      <c r="J162" s="832">
        <v>4</v>
      </c>
      <c r="K162" s="833">
        <v>1041.199951171875</v>
      </c>
    </row>
    <row r="163" spans="1:11" ht="14.45" customHeight="1" x14ac:dyDescent="0.2">
      <c r="A163" s="822" t="s">
        <v>567</v>
      </c>
      <c r="B163" s="823" t="s">
        <v>568</v>
      </c>
      <c r="C163" s="826" t="s">
        <v>587</v>
      </c>
      <c r="D163" s="840" t="s">
        <v>588</v>
      </c>
      <c r="E163" s="826" t="s">
        <v>1544</v>
      </c>
      <c r="F163" s="840" t="s">
        <v>1545</v>
      </c>
      <c r="G163" s="826" t="s">
        <v>1572</v>
      </c>
      <c r="H163" s="826" t="s">
        <v>1574</v>
      </c>
      <c r="I163" s="832">
        <v>260.29000854492188</v>
      </c>
      <c r="J163" s="832">
        <v>1</v>
      </c>
      <c r="K163" s="833">
        <v>260.29000854492188</v>
      </c>
    </row>
    <row r="164" spans="1:11" ht="14.45" customHeight="1" x14ac:dyDescent="0.2">
      <c r="A164" s="822" t="s">
        <v>567</v>
      </c>
      <c r="B164" s="823" t="s">
        <v>568</v>
      </c>
      <c r="C164" s="826" t="s">
        <v>587</v>
      </c>
      <c r="D164" s="840" t="s">
        <v>588</v>
      </c>
      <c r="E164" s="826" t="s">
        <v>1575</v>
      </c>
      <c r="F164" s="840" t="s">
        <v>1576</v>
      </c>
      <c r="G164" s="826" t="s">
        <v>1751</v>
      </c>
      <c r="H164" s="826" t="s">
        <v>1752</v>
      </c>
      <c r="I164" s="832">
        <v>6.2899999618530273</v>
      </c>
      <c r="J164" s="832">
        <v>40</v>
      </c>
      <c r="K164" s="833">
        <v>251.60000610351563</v>
      </c>
    </row>
    <row r="165" spans="1:11" ht="14.45" customHeight="1" x14ac:dyDescent="0.2">
      <c r="A165" s="822" t="s">
        <v>567</v>
      </c>
      <c r="B165" s="823" t="s">
        <v>568</v>
      </c>
      <c r="C165" s="826" t="s">
        <v>587</v>
      </c>
      <c r="D165" s="840" t="s">
        <v>588</v>
      </c>
      <c r="E165" s="826" t="s">
        <v>1575</v>
      </c>
      <c r="F165" s="840" t="s">
        <v>1576</v>
      </c>
      <c r="G165" s="826" t="s">
        <v>1693</v>
      </c>
      <c r="H165" s="826" t="s">
        <v>1753</v>
      </c>
      <c r="I165" s="832">
        <v>15.922500133514404</v>
      </c>
      <c r="J165" s="832">
        <v>450</v>
      </c>
      <c r="K165" s="833">
        <v>7165</v>
      </c>
    </row>
    <row r="166" spans="1:11" ht="14.45" customHeight="1" x14ac:dyDescent="0.2">
      <c r="A166" s="822" t="s">
        <v>567</v>
      </c>
      <c r="B166" s="823" t="s">
        <v>568</v>
      </c>
      <c r="C166" s="826" t="s">
        <v>587</v>
      </c>
      <c r="D166" s="840" t="s">
        <v>588</v>
      </c>
      <c r="E166" s="826" t="s">
        <v>1575</v>
      </c>
      <c r="F166" s="840" t="s">
        <v>1576</v>
      </c>
      <c r="G166" s="826" t="s">
        <v>1754</v>
      </c>
      <c r="H166" s="826" t="s">
        <v>1755</v>
      </c>
      <c r="I166" s="832">
        <v>11.143333435058594</v>
      </c>
      <c r="J166" s="832">
        <v>400</v>
      </c>
      <c r="K166" s="833">
        <v>4457</v>
      </c>
    </row>
    <row r="167" spans="1:11" ht="14.45" customHeight="1" x14ac:dyDescent="0.2">
      <c r="A167" s="822" t="s">
        <v>567</v>
      </c>
      <c r="B167" s="823" t="s">
        <v>568</v>
      </c>
      <c r="C167" s="826" t="s">
        <v>587</v>
      </c>
      <c r="D167" s="840" t="s">
        <v>588</v>
      </c>
      <c r="E167" s="826" t="s">
        <v>1575</v>
      </c>
      <c r="F167" s="840" t="s">
        <v>1576</v>
      </c>
      <c r="G167" s="826" t="s">
        <v>1756</v>
      </c>
      <c r="H167" s="826" t="s">
        <v>1757</v>
      </c>
      <c r="I167" s="832">
        <v>5.2960000991821286</v>
      </c>
      <c r="J167" s="832">
        <v>3000</v>
      </c>
      <c r="K167" s="833">
        <v>15901</v>
      </c>
    </row>
    <row r="168" spans="1:11" ht="14.45" customHeight="1" x14ac:dyDescent="0.2">
      <c r="A168" s="822" t="s">
        <v>567</v>
      </c>
      <c r="B168" s="823" t="s">
        <v>568</v>
      </c>
      <c r="C168" s="826" t="s">
        <v>587</v>
      </c>
      <c r="D168" s="840" t="s">
        <v>588</v>
      </c>
      <c r="E168" s="826" t="s">
        <v>1575</v>
      </c>
      <c r="F168" s="840" t="s">
        <v>1576</v>
      </c>
      <c r="G168" s="826" t="s">
        <v>1581</v>
      </c>
      <c r="H168" s="826" t="s">
        <v>1582</v>
      </c>
      <c r="I168" s="832">
        <v>3.6274999976158142</v>
      </c>
      <c r="J168" s="832">
        <v>2600</v>
      </c>
      <c r="K168" s="833">
        <v>9284</v>
      </c>
    </row>
    <row r="169" spans="1:11" ht="14.45" customHeight="1" x14ac:dyDescent="0.2">
      <c r="A169" s="822" t="s">
        <v>567</v>
      </c>
      <c r="B169" s="823" t="s">
        <v>568</v>
      </c>
      <c r="C169" s="826" t="s">
        <v>587</v>
      </c>
      <c r="D169" s="840" t="s">
        <v>588</v>
      </c>
      <c r="E169" s="826" t="s">
        <v>1575</v>
      </c>
      <c r="F169" s="840" t="s">
        <v>1576</v>
      </c>
      <c r="G169" s="826" t="s">
        <v>1758</v>
      </c>
      <c r="H169" s="826" t="s">
        <v>1759</v>
      </c>
      <c r="I169" s="832">
        <v>115.43000030517578</v>
      </c>
      <c r="J169" s="832">
        <v>200</v>
      </c>
      <c r="K169" s="833">
        <v>23086.80078125</v>
      </c>
    </row>
    <row r="170" spans="1:11" ht="14.45" customHeight="1" x14ac:dyDescent="0.2">
      <c r="A170" s="822" t="s">
        <v>567</v>
      </c>
      <c r="B170" s="823" t="s">
        <v>568</v>
      </c>
      <c r="C170" s="826" t="s">
        <v>587</v>
      </c>
      <c r="D170" s="840" t="s">
        <v>588</v>
      </c>
      <c r="E170" s="826" t="s">
        <v>1575</v>
      </c>
      <c r="F170" s="840" t="s">
        <v>1576</v>
      </c>
      <c r="G170" s="826" t="s">
        <v>1760</v>
      </c>
      <c r="H170" s="826" t="s">
        <v>1761</v>
      </c>
      <c r="I170" s="832">
        <v>845.78997802734375</v>
      </c>
      <c r="J170" s="832">
        <v>200</v>
      </c>
      <c r="K170" s="833">
        <v>169158.001953125</v>
      </c>
    </row>
    <row r="171" spans="1:11" ht="14.45" customHeight="1" x14ac:dyDescent="0.2">
      <c r="A171" s="822" t="s">
        <v>567</v>
      </c>
      <c r="B171" s="823" t="s">
        <v>568</v>
      </c>
      <c r="C171" s="826" t="s">
        <v>587</v>
      </c>
      <c r="D171" s="840" t="s">
        <v>588</v>
      </c>
      <c r="E171" s="826" t="s">
        <v>1575</v>
      </c>
      <c r="F171" s="840" t="s">
        <v>1576</v>
      </c>
      <c r="G171" s="826" t="s">
        <v>1762</v>
      </c>
      <c r="H171" s="826" t="s">
        <v>1763</v>
      </c>
      <c r="I171" s="832">
        <v>17.979999542236328</v>
      </c>
      <c r="J171" s="832">
        <v>400</v>
      </c>
      <c r="K171" s="833">
        <v>7192</v>
      </c>
    </row>
    <row r="172" spans="1:11" ht="14.45" customHeight="1" x14ac:dyDescent="0.2">
      <c r="A172" s="822" t="s">
        <v>567</v>
      </c>
      <c r="B172" s="823" t="s">
        <v>568</v>
      </c>
      <c r="C172" s="826" t="s">
        <v>587</v>
      </c>
      <c r="D172" s="840" t="s">
        <v>588</v>
      </c>
      <c r="E172" s="826" t="s">
        <v>1575</v>
      </c>
      <c r="F172" s="840" t="s">
        <v>1576</v>
      </c>
      <c r="G172" s="826" t="s">
        <v>1674</v>
      </c>
      <c r="H172" s="826" t="s">
        <v>1675</v>
      </c>
      <c r="I172" s="832">
        <v>17.983332951863606</v>
      </c>
      <c r="J172" s="832">
        <v>1400</v>
      </c>
      <c r="K172" s="833">
        <v>25176</v>
      </c>
    </row>
    <row r="173" spans="1:11" ht="14.45" customHeight="1" x14ac:dyDescent="0.2">
      <c r="A173" s="822" t="s">
        <v>567</v>
      </c>
      <c r="B173" s="823" t="s">
        <v>568</v>
      </c>
      <c r="C173" s="826" t="s">
        <v>587</v>
      </c>
      <c r="D173" s="840" t="s">
        <v>588</v>
      </c>
      <c r="E173" s="826" t="s">
        <v>1575</v>
      </c>
      <c r="F173" s="840" t="s">
        <v>1576</v>
      </c>
      <c r="G173" s="826" t="s">
        <v>1762</v>
      </c>
      <c r="H173" s="826" t="s">
        <v>1764</v>
      </c>
      <c r="I173" s="832">
        <v>17.979999542236328</v>
      </c>
      <c r="J173" s="832">
        <v>400</v>
      </c>
      <c r="K173" s="833">
        <v>7192</v>
      </c>
    </row>
    <row r="174" spans="1:11" ht="14.45" customHeight="1" x14ac:dyDescent="0.2">
      <c r="A174" s="822" t="s">
        <v>567</v>
      </c>
      <c r="B174" s="823" t="s">
        <v>568</v>
      </c>
      <c r="C174" s="826" t="s">
        <v>587</v>
      </c>
      <c r="D174" s="840" t="s">
        <v>588</v>
      </c>
      <c r="E174" s="826" t="s">
        <v>1575</v>
      </c>
      <c r="F174" s="840" t="s">
        <v>1576</v>
      </c>
      <c r="G174" s="826" t="s">
        <v>1674</v>
      </c>
      <c r="H174" s="826" t="s">
        <v>1765</v>
      </c>
      <c r="I174" s="832">
        <v>17.979999542236328</v>
      </c>
      <c r="J174" s="832">
        <v>400</v>
      </c>
      <c r="K174" s="833">
        <v>7192</v>
      </c>
    </row>
    <row r="175" spans="1:11" ht="14.45" customHeight="1" x14ac:dyDescent="0.2">
      <c r="A175" s="822" t="s">
        <v>567</v>
      </c>
      <c r="B175" s="823" t="s">
        <v>568</v>
      </c>
      <c r="C175" s="826" t="s">
        <v>587</v>
      </c>
      <c r="D175" s="840" t="s">
        <v>588</v>
      </c>
      <c r="E175" s="826" t="s">
        <v>1575</v>
      </c>
      <c r="F175" s="840" t="s">
        <v>1576</v>
      </c>
      <c r="G175" s="826" t="s">
        <v>1766</v>
      </c>
      <c r="H175" s="826" t="s">
        <v>1767</v>
      </c>
      <c r="I175" s="832">
        <v>1064.800048828125</v>
      </c>
      <c r="J175" s="832">
        <v>1</v>
      </c>
      <c r="K175" s="833">
        <v>1064.800048828125</v>
      </c>
    </row>
    <row r="176" spans="1:11" ht="14.45" customHeight="1" x14ac:dyDescent="0.2">
      <c r="A176" s="822" t="s">
        <v>567</v>
      </c>
      <c r="B176" s="823" t="s">
        <v>568</v>
      </c>
      <c r="C176" s="826" t="s">
        <v>587</v>
      </c>
      <c r="D176" s="840" t="s">
        <v>588</v>
      </c>
      <c r="E176" s="826" t="s">
        <v>1575</v>
      </c>
      <c r="F176" s="840" t="s">
        <v>1576</v>
      </c>
      <c r="G176" s="826" t="s">
        <v>1676</v>
      </c>
      <c r="H176" s="826" t="s">
        <v>1677</v>
      </c>
      <c r="I176" s="832">
        <v>8.8299999237060547</v>
      </c>
      <c r="J176" s="832">
        <v>150</v>
      </c>
      <c r="K176" s="833">
        <v>1324.949951171875</v>
      </c>
    </row>
    <row r="177" spans="1:11" ht="14.45" customHeight="1" x14ac:dyDescent="0.2">
      <c r="A177" s="822" t="s">
        <v>567</v>
      </c>
      <c r="B177" s="823" t="s">
        <v>568</v>
      </c>
      <c r="C177" s="826" t="s">
        <v>587</v>
      </c>
      <c r="D177" s="840" t="s">
        <v>588</v>
      </c>
      <c r="E177" s="826" t="s">
        <v>1575</v>
      </c>
      <c r="F177" s="840" t="s">
        <v>1576</v>
      </c>
      <c r="G177" s="826" t="s">
        <v>1768</v>
      </c>
      <c r="H177" s="826" t="s">
        <v>1769</v>
      </c>
      <c r="I177" s="832">
        <v>3.869999885559082</v>
      </c>
      <c r="J177" s="832">
        <v>3300</v>
      </c>
      <c r="K177" s="833">
        <v>12777.800170898438</v>
      </c>
    </row>
    <row r="178" spans="1:11" ht="14.45" customHeight="1" x14ac:dyDescent="0.2">
      <c r="A178" s="822" t="s">
        <v>567</v>
      </c>
      <c r="B178" s="823" t="s">
        <v>568</v>
      </c>
      <c r="C178" s="826" t="s">
        <v>587</v>
      </c>
      <c r="D178" s="840" t="s">
        <v>588</v>
      </c>
      <c r="E178" s="826" t="s">
        <v>1575</v>
      </c>
      <c r="F178" s="840" t="s">
        <v>1576</v>
      </c>
      <c r="G178" s="826" t="s">
        <v>1583</v>
      </c>
      <c r="H178" s="826" t="s">
        <v>1584</v>
      </c>
      <c r="I178" s="832">
        <v>33.880001068115234</v>
      </c>
      <c r="J178" s="832">
        <v>5</v>
      </c>
      <c r="K178" s="833">
        <v>169.39999389648438</v>
      </c>
    </row>
    <row r="179" spans="1:11" ht="14.45" customHeight="1" x14ac:dyDescent="0.2">
      <c r="A179" s="822" t="s">
        <v>567</v>
      </c>
      <c r="B179" s="823" t="s">
        <v>568</v>
      </c>
      <c r="C179" s="826" t="s">
        <v>587</v>
      </c>
      <c r="D179" s="840" t="s">
        <v>588</v>
      </c>
      <c r="E179" s="826" t="s">
        <v>1575</v>
      </c>
      <c r="F179" s="840" t="s">
        <v>1576</v>
      </c>
      <c r="G179" s="826" t="s">
        <v>1585</v>
      </c>
      <c r="H179" s="826" t="s">
        <v>1586</v>
      </c>
      <c r="I179" s="832">
        <v>37.889999389648438</v>
      </c>
      <c r="J179" s="832">
        <v>5</v>
      </c>
      <c r="K179" s="833">
        <v>189.44999694824219</v>
      </c>
    </row>
    <row r="180" spans="1:11" ht="14.45" customHeight="1" x14ac:dyDescent="0.2">
      <c r="A180" s="822" t="s">
        <v>567</v>
      </c>
      <c r="B180" s="823" t="s">
        <v>568</v>
      </c>
      <c r="C180" s="826" t="s">
        <v>587</v>
      </c>
      <c r="D180" s="840" t="s">
        <v>588</v>
      </c>
      <c r="E180" s="826" t="s">
        <v>1575</v>
      </c>
      <c r="F180" s="840" t="s">
        <v>1576</v>
      </c>
      <c r="G180" s="826" t="s">
        <v>1770</v>
      </c>
      <c r="H180" s="826" t="s">
        <v>1771</v>
      </c>
      <c r="I180" s="832">
        <v>9.1999998092651367</v>
      </c>
      <c r="J180" s="832">
        <v>4200</v>
      </c>
      <c r="K180" s="833">
        <v>38640</v>
      </c>
    </row>
    <row r="181" spans="1:11" ht="14.45" customHeight="1" x14ac:dyDescent="0.2">
      <c r="A181" s="822" t="s">
        <v>567</v>
      </c>
      <c r="B181" s="823" t="s">
        <v>568</v>
      </c>
      <c r="C181" s="826" t="s">
        <v>587</v>
      </c>
      <c r="D181" s="840" t="s">
        <v>588</v>
      </c>
      <c r="E181" s="826" t="s">
        <v>1575</v>
      </c>
      <c r="F181" s="840" t="s">
        <v>1576</v>
      </c>
      <c r="G181" s="826" t="s">
        <v>1591</v>
      </c>
      <c r="H181" s="826" t="s">
        <v>1592</v>
      </c>
      <c r="I181" s="832">
        <v>172.5</v>
      </c>
      <c r="J181" s="832">
        <v>3</v>
      </c>
      <c r="K181" s="833">
        <v>517.5</v>
      </c>
    </row>
    <row r="182" spans="1:11" ht="14.45" customHeight="1" x14ac:dyDescent="0.2">
      <c r="A182" s="822" t="s">
        <v>567</v>
      </c>
      <c r="B182" s="823" t="s">
        <v>568</v>
      </c>
      <c r="C182" s="826" t="s">
        <v>587</v>
      </c>
      <c r="D182" s="840" t="s">
        <v>588</v>
      </c>
      <c r="E182" s="826" t="s">
        <v>1575</v>
      </c>
      <c r="F182" s="840" t="s">
        <v>1576</v>
      </c>
      <c r="G182" s="826" t="s">
        <v>1772</v>
      </c>
      <c r="H182" s="826" t="s">
        <v>1773</v>
      </c>
      <c r="I182" s="832">
        <v>205.69999694824219</v>
      </c>
      <c r="J182" s="832">
        <v>3450</v>
      </c>
      <c r="K182" s="833">
        <v>709665</v>
      </c>
    </row>
    <row r="183" spans="1:11" ht="14.45" customHeight="1" x14ac:dyDescent="0.2">
      <c r="A183" s="822" t="s">
        <v>567</v>
      </c>
      <c r="B183" s="823" t="s">
        <v>568</v>
      </c>
      <c r="C183" s="826" t="s">
        <v>587</v>
      </c>
      <c r="D183" s="840" t="s">
        <v>588</v>
      </c>
      <c r="E183" s="826" t="s">
        <v>1575</v>
      </c>
      <c r="F183" s="840" t="s">
        <v>1576</v>
      </c>
      <c r="G183" s="826" t="s">
        <v>1774</v>
      </c>
      <c r="H183" s="826" t="s">
        <v>1775</v>
      </c>
      <c r="I183" s="832">
        <v>157.30000305175781</v>
      </c>
      <c r="J183" s="832">
        <v>150</v>
      </c>
      <c r="K183" s="833">
        <v>23595</v>
      </c>
    </row>
    <row r="184" spans="1:11" ht="14.45" customHeight="1" x14ac:dyDescent="0.2">
      <c r="A184" s="822" t="s">
        <v>567</v>
      </c>
      <c r="B184" s="823" t="s">
        <v>568</v>
      </c>
      <c r="C184" s="826" t="s">
        <v>587</v>
      </c>
      <c r="D184" s="840" t="s">
        <v>588</v>
      </c>
      <c r="E184" s="826" t="s">
        <v>1575</v>
      </c>
      <c r="F184" s="840" t="s">
        <v>1576</v>
      </c>
      <c r="G184" s="826" t="s">
        <v>1776</v>
      </c>
      <c r="H184" s="826" t="s">
        <v>1777</v>
      </c>
      <c r="I184" s="832">
        <v>4513.2998046875</v>
      </c>
      <c r="J184" s="832">
        <v>280</v>
      </c>
      <c r="K184" s="833">
        <v>1263724</v>
      </c>
    </row>
    <row r="185" spans="1:11" ht="14.45" customHeight="1" x14ac:dyDescent="0.2">
      <c r="A185" s="822" t="s">
        <v>567</v>
      </c>
      <c r="B185" s="823" t="s">
        <v>568</v>
      </c>
      <c r="C185" s="826" t="s">
        <v>587</v>
      </c>
      <c r="D185" s="840" t="s">
        <v>588</v>
      </c>
      <c r="E185" s="826" t="s">
        <v>1575</v>
      </c>
      <c r="F185" s="840" t="s">
        <v>1576</v>
      </c>
      <c r="G185" s="826" t="s">
        <v>1593</v>
      </c>
      <c r="H185" s="826" t="s">
        <v>1594</v>
      </c>
      <c r="I185" s="832">
        <v>0.80000001192092896</v>
      </c>
      <c r="J185" s="832">
        <v>500</v>
      </c>
      <c r="K185" s="833">
        <v>400</v>
      </c>
    </row>
    <row r="186" spans="1:11" ht="14.45" customHeight="1" x14ac:dyDescent="0.2">
      <c r="A186" s="822" t="s">
        <v>567</v>
      </c>
      <c r="B186" s="823" t="s">
        <v>568</v>
      </c>
      <c r="C186" s="826" t="s">
        <v>587</v>
      </c>
      <c r="D186" s="840" t="s">
        <v>588</v>
      </c>
      <c r="E186" s="826" t="s">
        <v>1575</v>
      </c>
      <c r="F186" s="840" t="s">
        <v>1576</v>
      </c>
      <c r="G186" s="826" t="s">
        <v>1684</v>
      </c>
      <c r="H186" s="826" t="s">
        <v>1685</v>
      </c>
      <c r="I186" s="832">
        <v>0.82499998807907104</v>
      </c>
      <c r="J186" s="832">
        <v>1400</v>
      </c>
      <c r="K186" s="833">
        <v>1152</v>
      </c>
    </row>
    <row r="187" spans="1:11" ht="14.45" customHeight="1" x14ac:dyDescent="0.2">
      <c r="A187" s="822" t="s">
        <v>567</v>
      </c>
      <c r="B187" s="823" t="s">
        <v>568</v>
      </c>
      <c r="C187" s="826" t="s">
        <v>587</v>
      </c>
      <c r="D187" s="840" t="s">
        <v>588</v>
      </c>
      <c r="E187" s="826" t="s">
        <v>1575</v>
      </c>
      <c r="F187" s="840" t="s">
        <v>1576</v>
      </c>
      <c r="G187" s="826" t="s">
        <v>1684</v>
      </c>
      <c r="H187" s="826" t="s">
        <v>1686</v>
      </c>
      <c r="I187" s="832">
        <v>0.81999999284744263</v>
      </c>
      <c r="J187" s="832">
        <v>500</v>
      </c>
      <c r="K187" s="833">
        <v>410</v>
      </c>
    </row>
    <row r="188" spans="1:11" ht="14.45" customHeight="1" x14ac:dyDescent="0.2">
      <c r="A188" s="822" t="s">
        <v>567</v>
      </c>
      <c r="B188" s="823" t="s">
        <v>568</v>
      </c>
      <c r="C188" s="826" t="s">
        <v>587</v>
      </c>
      <c r="D188" s="840" t="s">
        <v>588</v>
      </c>
      <c r="E188" s="826" t="s">
        <v>1575</v>
      </c>
      <c r="F188" s="840" t="s">
        <v>1576</v>
      </c>
      <c r="G188" s="826" t="s">
        <v>1595</v>
      </c>
      <c r="H188" s="826" t="s">
        <v>1596</v>
      </c>
      <c r="I188" s="832">
        <v>0.82999998331069946</v>
      </c>
      <c r="J188" s="832">
        <v>500</v>
      </c>
      <c r="K188" s="833">
        <v>416.54998779296875</v>
      </c>
    </row>
    <row r="189" spans="1:11" ht="14.45" customHeight="1" x14ac:dyDescent="0.2">
      <c r="A189" s="822" t="s">
        <v>567</v>
      </c>
      <c r="B189" s="823" t="s">
        <v>568</v>
      </c>
      <c r="C189" s="826" t="s">
        <v>587</v>
      </c>
      <c r="D189" s="840" t="s">
        <v>588</v>
      </c>
      <c r="E189" s="826" t="s">
        <v>1575</v>
      </c>
      <c r="F189" s="840" t="s">
        <v>1576</v>
      </c>
      <c r="G189" s="826" t="s">
        <v>1597</v>
      </c>
      <c r="H189" s="826" t="s">
        <v>1598</v>
      </c>
      <c r="I189" s="832">
        <v>1.1499999761581421</v>
      </c>
      <c r="J189" s="832">
        <v>160</v>
      </c>
      <c r="K189" s="833">
        <v>184</v>
      </c>
    </row>
    <row r="190" spans="1:11" ht="14.45" customHeight="1" x14ac:dyDescent="0.2">
      <c r="A190" s="822" t="s">
        <v>567</v>
      </c>
      <c r="B190" s="823" t="s">
        <v>568</v>
      </c>
      <c r="C190" s="826" t="s">
        <v>587</v>
      </c>
      <c r="D190" s="840" t="s">
        <v>588</v>
      </c>
      <c r="E190" s="826" t="s">
        <v>1575</v>
      </c>
      <c r="F190" s="840" t="s">
        <v>1576</v>
      </c>
      <c r="G190" s="826" t="s">
        <v>1687</v>
      </c>
      <c r="H190" s="826" t="s">
        <v>1688</v>
      </c>
      <c r="I190" s="832">
        <v>1.137499988079071</v>
      </c>
      <c r="J190" s="832">
        <v>1600</v>
      </c>
      <c r="K190" s="833">
        <v>1819.9999847412109</v>
      </c>
    </row>
    <row r="191" spans="1:11" ht="14.45" customHeight="1" x14ac:dyDescent="0.2">
      <c r="A191" s="822" t="s">
        <v>567</v>
      </c>
      <c r="B191" s="823" t="s">
        <v>568</v>
      </c>
      <c r="C191" s="826" t="s">
        <v>587</v>
      </c>
      <c r="D191" s="840" t="s">
        <v>588</v>
      </c>
      <c r="E191" s="826" t="s">
        <v>1575</v>
      </c>
      <c r="F191" s="840" t="s">
        <v>1576</v>
      </c>
      <c r="G191" s="826" t="s">
        <v>1778</v>
      </c>
      <c r="H191" s="826" t="s">
        <v>1779</v>
      </c>
      <c r="I191" s="832">
        <v>6.9442856652396063</v>
      </c>
      <c r="J191" s="832">
        <v>390</v>
      </c>
      <c r="K191" s="833">
        <v>2708.6999816894531</v>
      </c>
    </row>
    <row r="192" spans="1:11" ht="14.45" customHeight="1" x14ac:dyDescent="0.2">
      <c r="A192" s="822" t="s">
        <v>567</v>
      </c>
      <c r="B192" s="823" t="s">
        <v>568</v>
      </c>
      <c r="C192" s="826" t="s">
        <v>587</v>
      </c>
      <c r="D192" s="840" t="s">
        <v>588</v>
      </c>
      <c r="E192" s="826" t="s">
        <v>1575</v>
      </c>
      <c r="F192" s="840" t="s">
        <v>1576</v>
      </c>
      <c r="G192" s="826" t="s">
        <v>1780</v>
      </c>
      <c r="H192" s="826" t="s">
        <v>1781</v>
      </c>
      <c r="I192" s="832">
        <v>78.69000244140625</v>
      </c>
      <c r="J192" s="832">
        <v>1</v>
      </c>
      <c r="K192" s="833">
        <v>78.69000244140625</v>
      </c>
    </row>
    <row r="193" spans="1:11" ht="14.45" customHeight="1" x14ac:dyDescent="0.2">
      <c r="A193" s="822" t="s">
        <v>567</v>
      </c>
      <c r="B193" s="823" t="s">
        <v>568</v>
      </c>
      <c r="C193" s="826" t="s">
        <v>587</v>
      </c>
      <c r="D193" s="840" t="s">
        <v>588</v>
      </c>
      <c r="E193" s="826" t="s">
        <v>1575</v>
      </c>
      <c r="F193" s="840" t="s">
        <v>1576</v>
      </c>
      <c r="G193" s="826" t="s">
        <v>1693</v>
      </c>
      <c r="H193" s="826" t="s">
        <v>1694</v>
      </c>
      <c r="I193" s="832">
        <v>15.920000076293945</v>
      </c>
      <c r="J193" s="832">
        <v>250</v>
      </c>
      <c r="K193" s="833">
        <v>3980</v>
      </c>
    </row>
    <row r="194" spans="1:11" ht="14.45" customHeight="1" x14ac:dyDescent="0.2">
      <c r="A194" s="822" t="s">
        <v>567</v>
      </c>
      <c r="B194" s="823" t="s">
        <v>568</v>
      </c>
      <c r="C194" s="826" t="s">
        <v>587</v>
      </c>
      <c r="D194" s="840" t="s">
        <v>588</v>
      </c>
      <c r="E194" s="826" t="s">
        <v>1575</v>
      </c>
      <c r="F194" s="840" t="s">
        <v>1576</v>
      </c>
      <c r="G194" s="826" t="s">
        <v>1754</v>
      </c>
      <c r="H194" s="826" t="s">
        <v>1782</v>
      </c>
      <c r="I194" s="832">
        <v>11.140000343322754</v>
      </c>
      <c r="J194" s="832">
        <v>250</v>
      </c>
      <c r="K194" s="833">
        <v>2785</v>
      </c>
    </row>
    <row r="195" spans="1:11" ht="14.45" customHeight="1" x14ac:dyDescent="0.2">
      <c r="A195" s="822" t="s">
        <v>567</v>
      </c>
      <c r="B195" s="823" t="s">
        <v>568</v>
      </c>
      <c r="C195" s="826" t="s">
        <v>587</v>
      </c>
      <c r="D195" s="840" t="s">
        <v>588</v>
      </c>
      <c r="E195" s="826" t="s">
        <v>1575</v>
      </c>
      <c r="F195" s="840" t="s">
        <v>1576</v>
      </c>
      <c r="G195" s="826" t="s">
        <v>1783</v>
      </c>
      <c r="H195" s="826" t="s">
        <v>1784</v>
      </c>
      <c r="I195" s="832">
        <v>5.8050000667572021</v>
      </c>
      <c r="J195" s="832">
        <v>500</v>
      </c>
      <c r="K195" s="833">
        <v>2902.5</v>
      </c>
    </row>
    <row r="196" spans="1:11" ht="14.45" customHeight="1" x14ac:dyDescent="0.2">
      <c r="A196" s="822" t="s">
        <v>567</v>
      </c>
      <c r="B196" s="823" t="s">
        <v>568</v>
      </c>
      <c r="C196" s="826" t="s">
        <v>587</v>
      </c>
      <c r="D196" s="840" t="s">
        <v>588</v>
      </c>
      <c r="E196" s="826" t="s">
        <v>1575</v>
      </c>
      <c r="F196" s="840" t="s">
        <v>1576</v>
      </c>
      <c r="G196" s="826" t="s">
        <v>1599</v>
      </c>
      <c r="H196" s="826" t="s">
        <v>1600</v>
      </c>
      <c r="I196" s="832">
        <v>0.47124999761581421</v>
      </c>
      <c r="J196" s="832">
        <v>8000</v>
      </c>
      <c r="K196" s="833">
        <v>3770</v>
      </c>
    </row>
    <row r="197" spans="1:11" ht="14.45" customHeight="1" x14ac:dyDescent="0.2">
      <c r="A197" s="822" t="s">
        <v>567</v>
      </c>
      <c r="B197" s="823" t="s">
        <v>568</v>
      </c>
      <c r="C197" s="826" t="s">
        <v>587</v>
      </c>
      <c r="D197" s="840" t="s">
        <v>588</v>
      </c>
      <c r="E197" s="826" t="s">
        <v>1617</v>
      </c>
      <c r="F197" s="840" t="s">
        <v>1618</v>
      </c>
      <c r="G197" s="826" t="s">
        <v>1735</v>
      </c>
      <c r="H197" s="826" t="s">
        <v>1736</v>
      </c>
      <c r="I197" s="832">
        <v>0.476666659116745</v>
      </c>
      <c r="J197" s="832">
        <v>600</v>
      </c>
      <c r="K197" s="833">
        <v>286</v>
      </c>
    </row>
    <row r="198" spans="1:11" ht="14.45" customHeight="1" x14ac:dyDescent="0.2">
      <c r="A198" s="822" t="s">
        <v>567</v>
      </c>
      <c r="B198" s="823" t="s">
        <v>568</v>
      </c>
      <c r="C198" s="826" t="s">
        <v>587</v>
      </c>
      <c r="D198" s="840" t="s">
        <v>588</v>
      </c>
      <c r="E198" s="826" t="s">
        <v>1617</v>
      </c>
      <c r="F198" s="840" t="s">
        <v>1618</v>
      </c>
      <c r="G198" s="826" t="s">
        <v>1785</v>
      </c>
      <c r="H198" s="826" t="s">
        <v>1786</v>
      </c>
      <c r="I198" s="832">
        <v>0.97000002861022949</v>
      </c>
      <c r="J198" s="832">
        <v>1500</v>
      </c>
      <c r="K198" s="833">
        <v>1455</v>
      </c>
    </row>
    <row r="199" spans="1:11" ht="14.45" customHeight="1" x14ac:dyDescent="0.2">
      <c r="A199" s="822" t="s">
        <v>567</v>
      </c>
      <c r="B199" s="823" t="s">
        <v>568</v>
      </c>
      <c r="C199" s="826" t="s">
        <v>587</v>
      </c>
      <c r="D199" s="840" t="s">
        <v>588</v>
      </c>
      <c r="E199" s="826" t="s">
        <v>1627</v>
      </c>
      <c r="F199" s="840" t="s">
        <v>1628</v>
      </c>
      <c r="G199" s="826" t="s">
        <v>1787</v>
      </c>
      <c r="H199" s="826" t="s">
        <v>1788</v>
      </c>
      <c r="I199" s="832">
        <v>18.229999542236328</v>
      </c>
      <c r="J199" s="832">
        <v>20</v>
      </c>
      <c r="K199" s="833">
        <v>364.60000610351563</v>
      </c>
    </row>
    <row r="200" spans="1:11" ht="14.45" customHeight="1" x14ac:dyDescent="0.2">
      <c r="A200" s="822" t="s">
        <v>567</v>
      </c>
      <c r="B200" s="823" t="s">
        <v>568</v>
      </c>
      <c r="C200" s="826" t="s">
        <v>587</v>
      </c>
      <c r="D200" s="840" t="s">
        <v>588</v>
      </c>
      <c r="E200" s="826" t="s">
        <v>1627</v>
      </c>
      <c r="F200" s="840" t="s">
        <v>1628</v>
      </c>
      <c r="G200" s="826" t="s">
        <v>1629</v>
      </c>
      <c r="H200" s="826" t="s">
        <v>1630</v>
      </c>
      <c r="I200" s="832">
        <v>2.9042857715061734</v>
      </c>
      <c r="J200" s="832">
        <v>7200</v>
      </c>
      <c r="K200" s="833">
        <v>20823</v>
      </c>
    </row>
    <row r="201" spans="1:11" ht="14.45" customHeight="1" x14ac:dyDescent="0.2">
      <c r="A201" s="822" t="s">
        <v>567</v>
      </c>
      <c r="B201" s="823" t="s">
        <v>568</v>
      </c>
      <c r="C201" s="826" t="s">
        <v>587</v>
      </c>
      <c r="D201" s="840" t="s">
        <v>588</v>
      </c>
      <c r="E201" s="826" t="s">
        <v>1627</v>
      </c>
      <c r="F201" s="840" t="s">
        <v>1628</v>
      </c>
      <c r="G201" s="826" t="s">
        <v>1631</v>
      </c>
      <c r="H201" s="826" t="s">
        <v>1632</v>
      </c>
      <c r="I201" s="832">
        <v>2.9333333969116211</v>
      </c>
      <c r="J201" s="832">
        <v>5700</v>
      </c>
      <c r="K201" s="833">
        <v>16536</v>
      </c>
    </row>
    <row r="202" spans="1:11" ht="14.45" customHeight="1" x14ac:dyDescent="0.2">
      <c r="A202" s="822" t="s">
        <v>567</v>
      </c>
      <c r="B202" s="823" t="s">
        <v>568</v>
      </c>
      <c r="C202" s="826" t="s">
        <v>587</v>
      </c>
      <c r="D202" s="840" t="s">
        <v>588</v>
      </c>
      <c r="E202" s="826" t="s">
        <v>1627</v>
      </c>
      <c r="F202" s="840" t="s">
        <v>1628</v>
      </c>
      <c r="G202" s="826" t="s">
        <v>1707</v>
      </c>
      <c r="H202" s="826" t="s">
        <v>1708</v>
      </c>
      <c r="I202" s="832">
        <v>2.8933334350585938</v>
      </c>
      <c r="J202" s="832">
        <v>1100</v>
      </c>
      <c r="K202" s="833">
        <v>3183</v>
      </c>
    </row>
    <row r="203" spans="1:11" ht="14.45" customHeight="1" x14ac:dyDescent="0.2">
      <c r="A203" s="822" t="s">
        <v>567</v>
      </c>
      <c r="B203" s="823" t="s">
        <v>568</v>
      </c>
      <c r="C203" s="826" t="s">
        <v>587</v>
      </c>
      <c r="D203" s="840" t="s">
        <v>588</v>
      </c>
      <c r="E203" s="826" t="s">
        <v>1627</v>
      </c>
      <c r="F203" s="840" t="s">
        <v>1628</v>
      </c>
      <c r="G203" s="826" t="s">
        <v>1633</v>
      </c>
      <c r="H203" s="826" t="s">
        <v>1634</v>
      </c>
      <c r="I203" s="832">
        <v>2.2999999523162842</v>
      </c>
      <c r="J203" s="832">
        <v>2600</v>
      </c>
      <c r="K203" s="833">
        <v>5980</v>
      </c>
    </row>
    <row r="204" spans="1:11" ht="14.45" customHeight="1" x14ac:dyDescent="0.2">
      <c r="A204" s="822" t="s">
        <v>567</v>
      </c>
      <c r="B204" s="823" t="s">
        <v>568</v>
      </c>
      <c r="C204" s="826" t="s">
        <v>587</v>
      </c>
      <c r="D204" s="840" t="s">
        <v>588</v>
      </c>
      <c r="E204" s="826" t="s">
        <v>1627</v>
      </c>
      <c r="F204" s="840" t="s">
        <v>1628</v>
      </c>
      <c r="G204" s="826" t="s">
        <v>1633</v>
      </c>
      <c r="H204" s="826" t="s">
        <v>1635</v>
      </c>
      <c r="I204" s="832">
        <v>2.2999999523162842</v>
      </c>
      <c r="J204" s="832">
        <v>1800</v>
      </c>
      <c r="K204" s="833">
        <v>4140</v>
      </c>
    </row>
    <row r="205" spans="1:11" ht="14.45" customHeight="1" x14ac:dyDescent="0.2">
      <c r="A205" s="822" t="s">
        <v>567</v>
      </c>
      <c r="B205" s="823" t="s">
        <v>568</v>
      </c>
      <c r="C205" s="826" t="s">
        <v>587</v>
      </c>
      <c r="D205" s="840" t="s">
        <v>588</v>
      </c>
      <c r="E205" s="826" t="s">
        <v>1627</v>
      </c>
      <c r="F205" s="840" t="s">
        <v>1628</v>
      </c>
      <c r="G205" s="826" t="s">
        <v>1709</v>
      </c>
      <c r="H205" s="826" t="s">
        <v>1710</v>
      </c>
      <c r="I205" s="832">
        <v>2.2999999523162842</v>
      </c>
      <c r="J205" s="832">
        <v>400</v>
      </c>
      <c r="K205" s="833">
        <v>920</v>
      </c>
    </row>
    <row r="206" spans="1:11" ht="14.45" customHeight="1" x14ac:dyDescent="0.2">
      <c r="A206" s="822" t="s">
        <v>567</v>
      </c>
      <c r="B206" s="823" t="s">
        <v>568</v>
      </c>
      <c r="C206" s="826" t="s">
        <v>587</v>
      </c>
      <c r="D206" s="840" t="s">
        <v>588</v>
      </c>
      <c r="E206" s="826" t="s">
        <v>1627</v>
      </c>
      <c r="F206" s="840" t="s">
        <v>1628</v>
      </c>
      <c r="G206" s="826" t="s">
        <v>1711</v>
      </c>
      <c r="H206" s="826" t="s">
        <v>1712</v>
      </c>
      <c r="I206" s="832">
        <v>2.2949999570846558</v>
      </c>
      <c r="J206" s="832">
        <v>400</v>
      </c>
      <c r="K206" s="833">
        <v>918</v>
      </c>
    </row>
    <row r="207" spans="1:11" ht="14.45" customHeight="1" x14ac:dyDescent="0.2">
      <c r="A207" s="822" t="s">
        <v>567</v>
      </c>
      <c r="B207" s="823" t="s">
        <v>568</v>
      </c>
      <c r="C207" s="826" t="s">
        <v>587</v>
      </c>
      <c r="D207" s="840" t="s">
        <v>588</v>
      </c>
      <c r="E207" s="826" t="s">
        <v>1627</v>
      </c>
      <c r="F207" s="840" t="s">
        <v>1628</v>
      </c>
      <c r="G207" s="826" t="s">
        <v>1636</v>
      </c>
      <c r="H207" s="826" t="s">
        <v>1637</v>
      </c>
      <c r="I207" s="832">
        <v>3.3900001049041748</v>
      </c>
      <c r="J207" s="832">
        <v>1400</v>
      </c>
      <c r="K207" s="833">
        <v>4746</v>
      </c>
    </row>
    <row r="208" spans="1:11" ht="14.45" customHeight="1" x14ac:dyDescent="0.2">
      <c r="A208" s="822" t="s">
        <v>567</v>
      </c>
      <c r="B208" s="823" t="s">
        <v>568</v>
      </c>
      <c r="C208" s="826" t="s">
        <v>587</v>
      </c>
      <c r="D208" s="840" t="s">
        <v>588</v>
      </c>
      <c r="E208" s="826" t="s">
        <v>1627</v>
      </c>
      <c r="F208" s="840" t="s">
        <v>1628</v>
      </c>
      <c r="G208" s="826" t="s">
        <v>1713</v>
      </c>
      <c r="H208" s="826" t="s">
        <v>1714</v>
      </c>
      <c r="I208" s="832">
        <v>3.3900001049041748</v>
      </c>
      <c r="J208" s="832">
        <v>1000</v>
      </c>
      <c r="K208" s="833">
        <v>3390</v>
      </c>
    </row>
    <row r="209" spans="1:11" ht="14.45" customHeight="1" x14ac:dyDescent="0.2">
      <c r="A209" s="822" t="s">
        <v>567</v>
      </c>
      <c r="B209" s="823" t="s">
        <v>568</v>
      </c>
      <c r="C209" s="826" t="s">
        <v>587</v>
      </c>
      <c r="D209" s="840" t="s">
        <v>588</v>
      </c>
      <c r="E209" s="826" t="s">
        <v>1627</v>
      </c>
      <c r="F209" s="840" t="s">
        <v>1628</v>
      </c>
      <c r="G209" s="826" t="s">
        <v>1642</v>
      </c>
      <c r="H209" s="826" t="s">
        <v>1643</v>
      </c>
      <c r="I209" s="832">
        <v>2.8149999380111694</v>
      </c>
      <c r="J209" s="832">
        <v>2400</v>
      </c>
      <c r="K209" s="833">
        <v>6754</v>
      </c>
    </row>
    <row r="210" spans="1:11" ht="14.45" customHeight="1" x14ac:dyDescent="0.2">
      <c r="A210" s="822" t="s">
        <v>567</v>
      </c>
      <c r="B210" s="823" t="s">
        <v>568</v>
      </c>
      <c r="C210" s="826" t="s">
        <v>587</v>
      </c>
      <c r="D210" s="840" t="s">
        <v>588</v>
      </c>
      <c r="E210" s="826" t="s">
        <v>1627</v>
      </c>
      <c r="F210" s="840" t="s">
        <v>1628</v>
      </c>
      <c r="G210" s="826" t="s">
        <v>1789</v>
      </c>
      <c r="H210" s="826" t="s">
        <v>1790</v>
      </c>
      <c r="I210" s="832">
        <v>3.630000114440918</v>
      </c>
      <c r="J210" s="832">
        <v>600</v>
      </c>
      <c r="K210" s="833">
        <v>2178</v>
      </c>
    </row>
    <row r="211" spans="1:11" ht="14.45" customHeight="1" thickBot="1" x14ac:dyDescent="0.25">
      <c r="A211" s="814" t="s">
        <v>567</v>
      </c>
      <c r="B211" s="815" t="s">
        <v>568</v>
      </c>
      <c r="C211" s="818" t="s">
        <v>587</v>
      </c>
      <c r="D211" s="841" t="s">
        <v>588</v>
      </c>
      <c r="E211" s="818" t="s">
        <v>1627</v>
      </c>
      <c r="F211" s="841" t="s">
        <v>1628</v>
      </c>
      <c r="G211" s="818" t="s">
        <v>1791</v>
      </c>
      <c r="H211" s="818" t="s">
        <v>1792</v>
      </c>
      <c r="I211" s="834">
        <v>4.690000057220459</v>
      </c>
      <c r="J211" s="834">
        <v>2000</v>
      </c>
      <c r="K211" s="835">
        <v>9380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BE72A27-9E55-4A1F-B31F-BAA84D144F8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39.339999999999996</v>
      </c>
      <c r="D6" s="490"/>
      <c r="E6" s="490"/>
      <c r="F6" s="489"/>
      <c r="G6" s="491">
        <f ca="1">SUM(Tabulka[05 h_vram])/2</f>
        <v>56551.82</v>
      </c>
      <c r="H6" s="490">
        <f ca="1">SUM(Tabulka[06 h_naduv])/2</f>
        <v>4657.3</v>
      </c>
      <c r="I6" s="490">
        <f ca="1">SUM(Tabulka[07 h_nadzk])/2</f>
        <v>519.20000000000005</v>
      </c>
      <c r="J6" s="489">
        <f ca="1">SUM(Tabulka[08 h_oon])/2</f>
        <v>438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1248117</v>
      </c>
      <c r="N6" s="490">
        <f ca="1">SUM(Tabulka[12 m_oc])/2</f>
        <v>1248117</v>
      </c>
      <c r="O6" s="489">
        <f ca="1">SUM(Tabulka[13 m_sk])/2</f>
        <v>25932216</v>
      </c>
      <c r="P6" s="488">
        <f ca="1">SUM(Tabulka[14_vzsk])/2</f>
        <v>5960</v>
      </c>
      <c r="Q6" s="488">
        <f ca="1">SUM(Tabulka[15_vzpl])/2</f>
        <v>55223.607038123162</v>
      </c>
      <c r="R6" s="487">
        <f ca="1">IF(Q6=0,0,P6/Q6)</f>
        <v>0.10792485894457353</v>
      </c>
      <c r="S6" s="486">
        <f ca="1">Q6-P6</f>
        <v>49263.607038123162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12.84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18178.400000000001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2068.8000000000002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519.20000000000005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771093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771093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11925852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30223.607038123162</v>
      </c>
      <c r="R8" s="470">
        <f ca="1">IF(Tabulka[[#This Row],[15_vzpl]]=0,"",Tabulka[[#This Row],[14_vzsk]]/Tabulka[[#This Row],[15_vzpl]])</f>
        <v>0.19719684657368106</v>
      </c>
      <c r="S8" s="469">
        <f ca="1">IF(Tabulka[[#This Row],[15_vzpl]]-Tabulka[[#This Row],[14_vzsk]]=0,"",Tabulka[[#This Row],[15_vzpl]]-Tabulka[[#This Row],[14_vzsk]])</f>
        <v>24263.607038123162</v>
      </c>
    </row>
    <row r="9" spans="1:19" x14ac:dyDescent="0.25">
      <c r="A9" s="468">
        <v>99</v>
      </c>
      <c r="B9" s="467" t="s">
        <v>1807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2512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31668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31668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765161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30223.607038123162</v>
      </c>
      <c r="R9" s="470">
        <f ca="1">IF(Tabulka[[#This Row],[15_vzpl]]=0,"",Tabulka[[#This Row],[14_vzsk]]/Tabulka[[#This Row],[15_vzpl]])</f>
        <v>0.19719684657368106</v>
      </c>
      <c r="S9" s="469">
        <f ca="1">IF(Tabulka[[#This Row],[15_vzpl]]-Tabulka[[#This Row],[14_vzsk]]=0,"",Tabulka[[#This Row],[15_vzpl]]-Tabulka[[#This Row],[14_vzsk]])</f>
        <v>24263.607038123162</v>
      </c>
    </row>
    <row r="10" spans="1:19" x14ac:dyDescent="0.25">
      <c r="A10" s="468">
        <v>100</v>
      </c>
      <c r="B10" s="467" t="s">
        <v>1808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1040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36484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36484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551439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1809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8.9799999999999986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12442.4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1304.8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519.20000000000005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676409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676409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9527978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>
        <v>203</v>
      </c>
      <c r="B12" s="467" t="s">
        <v>1810</v>
      </c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1.5599999999999998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26532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26532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1081274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 t="s">
        <v>1794</v>
      </c>
      <c r="B13" s="467"/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22.5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32574.42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2588.5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427332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427332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12697326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25000</v>
      </c>
    </row>
    <row r="14" spans="1:19" x14ac:dyDescent="0.25">
      <c r="A14" s="468">
        <v>303</v>
      </c>
      <c r="B14" s="467" t="s">
        <v>1811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39579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39579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1058921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25000</v>
      </c>
    </row>
    <row r="15" spans="1:19" x14ac:dyDescent="0.25">
      <c r="A15" s="468">
        <v>304</v>
      </c>
      <c r="B15" s="467" t="s">
        <v>1812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1566663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305</v>
      </c>
      <c r="B16" s="467" t="s">
        <v>1813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40956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40956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705923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408</v>
      </c>
      <c r="B17" s="467" t="s">
        <v>1814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18411.669999999998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234068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234068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7185772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409</v>
      </c>
      <c r="B18" s="467" t="s">
        <v>1815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13689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13689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591171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419</v>
      </c>
      <c r="B19" s="467" t="s">
        <v>1816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159.5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21504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21504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805964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424</v>
      </c>
      <c r="B20" s="467" t="s">
        <v>1817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30762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1818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3073.75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22086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22086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752150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1795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5799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1309038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1819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5799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49692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1309038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B9C0CFE-E684-4CDE-BF60-91C03872C19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76705.248130000007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22466.628350000003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0.99988474867618016</v>
      </c>
      <c r="E8" s="285">
        <f t="shared" si="0"/>
        <v>1.1109830540846446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2.2222222222222223E-2</v>
      </c>
      <c r="E9" s="285">
        <f>IF(C9=0,0,D9/C9)</f>
        <v>7.4074074074074084E-2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0.41272921766411375</v>
      </c>
      <c r="E11" s="285">
        <f t="shared" si="0"/>
        <v>0.68788202944018961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0.97429535377649834</v>
      </c>
      <c r="E12" s="285">
        <f t="shared" si="0"/>
        <v>1.2178691922206228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2299.94292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31162.998909999995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69974.069990000004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66919.79999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1.1153885450908805</v>
      </c>
      <c r="E20" s="285">
        <f t="shared" si="1"/>
        <v>1.1153885450908805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1.1408794816856731</v>
      </c>
      <c r="E23" s="285">
        <f t="shared" si="1"/>
        <v>1.3422111549243214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3054.2700000000004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0.65168604055714885</v>
      </c>
      <c r="E25" s="285">
        <f t="shared" si="1"/>
        <v>0.65168604055714885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0.65168604055714885</v>
      </c>
      <c r="E26" s="285">
        <f t="shared" si="1"/>
        <v>0.65168604055714885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1.1727272727272726</v>
      </c>
      <c r="E29" s="285">
        <f t="shared" si="1"/>
        <v>1.2344497607655502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1.5326349717969379</v>
      </c>
      <c r="E30" s="285">
        <f t="shared" si="1"/>
        <v>1.5326349717969379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0.25337208111429765</v>
      </c>
      <c r="D31" s="289">
        <f>IF(ISERROR(VLOOKUP("Celkem:",'ZV Vyžád.'!$A:$M,7,0)),"",VLOOKUP("Celkem:",'ZV Vyžád.'!$A:$M,7,0))</f>
        <v>1.3476671545591847</v>
      </c>
      <c r="E31" s="285">
        <f t="shared" si="1"/>
        <v>5.3189252289846571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9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9" priority="5" operator="lessThan">
      <formula>1</formula>
    </cfRule>
  </conditionalFormatting>
  <conditionalFormatting sqref="E30:E31 E4 E7 E15 E22:E23">
    <cfRule type="cellIs" dxfId="88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9F27B3D-5BC3-4C2B-876D-1097E581BC5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1806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12.85</v>
      </c>
      <c r="F4" s="497"/>
      <c r="G4" s="497"/>
      <c r="H4" s="497"/>
      <c r="I4" s="497">
        <v>1990.8</v>
      </c>
      <c r="J4" s="497">
        <v>188.8</v>
      </c>
      <c r="K4" s="497">
        <v>67.2</v>
      </c>
      <c r="L4" s="497">
        <v>24</v>
      </c>
      <c r="M4" s="497"/>
      <c r="N4" s="497"/>
      <c r="O4" s="497">
        <v>750</v>
      </c>
      <c r="P4" s="497">
        <v>750</v>
      </c>
      <c r="Q4" s="497">
        <v>1008315</v>
      </c>
      <c r="R4" s="497"/>
      <c r="S4" s="497">
        <v>3022.3607038123168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2</v>
      </c>
      <c r="I5">
        <v>336</v>
      </c>
      <c r="J5">
        <v>50</v>
      </c>
      <c r="Q5">
        <v>83815</v>
      </c>
      <c r="S5">
        <v>3022.3607038123168</v>
      </c>
    </row>
    <row r="6" spans="1:19" x14ac:dyDescent="0.25">
      <c r="A6" s="504" t="s">
        <v>213</v>
      </c>
      <c r="B6" s="503">
        <v>3</v>
      </c>
      <c r="C6">
        <v>1</v>
      </c>
      <c r="D6">
        <v>101</v>
      </c>
      <c r="E6">
        <v>9.25</v>
      </c>
      <c r="I6">
        <v>1398.8</v>
      </c>
      <c r="J6">
        <v>132.80000000000001</v>
      </c>
      <c r="K6">
        <v>67.2</v>
      </c>
      <c r="L6">
        <v>24</v>
      </c>
      <c r="Q6">
        <v>830044</v>
      </c>
    </row>
    <row r="7" spans="1:19" x14ac:dyDescent="0.25">
      <c r="A7" s="502" t="s">
        <v>214</v>
      </c>
      <c r="B7" s="501">
        <v>4</v>
      </c>
      <c r="C7">
        <v>1</v>
      </c>
      <c r="D7">
        <v>203</v>
      </c>
      <c r="E7">
        <v>1.6</v>
      </c>
      <c r="I7">
        <v>256</v>
      </c>
      <c r="J7">
        <v>6</v>
      </c>
      <c r="O7">
        <v>750</v>
      </c>
      <c r="P7">
        <v>750</v>
      </c>
      <c r="Q7">
        <v>94456</v>
      </c>
    </row>
    <row r="8" spans="1:19" x14ac:dyDescent="0.25">
      <c r="A8" s="504" t="s">
        <v>215</v>
      </c>
      <c r="B8" s="503">
        <v>5</v>
      </c>
      <c r="C8">
        <v>1</v>
      </c>
      <c r="D8" t="s">
        <v>1794</v>
      </c>
      <c r="E8">
        <v>22</v>
      </c>
      <c r="I8">
        <v>3260.75</v>
      </c>
      <c r="J8">
        <v>262</v>
      </c>
      <c r="Q8">
        <v>1030429</v>
      </c>
      <c r="S8">
        <v>2500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</v>
      </c>
      <c r="I9">
        <v>174.25</v>
      </c>
      <c r="Q9">
        <v>55756</v>
      </c>
      <c r="S9">
        <v>2500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3</v>
      </c>
      <c r="I10">
        <v>397.5</v>
      </c>
      <c r="Q10">
        <v>164333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1</v>
      </c>
      <c r="I11">
        <v>168</v>
      </c>
      <c r="Q11">
        <v>54380</v>
      </c>
    </row>
    <row r="12" spans="1:19" x14ac:dyDescent="0.25">
      <c r="A12" s="504" t="s">
        <v>219</v>
      </c>
      <c r="B12" s="503">
        <v>9</v>
      </c>
      <c r="C12">
        <v>1</v>
      </c>
      <c r="D12">
        <v>408</v>
      </c>
      <c r="E12">
        <v>12</v>
      </c>
      <c r="I12">
        <v>1842.5</v>
      </c>
      <c r="J12">
        <v>224</v>
      </c>
      <c r="Q12">
        <v>599424</v>
      </c>
    </row>
    <row r="13" spans="1:19" x14ac:dyDescent="0.25">
      <c r="A13" s="502" t="s">
        <v>220</v>
      </c>
      <c r="B13" s="501">
        <v>10</v>
      </c>
      <c r="C13">
        <v>1</v>
      </c>
      <c r="D13">
        <v>409</v>
      </c>
      <c r="E13">
        <v>1</v>
      </c>
      <c r="I13">
        <v>168</v>
      </c>
      <c r="J13">
        <v>24</v>
      </c>
      <c r="Q13">
        <v>54033</v>
      </c>
    </row>
    <row r="14" spans="1:19" x14ac:dyDescent="0.25">
      <c r="A14" s="504" t="s">
        <v>221</v>
      </c>
      <c r="B14" s="503">
        <v>11</v>
      </c>
      <c r="C14">
        <v>1</v>
      </c>
      <c r="D14">
        <v>419</v>
      </c>
      <c r="E14">
        <v>2</v>
      </c>
      <c r="I14">
        <v>178.5</v>
      </c>
      <c r="J14">
        <v>14</v>
      </c>
      <c r="Q14">
        <v>46383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2</v>
      </c>
      <c r="I15">
        <v>332</v>
      </c>
      <c r="Q15">
        <v>56120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1795</v>
      </c>
      <c r="E16">
        <v>4</v>
      </c>
      <c r="I16">
        <v>640</v>
      </c>
      <c r="O16">
        <v>750</v>
      </c>
      <c r="P16">
        <v>750</v>
      </c>
      <c r="Q16">
        <v>122067</v>
      </c>
    </row>
    <row r="17" spans="3:19" x14ac:dyDescent="0.25">
      <c r="C17">
        <v>1</v>
      </c>
      <c r="D17">
        <v>30</v>
      </c>
      <c r="E17">
        <v>4</v>
      </c>
      <c r="I17">
        <v>640</v>
      </c>
      <c r="O17">
        <v>750</v>
      </c>
      <c r="P17">
        <v>750</v>
      </c>
      <c r="Q17">
        <v>122067</v>
      </c>
    </row>
    <row r="18" spans="3:19" x14ac:dyDescent="0.25">
      <c r="C18" t="s">
        <v>1796</v>
      </c>
      <c r="E18">
        <v>38.85</v>
      </c>
      <c r="I18">
        <v>5891.55</v>
      </c>
      <c r="J18">
        <v>450.8</v>
      </c>
      <c r="K18">
        <v>67.2</v>
      </c>
      <c r="L18">
        <v>24</v>
      </c>
      <c r="O18">
        <v>1500</v>
      </c>
      <c r="P18">
        <v>1500</v>
      </c>
      <c r="Q18">
        <v>2160811</v>
      </c>
      <c r="S18">
        <v>5522.3607038123173</v>
      </c>
    </row>
    <row r="19" spans="3:19" x14ac:dyDescent="0.25">
      <c r="C19">
        <v>2</v>
      </c>
      <c r="D19" t="s">
        <v>266</v>
      </c>
      <c r="E19">
        <v>12.85</v>
      </c>
      <c r="I19">
        <v>1784</v>
      </c>
      <c r="J19">
        <v>214</v>
      </c>
      <c r="K19">
        <v>68</v>
      </c>
      <c r="L19">
        <v>24</v>
      </c>
      <c r="O19">
        <v>48855</v>
      </c>
      <c r="P19">
        <v>48855</v>
      </c>
      <c r="Q19">
        <v>1037964</v>
      </c>
      <c r="S19">
        <v>3022.3607038123168</v>
      </c>
    </row>
    <row r="20" spans="3:19" x14ac:dyDescent="0.25">
      <c r="C20">
        <v>2</v>
      </c>
      <c r="D20">
        <v>99</v>
      </c>
      <c r="E20">
        <v>2</v>
      </c>
      <c r="I20">
        <v>320</v>
      </c>
      <c r="J20">
        <v>50</v>
      </c>
      <c r="O20">
        <v>5484</v>
      </c>
      <c r="P20">
        <v>5484</v>
      </c>
      <c r="Q20">
        <v>80496</v>
      </c>
      <c r="S20">
        <v>3022.3607038123168</v>
      </c>
    </row>
    <row r="21" spans="3:19" x14ac:dyDescent="0.25">
      <c r="C21">
        <v>2</v>
      </c>
      <c r="D21">
        <v>100</v>
      </c>
      <c r="O21">
        <v>3384</v>
      </c>
      <c r="P21">
        <v>3384</v>
      </c>
    </row>
    <row r="22" spans="3:19" x14ac:dyDescent="0.25">
      <c r="C22">
        <v>2</v>
      </c>
      <c r="D22">
        <v>101</v>
      </c>
      <c r="E22">
        <v>9.25</v>
      </c>
      <c r="I22">
        <v>1220</v>
      </c>
      <c r="J22">
        <v>160</v>
      </c>
      <c r="K22">
        <v>68</v>
      </c>
      <c r="L22">
        <v>24</v>
      </c>
      <c r="O22">
        <v>39987</v>
      </c>
      <c r="P22">
        <v>39987</v>
      </c>
      <c r="Q22">
        <v>863860</v>
      </c>
    </row>
    <row r="23" spans="3:19" x14ac:dyDescent="0.25">
      <c r="C23">
        <v>2</v>
      </c>
      <c r="D23">
        <v>203</v>
      </c>
      <c r="E23">
        <v>1.6</v>
      </c>
      <c r="I23">
        <v>244</v>
      </c>
      <c r="J23">
        <v>4</v>
      </c>
      <c r="Q23">
        <v>93608</v>
      </c>
    </row>
    <row r="24" spans="3:19" x14ac:dyDescent="0.25">
      <c r="C24">
        <v>2</v>
      </c>
      <c r="D24" t="s">
        <v>1794</v>
      </c>
      <c r="E24">
        <v>22</v>
      </c>
      <c r="I24">
        <v>3113.75</v>
      </c>
      <c r="J24">
        <v>314.5</v>
      </c>
      <c r="L24">
        <v>64</v>
      </c>
      <c r="O24">
        <v>17052</v>
      </c>
      <c r="P24">
        <v>17052</v>
      </c>
      <c r="Q24">
        <v>1062925</v>
      </c>
      <c r="S24">
        <v>2500</v>
      </c>
    </row>
    <row r="25" spans="3:19" x14ac:dyDescent="0.25">
      <c r="C25">
        <v>2</v>
      </c>
      <c r="D25">
        <v>303</v>
      </c>
      <c r="E25">
        <v>1</v>
      </c>
      <c r="I25">
        <v>161.25</v>
      </c>
      <c r="O25">
        <v>3500</v>
      </c>
      <c r="P25">
        <v>3500</v>
      </c>
      <c r="Q25">
        <v>58967</v>
      </c>
      <c r="S25">
        <v>2500</v>
      </c>
    </row>
    <row r="26" spans="3:19" x14ac:dyDescent="0.25">
      <c r="C26">
        <v>2</v>
      </c>
      <c r="D26">
        <v>304</v>
      </c>
      <c r="E26">
        <v>3</v>
      </c>
      <c r="I26">
        <v>322.5</v>
      </c>
      <c r="O26">
        <v>8000</v>
      </c>
      <c r="P26">
        <v>8000</v>
      </c>
      <c r="Q26">
        <v>130319</v>
      </c>
    </row>
    <row r="27" spans="3:19" x14ac:dyDescent="0.25">
      <c r="C27">
        <v>2</v>
      </c>
      <c r="D27">
        <v>305</v>
      </c>
      <c r="E27">
        <v>1</v>
      </c>
      <c r="I27">
        <v>160</v>
      </c>
      <c r="J27">
        <v>28</v>
      </c>
      <c r="O27">
        <v>5552</v>
      </c>
      <c r="P27">
        <v>5552</v>
      </c>
      <c r="Q27">
        <v>73963</v>
      </c>
    </row>
    <row r="28" spans="3:19" x14ac:dyDescent="0.25">
      <c r="C28">
        <v>2</v>
      </c>
      <c r="D28">
        <v>408</v>
      </c>
      <c r="E28">
        <v>12</v>
      </c>
      <c r="I28">
        <v>1779.5</v>
      </c>
      <c r="J28">
        <v>247</v>
      </c>
      <c r="Q28">
        <v>618301</v>
      </c>
    </row>
    <row r="29" spans="3:19" x14ac:dyDescent="0.25">
      <c r="C29">
        <v>2</v>
      </c>
      <c r="D29">
        <v>409</v>
      </c>
      <c r="E29">
        <v>1</v>
      </c>
      <c r="I29">
        <v>154.5</v>
      </c>
      <c r="J29">
        <v>14.5</v>
      </c>
      <c r="Q29">
        <v>49875</v>
      </c>
    </row>
    <row r="30" spans="3:19" x14ac:dyDescent="0.25">
      <c r="C30">
        <v>2</v>
      </c>
      <c r="D30">
        <v>419</v>
      </c>
      <c r="E30">
        <v>2</v>
      </c>
      <c r="I30">
        <v>232</v>
      </c>
      <c r="J30">
        <v>23</v>
      </c>
      <c r="Q30">
        <v>66049</v>
      </c>
    </row>
    <row r="31" spans="3:19" x14ac:dyDescent="0.25">
      <c r="C31">
        <v>2</v>
      </c>
      <c r="D31">
        <v>424</v>
      </c>
      <c r="L31">
        <v>64</v>
      </c>
      <c r="Q31">
        <v>9000</v>
      </c>
    </row>
    <row r="32" spans="3:19" x14ac:dyDescent="0.25">
      <c r="C32">
        <v>2</v>
      </c>
      <c r="D32">
        <v>642</v>
      </c>
      <c r="E32">
        <v>2</v>
      </c>
      <c r="I32">
        <v>304</v>
      </c>
      <c r="J32">
        <v>2</v>
      </c>
      <c r="Q32">
        <v>56451</v>
      </c>
    </row>
    <row r="33" spans="3:19" x14ac:dyDescent="0.25">
      <c r="C33">
        <v>2</v>
      </c>
      <c r="D33" t="s">
        <v>1795</v>
      </c>
      <c r="E33">
        <v>4</v>
      </c>
      <c r="I33">
        <v>514.5</v>
      </c>
      <c r="Q33">
        <v>106672</v>
      </c>
    </row>
    <row r="34" spans="3:19" x14ac:dyDescent="0.25">
      <c r="C34">
        <v>2</v>
      </c>
      <c r="D34">
        <v>30</v>
      </c>
      <c r="E34">
        <v>4</v>
      </c>
      <c r="I34">
        <v>514.5</v>
      </c>
      <c r="Q34">
        <v>106672</v>
      </c>
    </row>
    <row r="35" spans="3:19" x14ac:dyDescent="0.25">
      <c r="C35" t="s">
        <v>1797</v>
      </c>
      <c r="E35">
        <v>38.85</v>
      </c>
      <c r="I35">
        <v>5412.25</v>
      </c>
      <c r="J35">
        <v>528.5</v>
      </c>
      <c r="K35">
        <v>68</v>
      </c>
      <c r="L35">
        <v>88</v>
      </c>
      <c r="O35">
        <v>65907</v>
      </c>
      <c r="P35">
        <v>65907</v>
      </c>
      <c r="Q35">
        <v>2207561</v>
      </c>
      <c r="S35">
        <v>5522.3607038123173</v>
      </c>
    </row>
    <row r="36" spans="3:19" x14ac:dyDescent="0.25">
      <c r="C36">
        <v>3</v>
      </c>
      <c r="D36" t="s">
        <v>266</v>
      </c>
      <c r="E36">
        <v>12.85</v>
      </c>
      <c r="I36">
        <v>1952.4</v>
      </c>
      <c r="J36">
        <v>208</v>
      </c>
      <c r="K36">
        <v>68</v>
      </c>
      <c r="L36">
        <v>24</v>
      </c>
      <c r="O36">
        <v>23944</v>
      </c>
      <c r="P36">
        <v>23944</v>
      </c>
      <c r="Q36">
        <v>934332</v>
      </c>
      <c r="R36">
        <v>3950</v>
      </c>
      <c r="S36">
        <v>3022.3607038123168</v>
      </c>
    </row>
    <row r="37" spans="3:19" x14ac:dyDescent="0.25">
      <c r="C37">
        <v>3</v>
      </c>
      <c r="D37">
        <v>99</v>
      </c>
      <c r="E37">
        <v>2</v>
      </c>
      <c r="I37">
        <v>344</v>
      </c>
      <c r="J37">
        <v>62</v>
      </c>
      <c r="O37">
        <v>5500</v>
      </c>
      <c r="P37">
        <v>5500</v>
      </c>
      <c r="Q37">
        <v>83464</v>
      </c>
      <c r="R37">
        <v>3950</v>
      </c>
      <c r="S37">
        <v>3022.3607038123168</v>
      </c>
    </row>
    <row r="38" spans="3:19" x14ac:dyDescent="0.25">
      <c r="C38">
        <v>3</v>
      </c>
      <c r="D38">
        <v>100</v>
      </c>
      <c r="O38">
        <v>4000</v>
      </c>
      <c r="P38">
        <v>4000</v>
      </c>
    </row>
    <row r="39" spans="3:19" x14ac:dyDescent="0.25">
      <c r="C39">
        <v>3</v>
      </c>
      <c r="D39">
        <v>101</v>
      </c>
      <c r="E39">
        <v>9.25</v>
      </c>
      <c r="I39">
        <v>1320.4</v>
      </c>
      <c r="J39">
        <v>138</v>
      </c>
      <c r="K39">
        <v>68</v>
      </c>
      <c r="L39">
        <v>24</v>
      </c>
      <c r="O39">
        <v>14444</v>
      </c>
      <c r="P39">
        <v>14444</v>
      </c>
      <c r="Q39">
        <v>755682</v>
      </c>
    </row>
    <row r="40" spans="3:19" x14ac:dyDescent="0.25">
      <c r="C40">
        <v>3</v>
      </c>
      <c r="D40">
        <v>203</v>
      </c>
      <c r="E40">
        <v>1.6</v>
      </c>
      <c r="I40">
        <v>288</v>
      </c>
      <c r="J40">
        <v>8</v>
      </c>
      <c r="Q40">
        <v>95186</v>
      </c>
    </row>
    <row r="41" spans="3:19" x14ac:dyDescent="0.25">
      <c r="C41">
        <v>3</v>
      </c>
      <c r="D41" t="s">
        <v>1794</v>
      </c>
      <c r="E41">
        <v>22</v>
      </c>
      <c r="I41">
        <v>3312</v>
      </c>
      <c r="J41">
        <v>328</v>
      </c>
      <c r="L41">
        <v>92</v>
      </c>
      <c r="O41">
        <v>17052</v>
      </c>
      <c r="P41">
        <v>17052</v>
      </c>
      <c r="Q41">
        <v>1000907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172</v>
      </c>
      <c r="O42">
        <v>3900</v>
      </c>
      <c r="P42">
        <v>3900</v>
      </c>
      <c r="Q42">
        <v>59919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357</v>
      </c>
      <c r="O43">
        <v>7800</v>
      </c>
      <c r="P43">
        <v>7800</v>
      </c>
      <c r="Q43">
        <v>129217</v>
      </c>
    </row>
    <row r="44" spans="3:19" x14ac:dyDescent="0.25">
      <c r="C44">
        <v>3</v>
      </c>
      <c r="D44">
        <v>305</v>
      </c>
      <c r="E44">
        <v>1</v>
      </c>
      <c r="I44">
        <v>184</v>
      </c>
      <c r="J44">
        <v>24</v>
      </c>
      <c r="O44">
        <v>5352</v>
      </c>
      <c r="P44">
        <v>5352</v>
      </c>
      <c r="Q44">
        <v>70927</v>
      </c>
    </row>
    <row r="45" spans="3:19" x14ac:dyDescent="0.25">
      <c r="C45">
        <v>3</v>
      </c>
      <c r="D45">
        <v>408</v>
      </c>
      <c r="E45">
        <v>12</v>
      </c>
      <c r="I45">
        <v>1894.5</v>
      </c>
      <c r="J45">
        <v>266.5</v>
      </c>
      <c r="Q45">
        <v>584367</v>
      </c>
    </row>
    <row r="46" spans="3:19" x14ac:dyDescent="0.25">
      <c r="C46">
        <v>3</v>
      </c>
      <c r="D46">
        <v>409</v>
      </c>
      <c r="E46">
        <v>1</v>
      </c>
      <c r="I46">
        <v>170.5</v>
      </c>
      <c r="J46">
        <v>24</v>
      </c>
      <c r="Q46">
        <v>53831</v>
      </c>
    </row>
    <row r="47" spans="3:19" x14ac:dyDescent="0.25">
      <c r="C47">
        <v>3</v>
      </c>
      <c r="D47">
        <v>419</v>
      </c>
      <c r="E47">
        <v>2</v>
      </c>
      <c r="I47">
        <v>184</v>
      </c>
      <c r="J47">
        <v>13.5</v>
      </c>
      <c r="Q47">
        <v>42605</v>
      </c>
    </row>
    <row r="48" spans="3:19" x14ac:dyDescent="0.25">
      <c r="C48">
        <v>3</v>
      </c>
      <c r="D48">
        <v>424</v>
      </c>
      <c r="L48">
        <v>92</v>
      </c>
      <c r="Q48">
        <v>3600</v>
      </c>
    </row>
    <row r="49" spans="3:19" x14ac:dyDescent="0.25">
      <c r="C49">
        <v>3</v>
      </c>
      <c r="D49">
        <v>642</v>
      </c>
      <c r="E49">
        <v>2</v>
      </c>
      <c r="I49">
        <v>350</v>
      </c>
      <c r="Q49">
        <v>56441</v>
      </c>
    </row>
    <row r="50" spans="3:19" x14ac:dyDescent="0.25">
      <c r="C50">
        <v>3</v>
      </c>
      <c r="D50" t="s">
        <v>1795</v>
      </c>
      <c r="E50">
        <v>4</v>
      </c>
      <c r="I50">
        <v>496</v>
      </c>
      <c r="Q50">
        <v>90121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90121</v>
      </c>
    </row>
    <row r="52" spans="3:19" x14ac:dyDescent="0.25">
      <c r="C52" t="s">
        <v>1798</v>
      </c>
      <c r="E52">
        <v>38.85</v>
      </c>
      <c r="I52">
        <v>5760.4</v>
      </c>
      <c r="J52">
        <v>536</v>
      </c>
      <c r="K52">
        <v>68</v>
      </c>
      <c r="L52">
        <v>116</v>
      </c>
      <c r="O52">
        <v>40996</v>
      </c>
      <c r="P52">
        <v>40996</v>
      </c>
      <c r="Q52">
        <v>2025360</v>
      </c>
      <c r="R52">
        <v>3950</v>
      </c>
      <c r="S52">
        <v>5522.3607038123173</v>
      </c>
    </row>
    <row r="53" spans="3:19" x14ac:dyDescent="0.25">
      <c r="C53">
        <v>4</v>
      </c>
      <c r="D53" t="s">
        <v>266</v>
      </c>
      <c r="E53">
        <v>12.85</v>
      </c>
      <c r="I53">
        <v>2074.8000000000002</v>
      </c>
      <c r="J53">
        <v>256</v>
      </c>
      <c r="K53">
        <v>32</v>
      </c>
      <c r="L53">
        <v>26</v>
      </c>
      <c r="Q53">
        <v>1903612</v>
      </c>
      <c r="R53">
        <v>1010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J54">
        <v>82</v>
      </c>
      <c r="Q54">
        <v>89455</v>
      </c>
      <c r="R54">
        <v>1010</v>
      </c>
      <c r="S54">
        <v>3022.3607038123168</v>
      </c>
    </row>
    <row r="55" spans="3:19" x14ac:dyDescent="0.25">
      <c r="C55">
        <v>4</v>
      </c>
      <c r="D55">
        <v>100</v>
      </c>
      <c r="E55">
        <v>1</v>
      </c>
      <c r="I55">
        <v>168</v>
      </c>
      <c r="J55">
        <v>32</v>
      </c>
      <c r="Q55">
        <v>140909</v>
      </c>
    </row>
    <row r="56" spans="3:19" x14ac:dyDescent="0.25">
      <c r="C56">
        <v>4</v>
      </c>
      <c r="D56">
        <v>101</v>
      </c>
      <c r="E56">
        <v>9.25</v>
      </c>
      <c r="I56">
        <v>1462.8</v>
      </c>
      <c r="J56">
        <v>136</v>
      </c>
      <c r="K56">
        <v>32</v>
      </c>
      <c r="L56">
        <v>26</v>
      </c>
      <c r="Q56">
        <v>1472795</v>
      </c>
    </row>
    <row r="57" spans="3:19" x14ac:dyDescent="0.25">
      <c r="C57">
        <v>4</v>
      </c>
      <c r="D57">
        <v>203</v>
      </c>
      <c r="E57">
        <v>1.6</v>
      </c>
      <c r="I57">
        <v>268</v>
      </c>
      <c r="J57">
        <v>6</v>
      </c>
      <c r="Q57">
        <v>200453</v>
      </c>
    </row>
    <row r="58" spans="3:19" x14ac:dyDescent="0.25">
      <c r="C58">
        <v>4</v>
      </c>
      <c r="D58" t="s">
        <v>1794</v>
      </c>
      <c r="E58">
        <v>22</v>
      </c>
      <c r="I58">
        <v>3428.5</v>
      </c>
      <c r="J58">
        <v>290</v>
      </c>
      <c r="L58">
        <v>88</v>
      </c>
      <c r="O58">
        <v>17802</v>
      </c>
      <c r="P58">
        <v>17802</v>
      </c>
      <c r="Q58">
        <v>2578172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162.25</v>
      </c>
      <c r="O59">
        <v>3900</v>
      </c>
      <c r="P59">
        <v>3900</v>
      </c>
      <c r="Q59">
        <v>133457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320.75</v>
      </c>
      <c r="O60">
        <v>7800</v>
      </c>
      <c r="P60">
        <v>7800</v>
      </c>
      <c r="Q60">
        <v>302924</v>
      </c>
    </row>
    <row r="61" spans="3:19" x14ac:dyDescent="0.25">
      <c r="C61">
        <v>4</v>
      </c>
      <c r="D61">
        <v>305</v>
      </c>
      <c r="E61">
        <v>1</v>
      </c>
      <c r="I61">
        <v>173.5</v>
      </c>
      <c r="J61">
        <v>31</v>
      </c>
      <c r="O61">
        <v>5352</v>
      </c>
      <c r="P61">
        <v>5352</v>
      </c>
      <c r="Q61">
        <v>138913</v>
      </c>
    </row>
    <row r="62" spans="3:19" x14ac:dyDescent="0.25">
      <c r="C62">
        <v>4</v>
      </c>
      <c r="D62">
        <v>408</v>
      </c>
      <c r="E62">
        <v>12</v>
      </c>
      <c r="I62">
        <v>1995.5</v>
      </c>
      <c r="J62">
        <v>225.5</v>
      </c>
      <c r="O62">
        <v>750</v>
      </c>
      <c r="P62">
        <v>750</v>
      </c>
      <c r="Q62">
        <v>1470530</v>
      </c>
    </row>
    <row r="63" spans="3:19" x14ac:dyDescent="0.25">
      <c r="C63">
        <v>4</v>
      </c>
      <c r="D63">
        <v>409</v>
      </c>
      <c r="E63">
        <v>1</v>
      </c>
      <c r="I63">
        <v>143</v>
      </c>
      <c r="J63">
        <v>12</v>
      </c>
      <c r="Q63">
        <v>123513</v>
      </c>
    </row>
    <row r="64" spans="3:19" x14ac:dyDescent="0.25">
      <c r="C64">
        <v>4</v>
      </c>
      <c r="D64">
        <v>419</v>
      </c>
      <c r="E64">
        <v>2</v>
      </c>
      <c r="I64">
        <v>292</v>
      </c>
      <c r="J64">
        <v>21.5</v>
      </c>
      <c r="Q64">
        <v>168093</v>
      </c>
    </row>
    <row r="65" spans="3:19" x14ac:dyDescent="0.25">
      <c r="C65">
        <v>4</v>
      </c>
      <c r="D65">
        <v>424</v>
      </c>
      <c r="L65">
        <v>88</v>
      </c>
      <c r="Q65">
        <v>18162</v>
      </c>
    </row>
    <row r="66" spans="3:19" x14ac:dyDescent="0.25">
      <c r="C66">
        <v>4</v>
      </c>
      <c r="D66">
        <v>642</v>
      </c>
      <c r="E66">
        <v>2</v>
      </c>
      <c r="I66">
        <v>341.5</v>
      </c>
      <c r="Q66">
        <v>222580</v>
      </c>
    </row>
    <row r="67" spans="3:19" x14ac:dyDescent="0.25">
      <c r="C67">
        <v>4</v>
      </c>
      <c r="D67" t="s">
        <v>1795</v>
      </c>
      <c r="E67">
        <v>4</v>
      </c>
      <c r="I67">
        <v>594</v>
      </c>
      <c r="Q67">
        <v>210874</v>
      </c>
    </row>
    <row r="68" spans="3:19" x14ac:dyDescent="0.25">
      <c r="C68">
        <v>4</v>
      </c>
      <c r="D68">
        <v>30</v>
      </c>
      <c r="E68">
        <v>4</v>
      </c>
      <c r="I68">
        <v>594</v>
      </c>
      <c r="Q68">
        <v>210874</v>
      </c>
    </row>
    <row r="69" spans="3:19" x14ac:dyDescent="0.25">
      <c r="C69" t="s">
        <v>1799</v>
      </c>
      <c r="E69">
        <v>38.85</v>
      </c>
      <c r="I69">
        <v>6097.3</v>
      </c>
      <c r="J69">
        <v>546</v>
      </c>
      <c r="K69">
        <v>32</v>
      </c>
      <c r="L69">
        <v>114</v>
      </c>
      <c r="O69">
        <v>17802</v>
      </c>
      <c r="P69">
        <v>17802</v>
      </c>
      <c r="Q69">
        <v>4692658</v>
      </c>
      <c r="R69">
        <v>1010</v>
      </c>
      <c r="S69">
        <v>5522.3607038123173</v>
      </c>
    </row>
    <row r="70" spans="3:19" x14ac:dyDescent="0.25">
      <c r="C70">
        <v>5</v>
      </c>
      <c r="D70" t="s">
        <v>266</v>
      </c>
      <c r="E70">
        <v>12.85</v>
      </c>
      <c r="I70">
        <v>1998.8</v>
      </c>
      <c r="J70">
        <v>209</v>
      </c>
      <c r="K70">
        <v>40</v>
      </c>
      <c r="L70">
        <v>24</v>
      </c>
      <c r="Q70">
        <v>1032233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152</v>
      </c>
      <c r="J71">
        <v>28</v>
      </c>
      <c r="Q71">
        <v>613</v>
      </c>
      <c r="S71">
        <v>3022.3607038123168</v>
      </c>
    </row>
    <row r="72" spans="3:19" x14ac:dyDescent="0.25">
      <c r="C72">
        <v>5</v>
      </c>
      <c r="D72">
        <v>100</v>
      </c>
      <c r="E72">
        <v>1</v>
      </c>
      <c r="I72">
        <v>160</v>
      </c>
      <c r="J72">
        <v>32</v>
      </c>
      <c r="Q72">
        <v>64819</v>
      </c>
    </row>
    <row r="73" spans="3:19" x14ac:dyDescent="0.25">
      <c r="C73">
        <v>5</v>
      </c>
      <c r="D73">
        <v>101</v>
      </c>
      <c r="E73">
        <v>9.25</v>
      </c>
      <c r="I73">
        <v>1510.8</v>
      </c>
      <c r="J73">
        <v>148</v>
      </c>
      <c r="K73">
        <v>40</v>
      </c>
      <c r="L73">
        <v>24</v>
      </c>
      <c r="Q73">
        <v>872937</v>
      </c>
    </row>
    <row r="74" spans="3:19" x14ac:dyDescent="0.25">
      <c r="C74">
        <v>5</v>
      </c>
      <c r="D74">
        <v>203</v>
      </c>
      <c r="E74">
        <v>1.6</v>
      </c>
      <c r="I74">
        <v>176</v>
      </c>
      <c r="J74">
        <v>1</v>
      </c>
      <c r="Q74">
        <v>93864</v>
      </c>
    </row>
    <row r="75" spans="3:19" x14ac:dyDescent="0.25">
      <c r="C75">
        <v>5</v>
      </c>
      <c r="D75" t="s">
        <v>1794</v>
      </c>
      <c r="E75">
        <v>23</v>
      </c>
      <c r="I75">
        <v>3491.25</v>
      </c>
      <c r="J75">
        <v>281</v>
      </c>
      <c r="O75">
        <v>17052</v>
      </c>
      <c r="P75">
        <v>17052</v>
      </c>
      <c r="Q75">
        <v>1156067</v>
      </c>
      <c r="S75">
        <v>2500</v>
      </c>
    </row>
    <row r="76" spans="3:19" x14ac:dyDescent="0.25">
      <c r="C76">
        <v>5</v>
      </c>
      <c r="D76">
        <v>303</v>
      </c>
      <c r="E76">
        <v>2</v>
      </c>
      <c r="I76">
        <v>345</v>
      </c>
      <c r="O76">
        <v>3000</v>
      </c>
      <c r="P76">
        <v>3000</v>
      </c>
      <c r="Q76">
        <v>125230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346.25</v>
      </c>
      <c r="O77">
        <v>6000</v>
      </c>
      <c r="P77">
        <v>6000</v>
      </c>
      <c r="Q77">
        <v>139320</v>
      </c>
    </row>
    <row r="78" spans="3:19" x14ac:dyDescent="0.25">
      <c r="C78">
        <v>5</v>
      </c>
      <c r="D78">
        <v>305</v>
      </c>
      <c r="E78">
        <v>1</v>
      </c>
      <c r="I78">
        <v>168</v>
      </c>
      <c r="J78">
        <v>12</v>
      </c>
      <c r="O78">
        <v>5352</v>
      </c>
      <c r="P78">
        <v>5352</v>
      </c>
      <c r="Q78">
        <v>74358</v>
      </c>
    </row>
    <row r="79" spans="3:19" x14ac:dyDescent="0.25">
      <c r="C79">
        <v>5</v>
      </c>
      <c r="D79">
        <v>408</v>
      </c>
      <c r="E79">
        <v>12</v>
      </c>
      <c r="I79">
        <v>1831.5</v>
      </c>
      <c r="J79">
        <v>227.5</v>
      </c>
      <c r="Q79">
        <v>624534</v>
      </c>
    </row>
    <row r="80" spans="3:19" x14ac:dyDescent="0.25">
      <c r="C80">
        <v>5</v>
      </c>
      <c r="D80">
        <v>409</v>
      </c>
      <c r="E80">
        <v>1</v>
      </c>
      <c r="I80">
        <v>164</v>
      </c>
      <c r="J80">
        <v>21</v>
      </c>
      <c r="Q80">
        <v>53535</v>
      </c>
    </row>
    <row r="81" spans="3:19" x14ac:dyDescent="0.25">
      <c r="C81">
        <v>5</v>
      </c>
      <c r="D81">
        <v>419</v>
      </c>
      <c r="E81">
        <v>2</v>
      </c>
      <c r="I81">
        <v>318.5</v>
      </c>
      <c r="J81">
        <v>20.5</v>
      </c>
      <c r="Q81">
        <v>80092</v>
      </c>
    </row>
    <row r="82" spans="3:19" x14ac:dyDescent="0.25">
      <c r="C82">
        <v>5</v>
      </c>
      <c r="D82">
        <v>642</v>
      </c>
      <c r="E82">
        <v>2</v>
      </c>
      <c r="I82">
        <v>318</v>
      </c>
      <c r="O82">
        <v>2700</v>
      </c>
      <c r="P82">
        <v>2700</v>
      </c>
      <c r="Q82">
        <v>58998</v>
      </c>
    </row>
    <row r="83" spans="3:19" x14ac:dyDescent="0.25">
      <c r="C83">
        <v>5</v>
      </c>
      <c r="D83" t="s">
        <v>1795</v>
      </c>
      <c r="E83">
        <v>4</v>
      </c>
      <c r="I83">
        <v>600</v>
      </c>
      <c r="Q83">
        <v>119025</v>
      </c>
    </row>
    <row r="84" spans="3:19" x14ac:dyDescent="0.25">
      <c r="C84">
        <v>5</v>
      </c>
      <c r="D84">
        <v>30</v>
      </c>
      <c r="E84">
        <v>4</v>
      </c>
      <c r="I84">
        <v>600</v>
      </c>
      <c r="Q84">
        <v>119025</v>
      </c>
    </row>
    <row r="85" spans="3:19" x14ac:dyDescent="0.25">
      <c r="C85" t="s">
        <v>1800</v>
      </c>
      <c r="E85">
        <v>39.85</v>
      </c>
      <c r="I85">
        <v>6090.05</v>
      </c>
      <c r="J85">
        <v>490</v>
      </c>
      <c r="K85">
        <v>40</v>
      </c>
      <c r="L85">
        <v>24</v>
      </c>
      <c r="O85">
        <v>17052</v>
      </c>
      <c r="P85">
        <v>17052</v>
      </c>
      <c r="Q85">
        <v>2307325</v>
      </c>
      <c r="S85">
        <v>5522.3607038123173</v>
      </c>
    </row>
    <row r="86" spans="3:19" x14ac:dyDescent="0.25">
      <c r="C86">
        <v>6</v>
      </c>
      <c r="D86" t="s">
        <v>266</v>
      </c>
      <c r="E86">
        <v>12.85</v>
      </c>
      <c r="I86">
        <v>1814.8</v>
      </c>
      <c r="J86">
        <v>243</v>
      </c>
      <c r="K86">
        <v>44</v>
      </c>
      <c r="L86">
        <v>24</v>
      </c>
      <c r="O86">
        <v>750</v>
      </c>
      <c r="P86">
        <v>750</v>
      </c>
      <c r="Q86">
        <v>1050537</v>
      </c>
      <c r="S86">
        <v>3022.3607038123168</v>
      </c>
    </row>
    <row r="87" spans="3:19" x14ac:dyDescent="0.25">
      <c r="C87">
        <v>6</v>
      </c>
      <c r="D87">
        <v>99</v>
      </c>
      <c r="E87">
        <v>1</v>
      </c>
      <c r="I87">
        <v>176</v>
      </c>
      <c r="J87">
        <v>80</v>
      </c>
      <c r="Q87">
        <v>11199</v>
      </c>
      <c r="S87">
        <v>3022.3607038123168</v>
      </c>
    </row>
    <row r="88" spans="3:19" x14ac:dyDescent="0.25">
      <c r="C88">
        <v>6</v>
      </c>
      <c r="D88">
        <v>100</v>
      </c>
      <c r="E88">
        <v>1</v>
      </c>
      <c r="I88">
        <v>144</v>
      </c>
      <c r="J88">
        <v>28</v>
      </c>
      <c r="Q88">
        <v>64527</v>
      </c>
    </row>
    <row r="89" spans="3:19" x14ac:dyDescent="0.25">
      <c r="C89">
        <v>6</v>
      </c>
      <c r="D89">
        <v>101</v>
      </c>
      <c r="E89">
        <v>9.25</v>
      </c>
      <c r="I89">
        <v>1286.8</v>
      </c>
      <c r="J89">
        <v>130</v>
      </c>
      <c r="K89">
        <v>44</v>
      </c>
      <c r="L89">
        <v>24</v>
      </c>
      <c r="Q89">
        <v>876573</v>
      </c>
    </row>
    <row r="90" spans="3:19" x14ac:dyDescent="0.25">
      <c r="C90">
        <v>6</v>
      </c>
      <c r="D90">
        <v>203</v>
      </c>
      <c r="E90">
        <v>1.6</v>
      </c>
      <c r="I90">
        <v>208</v>
      </c>
      <c r="J90">
        <v>5</v>
      </c>
      <c r="O90">
        <v>750</v>
      </c>
      <c r="P90">
        <v>750</v>
      </c>
      <c r="Q90">
        <v>98238</v>
      </c>
    </row>
    <row r="91" spans="3:19" x14ac:dyDescent="0.25">
      <c r="C91">
        <v>6</v>
      </c>
      <c r="D91" t="s">
        <v>1794</v>
      </c>
      <c r="E91">
        <v>22</v>
      </c>
      <c r="I91">
        <v>3555</v>
      </c>
      <c r="J91">
        <v>238.5</v>
      </c>
      <c r="O91">
        <v>750</v>
      </c>
      <c r="P91">
        <v>750</v>
      </c>
      <c r="Q91">
        <v>1082921</v>
      </c>
      <c r="S91">
        <v>2500</v>
      </c>
    </row>
    <row r="92" spans="3:19" x14ac:dyDescent="0.25">
      <c r="C92">
        <v>6</v>
      </c>
      <c r="D92">
        <v>303</v>
      </c>
      <c r="E92">
        <v>2</v>
      </c>
      <c r="I92">
        <v>345</v>
      </c>
      <c r="Q92">
        <v>113728</v>
      </c>
      <c r="S92">
        <v>2500</v>
      </c>
    </row>
    <row r="93" spans="3:19" x14ac:dyDescent="0.25">
      <c r="C93">
        <v>6</v>
      </c>
      <c r="D93">
        <v>304</v>
      </c>
      <c r="E93">
        <v>2</v>
      </c>
      <c r="I93">
        <v>345</v>
      </c>
      <c r="Q93">
        <v>134832</v>
      </c>
    </row>
    <row r="94" spans="3:19" x14ac:dyDescent="0.25">
      <c r="C94">
        <v>6</v>
      </c>
      <c r="D94">
        <v>305</v>
      </c>
      <c r="E94">
        <v>1</v>
      </c>
      <c r="I94">
        <v>176</v>
      </c>
      <c r="Q94">
        <v>53430</v>
      </c>
    </row>
    <row r="95" spans="3:19" x14ac:dyDescent="0.25">
      <c r="C95">
        <v>6</v>
      </c>
      <c r="D95">
        <v>408</v>
      </c>
      <c r="E95">
        <v>12</v>
      </c>
      <c r="I95">
        <v>1844</v>
      </c>
      <c r="J95">
        <v>214</v>
      </c>
      <c r="O95">
        <v>750</v>
      </c>
      <c r="P95">
        <v>750</v>
      </c>
      <c r="Q95">
        <v>597505</v>
      </c>
    </row>
    <row r="96" spans="3:19" x14ac:dyDescent="0.25">
      <c r="C96">
        <v>6</v>
      </c>
      <c r="D96">
        <v>409</v>
      </c>
      <c r="E96">
        <v>1</v>
      </c>
      <c r="I96">
        <v>174.5</v>
      </c>
      <c r="J96">
        <v>10.5</v>
      </c>
      <c r="Q96">
        <v>48557</v>
      </c>
    </row>
    <row r="97" spans="3:19" x14ac:dyDescent="0.25">
      <c r="C97">
        <v>6</v>
      </c>
      <c r="D97">
        <v>419</v>
      </c>
      <c r="E97">
        <v>2</v>
      </c>
      <c r="I97">
        <v>326.5</v>
      </c>
      <c r="J97">
        <v>14</v>
      </c>
      <c r="Q97">
        <v>78597</v>
      </c>
    </row>
    <row r="98" spans="3:19" x14ac:dyDescent="0.25">
      <c r="C98">
        <v>6</v>
      </c>
      <c r="D98">
        <v>642</v>
      </c>
      <c r="E98">
        <v>2</v>
      </c>
      <c r="I98">
        <v>344</v>
      </c>
      <c r="Q98">
        <v>56272</v>
      </c>
    </row>
    <row r="99" spans="3:19" x14ac:dyDescent="0.25">
      <c r="C99">
        <v>6</v>
      </c>
      <c r="D99" t="s">
        <v>1795</v>
      </c>
      <c r="E99">
        <v>4</v>
      </c>
      <c r="I99">
        <v>616</v>
      </c>
      <c r="Q99">
        <v>123439</v>
      </c>
    </row>
    <row r="100" spans="3:19" x14ac:dyDescent="0.25">
      <c r="C100">
        <v>6</v>
      </c>
      <c r="D100">
        <v>30</v>
      </c>
      <c r="E100">
        <v>4</v>
      </c>
      <c r="I100">
        <v>616</v>
      </c>
      <c r="Q100">
        <v>123439</v>
      </c>
    </row>
    <row r="101" spans="3:19" x14ac:dyDescent="0.25">
      <c r="C101" t="s">
        <v>1801</v>
      </c>
      <c r="E101">
        <v>38.85</v>
      </c>
      <c r="I101">
        <v>5985.8</v>
      </c>
      <c r="J101">
        <v>481.5</v>
      </c>
      <c r="K101">
        <v>44</v>
      </c>
      <c r="L101">
        <v>24</v>
      </c>
      <c r="O101">
        <v>1500</v>
      </c>
      <c r="P101">
        <v>1500</v>
      </c>
      <c r="Q101">
        <v>2256897</v>
      </c>
      <c r="S101">
        <v>5522.3607038123173</v>
      </c>
    </row>
    <row r="102" spans="3:19" x14ac:dyDescent="0.25">
      <c r="C102">
        <v>7</v>
      </c>
      <c r="D102" t="s">
        <v>266</v>
      </c>
      <c r="E102">
        <v>12.85</v>
      </c>
      <c r="I102">
        <v>1422.8</v>
      </c>
      <c r="J102">
        <v>164</v>
      </c>
      <c r="K102">
        <v>40</v>
      </c>
      <c r="O102">
        <v>617462</v>
      </c>
      <c r="P102">
        <v>617462</v>
      </c>
      <c r="Q102">
        <v>1810146</v>
      </c>
      <c r="S102">
        <v>3022.3607038123168</v>
      </c>
    </row>
    <row r="103" spans="3:19" x14ac:dyDescent="0.25">
      <c r="C103">
        <v>7</v>
      </c>
      <c r="D103">
        <v>99</v>
      </c>
      <c r="E103">
        <v>1</v>
      </c>
      <c r="I103">
        <v>136</v>
      </c>
      <c r="J103">
        <v>34</v>
      </c>
      <c r="O103">
        <v>14684</v>
      </c>
      <c r="P103">
        <v>14684</v>
      </c>
      <c r="Q103">
        <v>79037</v>
      </c>
      <c r="S103">
        <v>3022.3607038123168</v>
      </c>
    </row>
    <row r="104" spans="3:19" x14ac:dyDescent="0.25">
      <c r="C104">
        <v>7</v>
      </c>
      <c r="D104">
        <v>100</v>
      </c>
      <c r="E104">
        <v>1</v>
      </c>
      <c r="I104">
        <v>152</v>
      </c>
      <c r="J104">
        <v>24</v>
      </c>
      <c r="O104">
        <v>15000</v>
      </c>
      <c r="P104">
        <v>15000</v>
      </c>
      <c r="Q104">
        <v>75599</v>
      </c>
    </row>
    <row r="105" spans="3:19" x14ac:dyDescent="0.25">
      <c r="C105">
        <v>7</v>
      </c>
      <c r="D105">
        <v>101</v>
      </c>
      <c r="E105">
        <v>9.25</v>
      </c>
      <c r="I105">
        <v>958.8</v>
      </c>
      <c r="J105">
        <v>94</v>
      </c>
      <c r="K105">
        <v>40</v>
      </c>
      <c r="O105">
        <v>562746</v>
      </c>
      <c r="P105">
        <v>562746</v>
      </c>
      <c r="Q105">
        <v>1527680</v>
      </c>
    </row>
    <row r="106" spans="3:19" x14ac:dyDescent="0.25">
      <c r="C106">
        <v>7</v>
      </c>
      <c r="D106">
        <v>203</v>
      </c>
      <c r="E106">
        <v>1.6</v>
      </c>
      <c r="I106">
        <v>176</v>
      </c>
      <c r="J106">
        <v>12</v>
      </c>
      <c r="O106">
        <v>25032</v>
      </c>
      <c r="P106">
        <v>25032</v>
      </c>
      <c r="Q106">
        <v>127830</v>
      </c>
    </row>
    <row r="107" spans="3:19" x14ac:dyDescent="0.25">
      <c r="C107">
        <v>7</v>
      </c>
      <c r="D107" t="s">
        <v>1794</v>
      </c>
      <c r="E107">
        <v>23</v>
      </c>
      <c r="I107">
        <v>2493.25</v>
      </c>
      <c r="J107">
        <v>150.5</v>
      </c>
      <c r="O107">
        <v>336874</v>
      </c>
      <c r="P107">
        <v>336874</v>
      </c>
      <c r="Q107">
        <v>1415545</v>
      </c>
      <c r="S107">
        <v>2500</v>
      </c>
    </row>
    <row r="108" spans="3:19" x14ac:dyDescent="0.25">
      <c r="C108">
        <v>7</v>
      </c>
      <c r="D108">
        <v>303</v>
      </c>
      <c r="E108">
        <v>2</v>
      </c>
      <c r="I108">
        <v>24</v>
      </c>
      <c r="O108">
        <v>25279</v>
      </c>
      <c r="P108">
        <v>25279</v>
      </c>
      <c r="Q108">
        <v>145930</v>
      </c>
      <c r="S108">
        <v>2500</v>
      </c>
    </row>
    <row r="109" spans="3:19" x14ac:dyDescent="0.25">
      <c r="C109">
        <v>7</v>
      </c>
      <c r="D109">
        <v>304</v>
      </c>
      <c r="E109">
        <v>2</v>
      </c>
      <c r="I109">
        <v>28.75</v>
      </c>
      <c r="O109">
        <v>25850</v>
      </c>
      <c r="P109">
        <v>25850</v>
      </c>
      <c r="Q109">
        <v>151007</v>
      </c>
    </row>
    <row r="110" spans="3:19" x14ac:dyDescent="0.25">
      <c r="C110">
        <v>7</v>
      </c>
      <c r="D110">
        <v>305</v>
      </c>
      <c r="E110">
        <v>1</v>
      </c>
      <c r="I110">
        <v>32</v>
      </c>
      <c r="O110">
        <v>19348</v>
      </c>
      <c r="P110">
        <v>19348</v>
      </c>
      <c r="Q110">
        <v>78164</v>
      </c>
    </row>
    <row r="111" spans="3:19" x14ac:dyDescent="0.25">
      <c r="C111">
        <v>7</v>
      </c>
      <c r="D111">
        <v>408</v>
      </c>
      <c r="E111">
        <v>13</v>
      </c>
      <c r="I111">
        <v>1830</v>
      </c>
      <c r="J111">
        <v>138.5</v>
      </c>
      <c r="O111">
        <v>211818</v>
      </c>
      <c r="P111">
        <v>211818</v>
      </c>
      <c r="Q111">
        <v>806081</v>
      </c>
    </row>
    <row r="112" spans="3:19" x14ac:dyDescent="0.25">
      <c r="C112">
        <v>7</v>
      </c>
      <c r="D112">
        <v>409</v>
      </c>
      <c r="E112">
        <v>1</v>
      </c>
      <c r="I112">
        <v>108</v>
      </c>
      <c r="J112">
        <v>4</v>
      </c>
      <c r="O112">
        <v>13689</v>
      </c>
      <c r="P112">
        <v>13689</v>
      </c>
      <c r="Q112">
        <v>60141</v>
      </c>
    </row>
    <row r="113" spans="3:19" x14ac:dyDescent="0.25">
      <c r="C113">
        <v>7</v>
      </c>
      <c r="D113">
        <v>419</v>
      </c>
      <c r="E113">
        <v>2</v>
      </c>
      <c r="I113">
        <v>254.5</v>
      </c>
      <c r="J113">
        <v>8</v>
      </c>
      <c r="O113">
        <v>21504</v>
      </c>
      <c r="P113">
        <v>21504</v>
      </c>
      <c r="Q113">
        <v>97681</v>
      </c>
    </row>
    <row r="114" spans="3:19" x14ac:dyDescent="0.25">
      <c r="C114">
        <v>7</v>
      </c>
      <c r="D114">
        <v>642</v>
      </c>
      <c r="E114">
        <v>2</v>
      </c>
      <c r="I114">
        <v>216</v>
      </c>
      <c r="O114">
        <v>19386</v>
      </c>
      <c r="P114">
        <v>19386</v>
      </c>
      <c r="Q114">
        <v>76541</v>
      </c>
    </row>
    <row r="115" spans="3:19" x14ac:dyDescent="0.25">
      <c r="C115">
        <v>7</v>
      </c>
      <c r="D115" t="s">
        <v>1795</v>
      </c>
      <c r="E115">
        <v>4</v>
      </c>
      <c r="I115">
        <v>566.5</v>
      </c>
      <c r="O115">
        <v>48942</v>
      </c>
      <c r="P115">
        <v>48942</v>
      </c>
      <c r="Q115">
        <v>171029</v>
      </c>
    </row>
    <row r="116" spans="3:19" x14ac:dyDescent="0.25">
      <c r="C116">
        <v>7</v>
      </c>
      <c r="D116">
        <v>30</v>
      </c>
      <c r="E116">
        <v>4</v>
      </c>
      <c r="I116">
        <v>566.5</v>
      </c>
      <c r="O116">
        <v>48942</v>
      </c>
      <c r="P116">
        <v>48942</v>
      </c>
      <c r="Q116">
        <v>171029</v>
      </c>
    </row>
    <row r="117" spans="3:19" x14ac:dyDescent="0.25">
      <c r="C117" t="s">
        <v>1802</v>
      </c>
      <c r="E117">
        <v>39.85</v>
      </c>
      <c r="I117">
        <v>4482.55</v>
      </c>
      <c r="J117">
        <v>314.5</v>
      </c>
      <c r="K117">
        <v>40</v>
      </c>
      <c r="O117">
        <v>1003278</v>
      </c>
      <c r="P117">
        <v>1003278</v>
      </c>
      <c r="Q117">
        <v>3396720</v>
      </c>
      <c r="S117">
        <v>5522.3607038123173</v>
      </c>
    </row>
    <row r="118" spans="3:19" x14ac:dyDescent="0.25">
      <c r="C118">
        <v>8</v>
      </c>
      <c r="D118" t="s">
        <v>266</v>
      </c>
      <c r="E118">
        <v>12.95</v>
      </c>
      <c r="I118">
        <v>1498</v>
      </c>
      <c r="J118">
        <v>184</v>
      </c>
      <c r="K118">
        <v>56</v>
      </c>
      <c r="O118">
        <v>23944</v>
      </c>
      <c r="P118">
        <v>23944</v>
      </c>
      <c r="Q118">
        <v>1078283</v>
      </c>
      <c r="S118">
        <v>3022.3607038123168</v>
      </c>
    </row>
    <row r="119" spans="3:19" x14ac:dyDescent="0.25">
      <c r="C119">
        <v>8</v>
      </c>
      <c r="D119">
        <v>99</v>
      </c>
      <c r="E119">
        <v>2</v>
      </c>
      <c r="I119">
        <v>224</v>
      </c>
      <c r="J119">
        <v>34</v>
      </c>
      <c r="O119">
        <v>2000</v>
      </c>
      <c r="P119">
        <v>2000</v>
      </c>
      <c r="Q119">
        <v>122220</v>
      </c>
      <c r="S119">
        <v>3022.3607038123168</v>
      </c>
    </row>
    <row r="120" spans="3:19" x14ac:dyDescent="0.25">
      <c r="C120">
        <v>8</v>
      </c>
      <c r="D120">
        <v>100</v>
      </c>
      <c r="E120">
        <v>1</v>
      </c>
      <c r="I120">
        <v>144</v>
      </c>
      <c r="J120">
        <v>32</v>
      </c>
      <c r="O120">
        <v>4700</v>
      </c>
      <c r="P120">
        <v>4700</v>
      </c>
      <c r="Q120">
        <v>70260</v>
      </c>
    </row>
    <row r="121" spans="3:19" x14ac:dyDescent="0.25">
      <c r="C121">
        <v>8</v>
      </c>
      <c r="D121">
        <v>101</v>
      </c>
      <c r="E121">
        <v>8.35</v>
      </c>
      <c r="I121">
        <v>930</v>
      </c>
      <c r="J121">
        <v>114</v>
      </c>
      <c r="K121">
        <v>56</v>
      </c>
      <c r="O121">
        <v>17244</v>
      </c>
      <c r="P121">
        <v>17244</v>
      </c>
      <c r="Q121">
        <v>785650</v>
      </c>
    </row>
    <row r="122" spans="3:19" x14ac:dyDescent="0.25">
      <c r="C122">
        <v>8</v>
      </c>
      <c r="D122">
        <v>203</v>
      </c>
      <c r="E122">
        <v>1.6</v>
      </c>
      <c r="I122">
        <v>200</v>
      </c>
      <c r="J122">
        <v>4</v>
      </c>
      <c r="Q122">
        <v>100153</v>
      </c>
    </row>
    <row r="123" spans="3:19" x14ac:dyDescent="0.25">
      <c r="C123">
        <v>8</v>
      </c>
      <c r="D123" t="s">
        <v>1794</v>
      </c>
      <c r="E123">
        <v>23</v>
      </c>
      <c r="I123">
        <v>2960.25</v>
      </c>
      <c r="J123">
        <v>139</v>
      </c>
      <c r="Q123">
        <v>1081950</v>
      </c>
      <c r="S123">
        <v>2500</v>
      </c>
    </row>
    <row r="124" spans="3:19" x14ac:dyDescent="0.25">
      <c r="C124">
        <v>8</v>
      </c>
      <c r="D124">
        <v>303</v>
      </c>
      <c r="E124">
        <v>2</v>
      </c>
      <c r="I124">
        <v>333</v>
      </c>
      <c r="Q124">
        <v>114866</v>
      </c>
      <c r="S124">
        <v>2500</v>
      </c>
    </row>
    <row r="125" spans="3:19" x14ac:dyDescent="0.25">
      <c r="C125">
        <v>8</v>
      </c>
      <c r="D125">
        <v>304</v>
      </c>
      <c r="E125">
        <v>2</v>
      </c>
      <c r="I125">
        <v>335.25</v>
      </c>
      <c r="Q125">
        <v>123096</v>
      </c>
    </row>
    <row r="126" spans="3:19" x14ac:dyDescent="0.25">
      <c r="C126">
        <v>8</v>
      </c>
      <c r="D126">
        <v>305</v>
      </c>
      <c r="E126">
        <v>1</v>
      </c>
      <c r="I126">
        <v>152</v>
      </c>
      <c r="Q126">
        <v>54329</v>
      </c>
    </row>
    <row r="127" spans="3:19" x14ac:dyDescent="0.25">
      <c r="C127">
        <v>8</v>
      </c>
      <c r="D127">
        <v>408</v>
      </c>
      <c r="E127">
        <v>13</v>
      </c>
      <c r="I127">
        <v>1636</v>
      </c>
      <c r="J127">
        <v>128</v>
      </c>
      <c r="Q127">
        <v>610494</v>
      </c>
    </row>
    <row r="128" spans="3:19" x14ac:dyDescent="0.25">
      <c r="C128">
        <v>8</v>
      </c>
      <c r="D128">
        <v>409</v>
      </c>
      <c r="E128">
        <v>1</v>
      </c>
      <c r="I128">
        <v>124</v>
      </c>
      <c r="J128">
        <v>4</v>
      </c>
      <c r="Q128">
        <v>46130</v>
      </c>
    </row>
    <row r="129" spans="3:19" x14ac:dyDescent="0.25">
      <c r="C129">
        <v>8</v>
      </c>
      <c r="D129">
        <v>419</v>
      </c>
      <c r="E129">
        <v>2</v>
      </c>
      <c r="I129">
        <v>188</v>
      </c>
      <c r="J129">
        <v>7</v>
      </c>
      <c r="Q129">
        <v>76533</v>
      </c>
    </row>
    <row r="130" spans="3:19" x14ac:dyDescent="0.25">
      <c r="C130">
        <v>8</v>
      </c>
      <c r="D130">
        <v>642</v>
      </c>
      <c r="E130">
        <v>2</v>
      </c>
      <c r="I130">
        <v>192</v>
      </c>
      <c r="Q130">
        <v>56502</v>
      </c>
    </row>
    <row r="131" spans="3:19" x14ac:dyDescent="0.25">
      <c r="C131">
        <v>8</v>
      </c>
      <c r="D131" t="s">
        <v>1795</v>
      </c>
      <c r="E131">
        <v>4</v>
      </c>
      <c r="I131">
        <v>512</v>
      </c>
      <c r="Q131">
        <v>122167</v>
      </c>
    </row>
    <row r="132" spans="3:19" x14ac:dyDescent="0.25">
      <c r="C132">
        <v>8</v>
      </c>
      <c r="D132">
        <v>30</v>
      </c>
      <c r="E132">
        <v>4</v>
      </c>
      <c r="I132">
        <v>512</v>
      </c>
      <c r="Q132">
        <v>122167</v>
      </c>
    </row>
    <row r="133" spans="3:19" x14ac:dyDescent="0.25">
      <c r="C133" t="s">
        <v>1803</v>
      </c>
      <c r="E133">
        <v>39.950000000000003</v>
      </c>
      <c r="I133">
        <v>4970.25</v>
      </c>
      <c r="J133">
        <v>323</v>
      </c>
      <c r="K133">
        <v>56</v>
      </c>
      <c r="O133">
        <v>23944</v>
      </c>
      <c r="P133">
        <v>23944</v>
      </c>
      <c r="Q133">
        <v>2282400</v>
      </c>
      <c r="S133">
        <v>5522.3607038123173</v>
      </c>
    </row>
    <row r="134" spans="3:19" x14ac:dyDescent="0.25">
      <c r="C134">
        <v>9</v>
      </c>
      <c r="D134" t="s">
        <v>266</v>
      </c>
      <c r="E134">
        <v>12.95</v>
      </c>
      <c r="I134">
        <v>1812</v>
      </c>
      <c r="J134">
        <v>195</v>
      </c>
      <c r="K134">
        <v>52</v>
      </c>
      <c r="L134">
        <v>24</v>
      </c>
      <c r="O134">
        <v>31444</v>
      </c>
      <c r="P134">
        <v>31444</v>
      </c>
      <c r="Q134">
        <v>1047205</v>
      </c>
      <c r="R134">
        <v>1000</v>
      </c>
      <c r="S134">
        <v>3022.3607038123168</v>
      </c>
    </row>
    <row r="135" spans="3:19" x14ac:dyDescent="0.25">
      <c r="C135">
        <v>9</v>
      </c>
      <c r="D135">
        <v>99</v>
      </c>
      <c r="E135">
        <v>2</v>
      </c>
      <c r="I135">
        <v>344</v>
      </c>
      <c r="J135">
        <v>32</v>
      </c>
      <c r="O135">
        <v>2000</v>
      </c>
      <c r="P135">
        <v>2000</v>
      </c>
      <c r="Q135">
        <v>105133</v>
      </c>
      <c r="R135">
        <v>1000</v>
      </c>
      <c r="S135">
        <v>3022.3607038123168</v>
      </c>
    </row>
    <row r="136" spans="3:19" x14ac:dyDescent="0.25">
      <c r="C136">
        <v>9</v>
      </c>
      <c r="D136">
        <v>100</v>
      </c>
      <c r="E136">
        <v>1</v>
      </c>
      <c r="I136">
        <v>112</v>
      </c>
      <c r="J136">
        <v>24</v>
      </c>
      <c r="O136">
        <v>4700</v>
      </c>
      <c r="P136">
        <v>4700</v>
      </c>
      <c r="Q136">
        <v>67855</v>
      </c>
    </row>
    <row r="137" spans="3:19" x14ac:dyDescent="0.25">
      <c r="C137">
        <v>9</v>
      </c>
      <c r="D137">
        <v>101</v>
      </c>
      <c r="E137">
        <v>8.35</v>
      </c>
      <c r="I137">
        <v>1180</v>
      </c>
      <c r="J137">
        <v>134</v>
      </c>
      <c r="K137">
        <v>52</v>
      </c>
      <c r="L137">
        <v>24</v>
      </c>
      <c r="O137">
        <v>24744</v>
      </c>
      <c r="P137">
        <v>24744</v>
      </c>
      <c r="Q137">
        <v>768948</v>
      </c>
    </row>
    <row r="138" spans="3:19" x14ac:dyDescent="0.25">
      <c r="C138">
        <v>9</v>
      </c>
      <c r="D138">
        <v>203</v>
      </c>
      <c r="E138">
        <v>1.6</v>
      </c>
      <c r="I138">
        <v>176</v>
      </c>
      <c r="J138">
        <v>5</v>
      </c>
      <c r="Q138">
        <v>105269</v>
      </c>
    </row>
    <row r="139" spans="3:19" x14ac:dyDescent="0.25">
      <c r="C139">
        <v>9</v>
      </c>
      <c r="D139" t="s">
        <v>1794</v>
      </c>
      <c r="E139">
        <v>23</v>
      </c>
      <c r="I139">
        <v>3547.42</v>
      </c>
      <c r="J139">
        <v>254.5</v>
      </c>
      <c r="Q139">
        <v>1113414</v>
      </c>
      <c r="S139">
        <v>2500</v>
      </c>
    </row>
    <row r="140" spans="3:19" x14ac:dyDescent="0.25">
      <c r="C140">
        <v>9</v>
      </c>
      <c r="D140">
        <v>303</v>
      </c>
      <c r="E140">
        <v>2</v>
      </c>
      <c r="I140">
        <v>322.5</v>
      </c>
      <c r="Q140">
        <v>115220</v>
      </c>
      <c r="S140">
        <v>2500</v>
      </c>
    </row>
    <row r="141" spans="3:19" x14ac:dyDescent="0.25">
      <c r="C141">
        <v>9</v>
      </c>
      <c r="D141">
        <v>304</v>
      </c>
      <c r="E141">
        <v>2</v>
      </c>
      <c r="I141">
        <v>322.5</v>
      </c>
      <c r="Q141">
        <v>129789</v>
      </c>
    </row>
    <row r="142" spans="3:19" x14ac:dyDescent="0.25">
      <c r="C142">
        <v>9</v>
      </c>
      <c r="D142">
        <v>305</v>
      </c>
      <c r="E142">
        <v>1</v>
      </c>
      <c r="I142">
        <v>160</v>
      </c>
      <c r="Q142">
        <v>54029</v>
      </c>
    </row>
    <row r="143" spans="3:19" x14ac:dyDescent="0.25">
      <c r="C143">
        <v>9</v>
      </c>
      <c r="D143">
        <v>408</v>
      </c>
      <c r="E143">
        <v>13</v>
      </c>
      <c r="I143">
        <v>1890.42</v>
      </c>
      <c r="J143">
        <v>220</v>
      </c>
      <c r="Q143">
        <v>627842</v>
      </c>
    </row>
    <row r="144" spans="3:19" x14ac:dyDescent="0.25">
      <c r="C144">
        <v>9</v>
      </c>
      <c r="D144">
        <v>409</v>
      </c>
      <c r="E144">
        <v>1</v>
      </c>
      <c r="I144">
        <v>156</v>
      </c>
      <c r="J144">
        <v>10.5</v>
      </c>
      <c r="Q144">
        <v>48753</v>
      </c>
    </row>
    <row r="145" spans="3:19" x14ac:dyDescent="0.25">
      <c r="C145">
        <v>9</v>
      </c>
      <c r="D145">
        <v>419</v>
      </c>
      <c r="E145">
        <v>2</v>
      </c>
      <c r="I145">
        <v>344</v>
      </c>
      <c r="J145">
        <v>24</v>
      </c>
      <c r="Q145">
        <v>81664</v>
      </c>
    </row>
    <row r="146" spans="3:19" x14ac:dyDescent="0.25">
      <c r="C146">
        <v>9</v>
      </c>
      <c r="D146">
        <v>642</v>
      </c>
      <c r="E146">
        <v>2</v>
      </c>
      <c r="I146">
        <v>352</v>
      </c>
      <c r="Q146">
        <v>56117</v>
      </c>
    </row>
    <row r="147" spans="3:19" x14ac:dyDescent="0.25">
      <c r="C147">
        <v>9</v>
      </c>
      <c r="D147" t="s">
        <v>1795</v>
      </c>
      <c r="E147">
        <v>4</v>
      </c>
      <c r="I147">
        <v>610.5</v>
      </c>
      <c r="Q147">
        <v>121910</v>
      </c>
    </row>
    <row r="148" spans="3:19" x14ac:dyDescent="0.25">
      <c r="C148">
        <v>9</v>
      </c>
      <c r="D148">
        <v>30</v>
      </c>
      <c r="E148">
        <v>4</v>
      </c>
      <c r="I148">
        <v>610.5</v>
      </c>
      <c r="Q148">
        <v>121910</v>
      </c>
    </row>
    <row r="149" spans="3:19" x14ac:dyDescent="0.25">
      <c r="C149" t="s">
        <v>1804</v>
      </c>
      <c r="E149">
        <v>39.950000000000003</v>
      </c>
      <c r="I149">
        <v>5969.92</v>
      </c>
      <c r="J149">
        <v>449.5</v>
      </c>
      <c r="K149">
        <v>52</v>
      </c>
      <c r="L149">
        <v>24</v>
      </c>
      <c r="O149">
        <v>31444</v>
      </c>
      <c r="P149">
        <v>31444</v>
      </c>
      <c r="Q149">
        <v>2282529</v>
      </c>
      <c r="R149">
        <v>1000</v>
      </c>
      <c r="S149">
        <v>5522.3607038123173</v>
      </c>
    </row>
    <row r="150" spans="3:19" x14ac:dyDescent="0.25">
      <c r="C150">
        <v>10</v>
      </c>
      <c r="D150" t="s">
        <v>266</v>
      </c>
      <c r="E150">
        <v>12.549999999999999</v>
      </c>
      <c r="I150">
        <v>1830</v>
      </c>
      <c r="J150">
        <v>207</v>
      </c>
      <c r="K150">
        <v>52</v>
      </c>
      <c r="L150">
        <v>24</v>
      </c>
      <c r="O150">
        <v>23944</v>
      </c>
      <c r="P150">
        <v>23944</v>
      </c>
      <c r="Q150">
        <v>1023225</v>
      </c>
      <c r="S150">
        <v>3022.3607038123168</v>
      </c>
    </row>
    <row r="151" spans="3:19" x14ac:dyDescent="0.25">
      <c r="C151">
        <v>10</v>
      </c>
      <c r="D151">
        <v>99</v>
      </c>
      <c r="E151">
        <v>2</v>
      </c>
      <c r="I151">
        <v>304</v>
      </c>
      <c r="J151">
        <v>60</v>
      </c>
      <c r="O151">
        <v>2000</v>
      </c>
      <c r="P151">
        <v>2000</v>
      </c>
      <c r="Q151">
        <v>109729</v>
      </c>
      <c r="S151">
        <v>3022.3607038123168</v>
      </c>
    </row>
    <row r="152" spans="3:19" x14ac:dyDescent="0.25">
      <c r="C152">
        <v>10</v>
      </c>
      <c r="D152">
        <v>100</v>
      </c>
      <c r="E152">
        <v>1</v>
      </c>
      <c r="I152">
        <v>160</v>
      </c>
      <c r="J152">
        <v>24</v>
      </c>
      <c r="O152">
        <v>4700</v>
      </c>
      <c r="P152">
        <v>4700</v>
      </c>
      <c r="Q152">
        <v>67470</v>
      </c>
    </row>
    <row r="153" spans="3:19" x14ac:dyDescent="0.25">
      <c r="C153">
        <v>10</v>
      </c>
      <c r="D153">
        <v>101</v>
      </c>
      <c r="E153">
        <v>8.35</v>
      </c>
      <c r="I153">
        <v>1174</v>
      </c>
      <c r="J153">
        <v>118</v>
      </c>
      <c r="K153">
        <v>52</v>
      </c>
      <c r="L153">
        <v>24</v>
      </c>
      <c r="O153">
        <v>17244</v>
      </c>
      <c r="P153">
        <v>17244</v>
      </c>
      <c r="Q153">
        <v>773809</v>
      </c>
    </row>
    <row r="154" spans="3:19" x14ac:dyDescent="0.25">
      <c r="C154">
        <v>10</v>
      </c>
      <c r="D154">
        <v>203</v>
      </c>
      <c r="E154">
        <v>1.2</v>
      </c>
      <c r="I154">
        <v>192</v>
      </c>
      <c r="J154">
        <v>5</v>
      </c>
      <c r="Q154">
        <v>72217</v>
      </c>
    </row>
    <row r="155" spans="3:19" x14ac:dyDescent="0.25">
      <c r="C155">
        <v>10</v>
      </c>
      <c r="D155" t="s">
        <v>1794</v>
      </c>
      <c r="E155">
        <v>23</v>
      </c>
      <c r="I155">
        <v>3412.25</v>
      </c>
      <c r="J155">
        <v>330.5</v>
      </c>
      <c r="O155">
        <v>20750</v>
      </c>
      <c r="P155">
        <v>20750</v>
      </c>
      <c r="Q155">
        <v>1174996</v>
      </c>
      <c r="S155">
        <v>2500</v>
      </c>
    </row>
    <row r="156" spans="3:19" x14ac:dyDescent="0.25">
      <c r="C156">
        <v>10</v>
      </c>
      <c r="D156">
        <v>303</v>
      </c>
      <c r="E156">
        <v>2</v>
      </c>
      <c r="I156">
        <v>335.75</v>
      </c>
      <c r="J156">
        <v>34</v>
      </c>
      <c r="Q156">
        <v>135848</v>
      </c>
      <c r="S156">
        <v>2500</v>
      </c>
    </row>
    <row r="157" spans="3:19" x14ac:dyDescent="0.25">
      <c r="C157">
        <v>10</v>
      </c>
      <c r="D157">
        <v>304</v>
      </c>
      <c r="E157">
        <v>2</v>
      </c>
      <c r="I157">
        <v>316.5</v>
      </c>
      <c r="J157">
        <v>68</v>
      </c>
      <c r="Q157">
        <v>161826</v>
      </c>
    </row>
    <row r="158" spans="3:19" x14ac:dyDescent="0.25">
      <c r="C158">
        <v>10</v>
      </c>
      <c r="D158">
        <v>305</v>
      </c>
      <c r="E158">
        <v>1</v>
      </c>
      <c r="I158">
        <v>168</v>
      </c>
      <c r="Q158">
        <v>53430</v>
      </c>
    </row>
    <row r="159" spans="3:19" x14ac:dyDescent="0.25">
      <c r="C159">
        <v>10</v>
      </c>
      <c r="D159">
        <v>408</v>
      </c>
      <c r="E159">
        <v>13</v>
      </c>
      <c r="I159">
        <v>1867.75</v>
      </c>
      <c r="J159">
        <v>194.5</v>
      </c>
      <c r="O159">
        <v>20750</v>
      </c>
      <c r="P159">
        <v>20750</v>
      </c>
      <c r="Q159">
        <v>646694</v>
      </c>
    </row>
    <row r="160" spans="3:19" x14ac:dyDescent="0.25">
      <c r="C160">
        <v>10</v>
      </c>
      <c r="D160">
        <v>409</v>
      </c>
      <c r="E160">
        <v>1</v>
      </c>
      <c r="I160">
        <v>166</v>
      </c>
      <c r="J160">
        <v>20</v>
      </c>
      <c r="Q160">
        <v>52803</v>
      </c>
    </row>
    <row r="161" spans="3:19" x14ac:dyDescent="0.25">
      <c r="C161">
        <v>10</v>
      </c>
      <c r="D161">
        <v>419</v>
      </c>
      <c r="E161">
        <v>2</v>
      </c>
      <c r="I161">
        <v>234</v>
      </c>
      <c r="J161">
        <v>14</v>
      </c>
      <c r="Q161">
        <v>68267</v>
      </c>
    </row>
    <row r="162" spans="3:19" x14ac:dyDescent="0.25">
      <c r="C162">
        <v>10</v>
      </c>
      <c r="D162">
        <v>642</v>
      </c>
      <c r="E162">
        <v>2</v>
      </c>
      <c r="I162">
        <v>324.25</v>
      </c>
      <c r="Q162">
        <v>56128</v>
      </c>
    </row>
    <row r="163" spans="3:19" x14ac:dyDescent="0.25">
      <c r="C163">
        <v>10</v>
      </c>
      <c r="D163" t="s">
        <v>1795</v>
      </c>
      <c r="E163">
        <v>4</v>
      </c>
      <c r="I163">
        <v>649.5</v>
      </c>
      <c r="Q163">
        <v>121734</v>
      </c>
    </row>
    <row r="164" spans="3:19" x14ac:dyDescent="0.25">
      <c r="C164">
        <v>10</v>
      </c>
      <c r="D164">
        <v>30</v>
      </c>
      <c r="E164">
        <v>4</v>
      </c>
      <c r="I164">
        <v>649.5</v>
      </c>
      <c r="Q164">
        <v>121734</v>
      </c>
    </row>
    <row r="165" spans="3:19" x14ac:dyDescent="0.25">
      <c r="C165" t="s">
        <v>1805</v>
      </c>
      <c r="E165">
        <v>39.549999999999997</v>
      </c>
      <c r="I165">
        <v>5891.75</v>
      </c>
      <c r="J165">
        <v>537.5</v>
      </c>
      <c r="K165">
        <v>52</v>
      </c>
      <c r="L165">
        <v>24</v>
      </c>
      <c r="O165">
        <v>44694</v>
      </c>
      <c r="P165">
        <v>44694</v>
      </c>
      <c r="Q165">
        <v>2319955</v>
      </c>
      <c r="S165">
        <v>5522.3607038123173</v>
      </c>
    </row>
  </sheetData>
  <hyperlinks>
    <hyperlink ref="A2" location="Obsah!A1" display="Zpět na Obsah  KL 01  1.-4.měsíc" xr:uid="{B66133BF-848A-4662-9C28-D771E2AA0EC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1822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63691977.350000001</v>
      </c>
      <c r="C3" s="343">
        <f t="shared" ref="C3:Z3" si="0">SUBTOTAL(9,C6:C1048576)</f>
        <v>0</v>
      </c>
      <c r="D3" s="343"/>
      <c r="E3" s="343">
        <f>SUBTOTAL(9,E6:E1048576)/4</f>
        <v>59996850.68</v>
      </c>
      <c r="F3" s="343"/>
      <c r="G3" s="343">
        <f t="shared" si="0"/>
        <v>0</v>
      </c>
      <c r="H3" s="343">
        <f>SUBTOTAL(9,H6:H1048576)/4</f>
        <v>66919799.990000002</v>
      </c>
      <c r="I3" s="346">
        <f>IF(B3&lt;&gt;0,H3/B3,"")</f>
        <v>1.0506786376290764</v>
      </c>
      <c r="J3" s="344">
        <f>IF(E3&lt;&gt;0,H3/E3,"")</f>
        <v>1.1153885450908805</v>
      </c>
      <c r="K3" s="345">
        <f t="shared" si="0"/>
        <v>85730661.479999945</v>
      </c>
      <c r="L3" s="345"/>
      <c r="M3" s="343">
        <f t="shared" si="0"/>
        <v>0</v>
      </c>
      <c r="N3" s="343">
        <f t="shared" si="0"/>
        <v>76078558.460000053</v>
      </c>
      <c r="O3" s="343"/>
      <c r="P3" s="343">
        <f t="shared" si="0"/>
        <v>0</v>
      </c>
      <c r="Q3" s="343">
        <f t="shared" si="0"/>
        <v>78252528.000000268</v>
      </c>
      <c r="R3" s="346">
        <f>IF(K3&lt;&gt;0,Q3/K3,"")</f>
        <v>0.91277177440484059</v>
      </c>
      <c r="S3" s="346">
        <f>IF(N3&lt;&gt;0,Q3/N3,"")</f>
        <v>1.0285753250850991</v>
      </c>
      <c r="T3" s="342">
        <f t="shared" si="0"/>
        <v>0</v>
      </c>
      <c r="U3" s="345"/>
      <c r="V3" s="343">
        <f t="shared" si="0"/>
        <v>0</v>
      </c>
      <c r="W3" s="343">
        <f t="shared" si="0"/>
        <v>2605492.7999999998</v>
      </c>
      <c r="X3" s="343"/>
      <c r="Y3" s="343">
        <f t="shared" si="0"/>
        <v>0</v>
      </c>
      <c r="Z3" s="343">
        <f t="shared" si="0"/>
        <v>1736995.2</v>
      </c>
      <c r="AA3" s="346" t="str">
        <f>IF(T3&lt;&gt;0,Z3/T3,"")</f>
        <v/>
      </c>
      <c r="AB3" s="344">
        <f>IF(W3&lt;&gt;0,Z3/W3,"")</f>
        <v>0.66666666666666674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2"/>
      <c r="B5" s="843">
        <v>2019</v>
      </c>
      <c r="C5" s="844"/>
      <c r="D5" s="844"/>
      <c r="E5" s="844">
        <v>2020</v>
      </c>
      <c r="F5" s="844"/>
      <c r="G5" s="844"/>
      <c r="H5" s="844">
        <v>2021</v>
      </c>
      <c r="I5" s="845" t="s">
        <v>324</v>
      </c>
      <c r="J5" s="846" t="s">
        <v>2</v>
      </c>
      <c r="K5" s="843">
        <v>2015</v>
      </c>
      <c r="L5" s="844"/>
      <c r="M5" s="844"/>
      <c r="N5" s="844">
        <v>2020</v>
      </c>
      <c r="O5" s="844"/>
      <c r="P5" s="844"/>
      <c r="Q5" s="844">
        <v>2021</v>
      </c>
      <c r="R5" s="845" t="s">
        <v>324</v>
      </c>
      <c r="S5" s="846" t="s">
        <v>2</v>
      </c>
      <c r="T5" s="843">
        <v>2015</v>
      </c>
      <c r="U5" s="844"/>
      <c r="V5" s="844"/>
      <c r="W5" s="844">
        <v>2020</v>
      </c>
      <c r="X5" s="844"/>
      <c r="Y5" s="844"/>
      <c r="Z5" s="844">
        <v>2021</v>
      </c>
      <c r="AA5" s="845" t="s">
        <v>324</v>
      </c>
      <c r="AB5" s="846" t="s">
        <v>2</v>
      </c>
    </row>
    <row r="6" spans="1:28" ht="14.45" customHeight="1" x14ac:dyDescent="0.25">
      <c r="A6" s="847" t="s">
        <v>1820</v>
      </c>
      <c r="B6" s="848">
        <v>63691977.350000009</v>
      </c>
      <c r="C6" s="849"/>
      <c r="D6" s="849"/>
      <c r="E6" s="848">
        <v>59996850.679999992</v>
      </c>
      <c r="F6" s="849"/>
      <c r="G6" s="849"/>
      <c r="H6" s="848">
        <v>66919799.989999995</v>
      </c>
      <c r="I6" s="849"/>
      <c r="J6" s="849"/>
      <c r="K6" s="848">
        <v>42865330.739999972</v>
      </c>
      <c r="L6" s="849"/>
      <c r="M6" s="849"/>
      <c r="N6" s="848">
        <v>38039279.230000027</v>
      </c>
      <c r="O6" s="849"/>
      <c r="P6" s="849"/>
      <c r="Q6" s="848">
        <v>39126264.000000134</v>
      </c>
      <c r="R6" s="849"/>
      <c r="S6" s="849"/>
      <c r="T6" s="848"/>
      <c r="U6" s="849"/>
      <c r="V6" s="849"/>
      <c r="W6" s="848">
        <v>1302746.3999999999</v>
      </c>
      <c r="X6" s="849"/>
      <c r="Y6" s="849"/>
      <c r="Z6" s="848">
        <v>868497.6</v>
      </c>
      <c r="AA6" s="849"/>
      <c r="AB6" s="850"/>
    </row>
    <row r="7" spans="1:28" ht="14.45" customHeight="1" thickBot="1" x14ac:dyDescent="0.3">
      <c r="A7" s="854" t="s">
        <v>1821</v>
      </c>
      <c r="B7" s="851">
        <v>63691977.350000009</v>
      </c>
      <c r="C7" s="852"/>
      <c r="D7" s="852"/>
      <c r="E7" s="851">
        <v>59996850.679999992</v>
      </c>
      <c r="F7" s="852"/>
      <c r="G7" s="852"/>
      <c r="H7" s="851">
        <v>66919799.989999995</v>
      </c>
      <c r="I7" s="852"/>
      <c r="J7" s="852"/>
      <c r="K7" s="851">
        <v>42865330.739999972</v>
      </c>
      <c r="L7" s="852"/>
      <c r="M7" s="852"/>
      <c r="N7" s="851">
        <v>38039279.230000027</v>
      </c>
      <c r="O7" s="852"/>
      <c r="P7" s="852"/>
      <c r="Q7" s="851">
        <v>39126264.000000134</v>
      </c>
      <c r="R7" s="852"/>
      <c r="S7" s="852"/>
      <c r="T7" s="851"/>
      <c r="U7" s="852"/>
      <c r="V7" s="852"/>
      <c r="W7" s="851">
        <v>1302746.3999999999</v>
      </c>
      <c r="X7" s="852"/>
      <c r="Y7" s="852"/>
      <c r="Z7" s="851">
        <v>868497.6</v>
      </c>
      <c r="AA7" s="852"/>
      <c r="AB7" s="853"/>
    </row>
    <row r="8" spans="1:28" ht="14.45" customHeight="1" thickBot="1" x14ac:dyDescent="0.25"/>
    <row r="9" spans="1:28" ht="14.45" customHeight="1" x14ac:dyDescent="0.25">
      <c r="A9" s="847" t="s">
        <v>581</v>
      </c>
      <c r="B9" s="848">
        <v>15037697.35</v>
      </c>
      <c r="C9" s="849"/>
      <c r="D9" s="849"/>
      <c r="E9" s="848">
        <v>13224709.680000002</v>
      </c>
      <c r="F9" s="849"/>
      <c r="G9" s="849"/>
      <c r="H9" s="848">
        <v>15388788.99</v>
      </c>
      <c r="I9" s="849"/>
      <c r="J9" s="850"/>
    </row>
    <row r="10" spans="1:28" ht="14.45" customHeight="1" x14ac:dyDescent="0.25">
      <c r="A10" s="862" t="s">
        <v>1823</v>
      </c>
      <c r="B10" s="855">
        <v>25710</v>
      </c>
      <c r="C10" s="856"/>
      <c r="D10" s="856"/>
      <c r="E10" s="855">
        <v>52469.67</v>
      </c>
      <c r="F10" s="856"/>
      <c r="G10" s="856"/>
      <c r="H10" s="855">
        <v>22113.24</v>
      </c>
      <c r="I10" s="856"/>
      <c r="J10" s="857"/>
    </row>
    <row r="11" spans="1:28" ht="14.45" customHeight="1" x14ac:dyDescent="0.25">
      <c r="A11" s="862" t="s">
        <v>1824</v>
      </c>
      <c r="B11" s="855">
        <v>15011987.35</v>
      </c>
      <c r="C11" s="856"/>
      <c r="D11" s="856"/>
      <c r="E11" s="855">
        <v>13172240.010000002</v>
      </c>
      <c r="F11" s="856"/>
      <c r="G11" s="856"/>
      <c r="H11" s="855">
        <v>15366675.75</v>
      </c>
      <c r="I11" s="856"/>
      <c r="J11" s="857"/>
    </row>
    <row r="12" spans="1:28" ht="14.45" customHeight="1" x14ac:dyDescent="0.25">
      <c r="A12" s="858" t="s">
        <v>587</v>
      </c>
      <c r="B12" s="859">
        <v>48654280</v>
      </c>
      <c r="C12" s="860"/>
      <c r="D12" s="860"/>
      <c r="E12" s="859">
        <v>46772141</v>
      </c>
      <c r="F12" s="860"/>
      <c r="G12" s="860"/>
      <c r="H12" s="859">
        <v>51531011</v>
      </c>
      <c r="I12" s="860"/>
      <c r="J12" s="861"/>
    </row>
    <row r="13" spans="1:28" ht="14.45" customHeight="1" thickBot="1" x14ac:dyDescent="0.3">
      <c r="A13" s="854" t="s">
        <v>1824</v>
      </c>
      <c r="B13" s="851">
        <v>48654280</v>
      </c>
      <c r="C13" s="852"/>
      <c r="D13" s="852"/>
      <c r="E13" s="851">
        <v>46772141</v>
      </c>
      <c r="F13" s="852"/>
      <c r="G13" s="852"/>
      <c r="H13" s="851">
        <v>51531011</v>
      </c>
      <c r="I13" s="852"/>
      <c r="J13" s="853"/>
    </row>
    <row r="14" spans="1:28" ht="14.45" customHeight="1" x14ac:dyDescent="0.2">
      <c r="A14" s="787" t="s">
        <v>295</v>
      </c>
    </row>
    <row r="15" spans="1:28" ht="14.45" customHeight="1" x14ac:dyDescent="0.2">
      <c r="A15" s="788" t="s">
        <v>954</v>
      </c>
    </row>
    <row r="16" spans="1:28" ht="14.45" customHeight="1" x14ac:dyDescent="0.2">
      <c r="A16" s="787" t="s">
        <v>1825</v>
      </c>
    </row>
    <row r="17" spans="1:1" ht="14.45" customHeight="1" x14ac:dyDescent="0.2">
      <c r="A17" s="787" t="s">
        <v>1826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36FDC7BD-02E7-47BF-8686-0510AAE8A19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1829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19481</v>
      </c>
      <c r="C3" s="403">
        <f t="shared" si="0"/>
        <v>18223</v>
      </c>
      <c r="D3" s="437">
        <f t="shared" si="0"/>
        <v>19048</v>
      </c>
      <c r="E3" s="345">
        <f t="shared" si="0"/>
        <v>63691977.350000009</v>
      </c>
      <c r="F3" s="343">
        <f t="shared" si="0"/>
        <v>59996850.680000007</v>
      </c>
      <c r="G3" s="404">
        <f t="shared" si="0"/>
        <v>66919799.989999987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2"/>
      <c r="B5" s="843">
        <v>2019</v>
      </c>
      <c r="C5" s="844">
        <v>2020</v>
      </c>
      <c r="D5" s="863">
        <v>2021</v>
      </c>
      <c r="E5" s="843">
        <v>2019</v>
      </c>
      <c r="F5" s="844">
        <v>2020</v>
      </c>
      <c r="G5" s="863">
        <v>2021</v>
      </c>
    </row>
    <row r="6" spans="1:7" ht="14.45" customHeight="1" x14ac:dyDescent="0.2">
      <c r="A6" s="836" t="s">
        <v>1823</v>
      </c>
      <c r="B6" s="225">
        <v>16</v>
      </c>
      <c r="C6" s="225">
        <v>272</v>
      </c>
      <c r="D6" s="225">
        <v>32</v>
      </c>
      <c r="E6" s="864">
        <v>25710</v>
      </c>
      <c r="F6" s="864">
        <v>52469.67</v>
      </c>
      <c r="G6" s="865">
        <v>22113.24</v>
      </c>
    </row>
    <row r="7" spans="1:7" ht="14.45" customHeight="1" x14ac:dyDescent="0.2">
      <c r="A7" s="837" t="s">
        <v>956</v>
      </c>
      <c r="B7" s="832">
        <v>2279</v>
      </c>
      <c r="C7" s="832">
        <v>1927</v>
      </c>
      <c r="D7" s="832">
        <v>662</v>
      </c>
      <c r="E7" s="866">
        <v>4219660.67</v>
      </c>
      <c r="F7" s="866">
        <v>2850517.78</v>
      </c>
      <c r="G7" s="867">
        <v>1075996.6600000001</v>
      </c>
    </row>
    <row r="8" spans="1:7" ht="14.45" customHeight="1" x14ac:dyDescent="0.2">
      <c r="A8" s="837" t="s">
        <v>957</v>
      </c>
      <c r="B8" s="832">
        <v>877</v>
      </c>
      <c r="C8" s="832">
        <v>984</v>
      </c>
      <c r="D8" s="832">
        <v>1231</v>
      </c>
      <c r="E8" s="866">
        <v>12589592</v>
      </c>
      <c r="F8" s="866">
        <v>14230732</v>
      </c>
      <c r="G8" s="867">
        <v>18108010</v>
      </c>
    </row>
    <row r="9" spans="1:7" ht="14.45" customHeight="1" x14ac:dyDescent="0.2">
      <c r="A9" s="837" t="s">
        <v>958</v>
      </c>
      <c r="B9" s="832">
        <v>1773</v>
      </c>
      <c r="C9" s="832">
        <v>1552</v>
      </c>
      <c r="D9" s="832">
        <v>531</v>
      </c>
      <c r="E9" s="866">
        <v>2803799.01</v>
      </c>
      <c r="F9" s="866">
        <v>3096280.2300000004</v>
      </c>
      <c r="G9" s="867">
        <v>761460.56</v>
      </c>
    </row>
    <row r="10" spans="1:7" ht="14.45" customHeight="1" x14ac:dyDescent="0.2">
      <c r="A10" s="837" t="s">
        <v>959</v>
      </c>
      <c r="B10" s="832"/>
      <c r="C10" s="832"/>
      <c r="D10" s="832">
        <v>271</v>
      </c>
      <c r="E10" s="866"/>
      <c r="F10" s="866"/>
      <c r="G10" s="867">
        <v>1481341</v>
      </c>
    </row>
    <row r="11" spans="1:7" ht="14.45" customHeight="1" x14ac:dyDescent="0.2">
      <c r="A11" s="837" t="s">
        <v>960</v>
      </c>
      <c r="B11" s="832">
        <v>1177</v>
      </c>
      <c r="C11" s="832">
        <v>1118</v>
      </c>
      <c r="D11" s="832">
        <v>1443</v>
      </c>
      <c r="E11" s="866">
        <v>17069678</v>
      </c>
      <c r="F11" s="866">
        <v>16205512</v>
      </c>
      <c r="G11" s="867">
        <v>21186682</v>
      </c>
    </row>
    <row r="12" spans="1:7" ht="14.45" customHeight="1" x14ac:dyDescent="0.2">
      <c r="A12" s="837" t="s">
        <v>1827</v>
      </c>
      <c r="B12" s="832">
        <v>67</v>
      </c>
      <c r="C12" s="832">
        <v>30</v>
      </c>
      <c r="D12" s="832">
        <v>51</v>
      </c>
      <c r="E12" s="866">
        <v>972505</v>
      </c>
      <c r="F12" s="866">
        <v>435630</v>
      </c>
      <c r="G12" s="867">
        <v>750210</v>
      </c>
    </row>
    <row r="13" spans="1:7" ht="14.45" customHeight="1" x14ac:dyDescent="0.2">
      <c r="A13" s="837" t="s">
        <v>961</v>
      </c>
      <c r="B13" s="832">
        <v>2352</v>
      </c>
      <c r="C13" s="832">
        <v>1077</v>
      </c>
      <c r="D13" s="832">
        <v>2134</v>
      </c>
      <c r="E13" s="866">
        <v>3712509.9899999998</v>
      </c>
      <c r="F13" s="866">
        <v>1928451.34</v>
      </c>
      <c r="G13" s="867">
        <v>2511695.88</v>
      </c>
    </row>
    <row r="14" spans="1:7" ht="14.45" customHeight="1" x14ac:dyDescent="0.2">
      <c r="A14" s="837" t="s">
        <v>962</v>
      </c>
      <c r="B14" s="832"/>
      <c r="C14" s="832">
        <v>50</v>
      </c>
      <c r="D14" s="832">
        <v>194</v>
      </c>
      <c r="E14" s="866"/>
      <c r="F14" s="866">
        <v>102249</v>
      </c>
      <c r="G14" s="867">
        <v>1879621</v>
      </c>
    </row>
    <row r="15" spans="1:7" ht="14.45" customHeight="1" x14ac:dyDescent="0.2">
      <c r="A15" s="837" t="s">
        <v>963</v>
      </c>
      <c r="B15" s="832">
        <v>146</v>
      </c>
      <c r="C15" s="832">
        <v>847</v>
      </c>
      <c r="D15" s="832">
        <v>1854</v>
      </c>
      <c r="E15" s="866">
        <v>1336255</v>
      </c>
      <c r="F15" s="866">
        <v>2941692.44</v>
      </c>
      <c r="G15" s="867">
        <v>2839961.11</v>
      </c>
    </row>
    <row r="16" spans="1:7" ht="14.45" customHeight="1" x14ac:dyDescent="0.2">
      <c r="A16" s="837" t="s">
        <v>964</v>
      </c>
      <c r="B16" s="832">
        <v>2715</v>
      </c>
      <c r="C16" s="832">
        <v>3084</v>
      </c>
      <c r="D16" s="832">
        <v>3091</v>
      </c>
      <c r="E16" s="866">
        <v>3169600</v>
      </c>
      <c r="F16" s="866">
        <v>3691543</v>
      </c>
      <c r="G16" s="867">
        <v>3702501</v>
      </c>
    </row>
    <row r="17" spans="1:7" ht="14.45" customHeight="1" x14ac:dyDescent="0.2">
      <c r="A17" s="837" t="s">
        <v>965</v>
      </c>
      <c r="B17" s="832">
        <v>246</v>
      </c>
      <c r="C17" s="832">
        <v>439</v>
      </c>
      <c r="D17" s="832">
        <v>524</v>
      </c>
      <c r="E17" s="866">
        <v>610586.66</v>
      </c>
      <c r="F17" s="866">
        <v>1186703.33</v>
      </c>
      <c r="G17" s="867">
        <v>1332010.33</v>
      </c>
    </row>
    <row r="18" spans="1:7" ht="14.45" customHeight="1" x14ac:dyDescent="0.2">
      <c r="A18" s="837" t="s">
        <v>966</v>
      </c>
      <c r="B18" s="832">
        <v>3041</v>
      </c>
      <c r="C18" s="832">
        <v>3130</v>
      </c>
      <c r="D18" s="832">
        <v>2864</v>
      </c>
      <c r="E18" s="866">
        <v>4895479.34</v>
      </c>
      <c r="F18" s="866">
        <v>4259121.88</v>
      </c>
      <c r="G18" s="867">
        <v>3061758.55</v>
      </c>
    </row>
    <row r="19" spans="1:7" ht="14.45" customHeight="1" x14ac:dyDescent="0.2">
      <c r="A19" s="837" t="s">
        <v>967</v>
      </c>
      <c r="B19" s="832">
        <v>1110</v>
      </c>
      <c r="C19" s="832">
        <v>730</v>
      </c>
      <c r="D19" s="832">
        <v>1586</v>
      </c>
      <c r="E19" s="866">
        <v>4858199</v>
      </c>
      <c r="F19" s="866">
        <v>4116754</v>
      </c>
      <c r="G19" s="867">
        <v>2807485.11</v>
      </c>
    </row>
    <row r="20" spans="1:7" ht="14.45" customHeight="1" x14ac:dyDescent="0.2">
      <c r="A20" s="837" t="s">
        <v>1828</v>
      </c>
      <c r="B20" s="832">
        <v>1768</v>
      </c>
      <c r="C20" s="832">
        <v>724</v>
      </c>
      <c r="D20" s="832">
        <v>33</v>
      </c>
      <c r="E20" s="866">
        <v>3807687.34</v>
      </c>
      <c r="F20" s="866">
        <v>1487880.4500000002</v>
      </c>
      <c r="G20" s="867">
        <v>485430</v>
      </c>
    </row>
    <row r="21" spans="1:7" ht="14.45" customHeight="1" thickBot="1" x14ac:dyDescent="0.25">
      <c r="A21" s="870" t="s">
        <v>968</v>
      </c>
      <c r="B21" s="834">
        <v>1914</v>
      </c>
      <c r="C21" s="834">
        <v>2259</v>
      </c>
      <c r="D21" s="834">
        <v>2547</v>
      </c>
      <c r="E21" s="868">
        <v>3620715.34</v>
      </c>
      <c r="F21" s="868">
        <v>3411313.5599999996</v>
      </c>
      <c r="G21" s="869">
        <v>4913523.55</v>
      </c>
    </row>
    <row r="22" spans="1:7" ht="14.45" customHeight="1" x14ac:dyDescent="0.2">
      <c r="A22" s="787" t="s">
        <v>295</v>
      </c>
    </row>
    <row r="23" spans="1:7" ht="14.45" customHeight="1" x14ac:dyDescent="0.2">
      <c r="A23" s="788" t="s">
        <v>954</v>
      </c>
    </row>
    <row r="24" spans="1:7" ht="14.45" customHeight="1" x14ac:dyDescent="0.2">
      <c r="A24" s="787" t="s">
        <v>1825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37920E9-27FC-46E6-B035-C0D848CD5F9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2009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2670876.44</v>
      </c>
      <c r="H3" s="208">
        <f t="shared" si="0"/>
        <v>106557308.08999997</v>
      </c>
      <c r="I3" s="78"/>
      <c r="J3" s="78"/>
      <c r="K3" s="208">
        <f t="shared" si="0"/>
        <v>2348096.64</v>
      </c>
      <c r="L3" s="208">
        <f t="shared" si="0"/>
        <v>99338876.310000002</v>
      </c>
      <c r="M3" s="78"/>
      <c r="N3" s="78"/>
      <c r="O3" s="208">
        <f t="shared" si="0"/>
        <v>2264208.6599999997</v>
      </c>
      <c r="P3" s="208">
        <f t="shared" si="0"/>
        <v>106914561.59</v>
      </c>
      <c r="Q3" s="79">
        <f>IF(L3=0,0,P3/L3)</f>
        <v>1.0762610325524429</v>
      </c>
      <c r="R3" s="209">
        <f>IF(O3=0,0,P3/O3)</f>
        <v>47.219394342392462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1"/>
      <c r="B5" s="871"/>
      <c r="C5" s="872"/>
      <c r="D5" s="873"/>
      <c r="E5" s="874"/>
      <c r="F5" s="875"/>
      <c r="G5" s="876" t="s">
        <v>90</v>
      </c>
      <c r="H5" s="877" t="s">
        <v>14</v>
      </c>
      <c r="I5" s="878"/>
      <c r="J5" s="878"/>
      <c r="K5" s="876" t="s">
        <v>90</v>
      </c>
      <c r="L5" s="877" t="s">
        <v>14</v>
      </c>
      <c r="M5" s="878"/>
      <c r="N5" s="878"/>
      <c r="O5" s="876" t="s">
        <v>90</v>
      </c>
      <c r="P5" s="877" t="s">
        <v>14</v>
      </c>
      <c r="Q5" s="879"/>
      <c r="R5" s="880"/>
    </row>
    <row r="6" spans="1:18" ht="14.45" customHeight="1" x14ac:dyDescent="0.2">
      <c r="A6" s="807" t="s">
        <v>1830</v>
      </c>
      <c r="B6" s="808" t="s">
        <v>1831</v>
      </c>
      <c r="C6" s="808" t="s">
        <v>581</v>
      </c>
      <c r="D6" s="808" t="s">
        <v>1832</v>
      </c>
      <c r="E6" s="808" t="s">
        <v>1833</v>
      </c>
      <c r="F6" s="808" t="s">
        <v>1834</v>
      </c>
      <c r="G6" s="225"/>
      <c r="H6" s="225"/>
      <c r="I6" s="808"/>
      <c r="J6" s="808"/>
      <c r="K6" s="225">
        <v>238</v>
      </c>
      <c r="L6" s="225">
        <v>419777.26000000053</v>
      </c>
      <c r="M6" s="808"/>
      <c r="N6" s="808">
        <v>1763.7700000000023</v>
      </c>
      <c r="O6" s="225">
        <v>197</v>
      </c>
      <c r="P6" s="225">
        <v>347462.68999999971</v>
      </c>
      <c r="Q6" s="813"/>
      <c r="R6" s="831">
        <v>1763.7699999999986</v>
      </c>
    </row>
    <row r="7" spans="1:18" ht="14.45" customHeight="1" x14ac:dyDescent="0.2">
      <c r="A7" s="822" t="s">
        <v>1830</v>
      </c>
      <c r="B7" s="823" t="s">
        <v>1831</v>
      </c>
      <c r="C7" s="823" t="s">
        <v>581</v>
      </c>
      <c r="D7" s="823" t="s">
        <v>1835</v>
      </c>
      <c r="E7" s="823" t="s">
        <v>1836</v>
      </c>
      <c r="F7" s="823" t="s">
        <v>1837</v>
      </c>
      <c r="G7" s="832">
        <v>4732</v>
      </c>
      <c r="H7" s="832">
        <v>127368.44</v>
      </c>
      <c r="I7" s="823"/>
      <c r="J7" s="823">
        <v>26.916407438715133</v>
      </c>
      <c r="K7" s="832">
        <v>1500</v>
      </c>
      <c r="L7" s="832">
        <v>41910</v>
      </c>
      <c r="M7" s="823"/>
      <c r="N7" s="823">
        <v>27.94</v>
      </c>
      <c r="O7" s="832">
        <v>3175</v>
      </c>
      <c r="P7" s="832">
        <v>97093.250000000029</v>
      </c>
      <c r="Q7" s="828"/>
      <c r="R7" s="833">
        <v>30.580551181102372</v>
      </c>
    </row>
    <row r="8" spans="1:18" ht="14.45" customHeight="1" x14ac:dyDescent="0.2">
      <c r="A8" s="822" t="s">
        <v>1830</v>
      </c>
      <c r="B8" s="823" t="s">
        <v>1831</v>
      </c>
      <c r="C8" s="823" t="s">
        <v>581</v>
      </c>
      <c r="D8" s="823" t="s">
        <v>1835</v>
      </c>
      <c r="E8" s="823" t="s">
        <v>1838</v>
      </c>
      <c r="F8" s="823" t="s">
        <v>1839</v>
      </c>
      <c r="G8" s="832">
        <v>32777</v>
      </c>
      <c r="H8" s="832">
        <v>84597.550000000032</v>
      </c>
      <c r="I8" s="823"/>
      <c r="J8" s="823">
        <v>2.5810034475394343</v>
      </c>
      <c r="K8" s="832">
        <v>26837</v>
      </c>
      <c r="L8" s="832">
        <v>66824.129999999976</v>
      </c>
      <c r="M8" s="823"/>
      <c r="N8" s="823">
        <v>2.4899999999999989</v>
      </c>
      <c r="O8" s="832">
        <v>30827</v>
      </c>
      <c r="P8" s="832">
        <v>80291.24000000002</v>
      </c>
      <c r="Q8" s="828"/>
      <c r="R8" s="833">
        <v>2.6045752100431447</v>
      </c>
    </row>
    <row r="9" spans="1:18" ht="14.45" customHeight="1" x14ac:dyDescent="0.2">
      <c r="A9" s="822" t="s">
        <v>1830</v>
      </c>
      <c r="B9" s="823" t="s">
        <v>1831</v>
      </c>
      <c r="C9" s="823" t="s">
        <v>581</v>
      </c>
      <c r="D9" s="823" t="s">
        <v>1835</v>
      </c>
      <c r="E9" s="823" t="s">
        <v>1840</v>
      </c>
      <c r="F9" s="823" t="s">
        <v>1841</v>
      </c>
      <c r="G9" s="832">
        <v>43435.5</v>
      </c>
      <c r="H9" s="832">
        <v>314075.17000000004</v>
      </c>
      <c r="I9" s="823"/>
      <c r="J9" s="823">
        <v>7.2308404415742888</v>
      </c>
      <c r="K9" s="832">
        <v>34326</v>
      </c>
      <c r="L9" s="832">
        <v>245172.25000000003</v>
      </c>
      <c r="M9" s="823"/>
      <c r="N9" s="823">
        <v>7.1424648954145553</v>
      </c>
      <c r="O9" s="832">
        <v>62300</v>
      </c>
      <c r="P9" s="832">
        <v>455327.23999999993</v>
      </c>
      <c r="Q9" s="828"/>
      <c r="R9" s="833">
        <v>7.308623434991973</v>
      </c>
    </row>
    <row r="10" spans="1:18" ht="14.45" customHeight="1" x14ac:dyDescent="0.2">
      <c r="A10" s="822" t="s">
        <v>1830</v>
      </c>
      <c r="B10" s="823" t="s">
        <v>1831</v>
      </c>
      <c r="C10" s="823" t="s">
        <v>581</v>
      </c>
      <c r="D10" s="823" t="s">
        <v>1835</v>
      </c>
      <c r="E10" s="823" t="s">
        <v>1842</v>
      </c>
      <c r="F10" s="823" t="s">
        <v>1843</v>
      </c>
      <c r="G10" s="832">
        <v>1</v>
      </c>
      <c r="H10" s="832">
        <v>10.1</v>
      </c>
      <c r="I10" s="823"/>
      <c r="J10" s="823">
        <v>10.1</v>
      </c>
      <c r="K10" s="832">
        <v>31</v>
      </c>
      <c r="L10" s="832">
        <v>311.5</v>
      </c>
      <c r="M10" s="823"/>
      <c r="N10" s="823">
        <v>10.048387096774194</v>
      </c>
      <c r="O10" s="832">
        <v>2</v>
      </c>
      <c r="P10" s="832">
        <v>20.58</v>
      </c>
      <c r="Q10" s="828"/>
      <c r="R10" s="833">
        <v>10.29</v>
      </c>
    </row>
    <row r="11" spans="1:18" ht="14.45" customHeight="1" x14ac:dyDescent="0.2">
      <c r="A11" s="822" t="s">
        <v>1830</v>
      </c>
      <c r="B11" s="823" t="s">
        <v>1831</v>
      </c>
      <c r="C11" s="823" t="s">
        <v>581</v>
      </c>
      <c r="D11" s="823" t="s">
        <v>1835</v>
      </c>
      <c r="E11" s="823" t="s">
        <v>1844</v>
      </c>
      <c r="F11" s="823" t="s">
        <v>1845</v>
      </c>
      <c r="G11" s="832">
        <v>714505</v>
      </c>
      <c r="H11" s="832">
        <v>3769647.65</v>
      </c>
      <c r="I11" s="823"/>
      <c r="J11" s="823">
        <v>5.2758870126871047</v>
      </c>
      <c r="K11" s="832">
        <v>597727</v>
      </c>
      <c r="L11" s="832">
        <v>3095759.5000000019</v>
      </c>
      <c r="M11" s="823"/>
      <c r="N11" s="823">
        <v>5.1792197775907765</v>
      </c>
      <c r="O11" s="832">
        <v>443218</v>
      </c>
      <c r="P11" s="832">
        <v>2362290.3199999984</v>
      </c>
      <c r="Q11" s="828"/>
      <c r="R11" s="833">
        <v>5.3298609713504383</v>
      </c>
    </row>
    <row r="12" spans="1:18" ht="14.45" customHeight="1" x14ac:dyDescent="0.2">
      <c r="A12" s="822" t="s">
        <v>1830</v>
      </c>
      <c r="B12" s="823" t="s">
        <v>1831</v>
      </c>
      <c r="C12" s="823" t="s">
        <v>581</v>
      </c>
      <c r="D12" s="823" t="s">
        <v>1835</v>
      </c>
      <c r="E12" s="823" t="s">
        <v>1846</v>
      </c>
      <c r="F12" s="823" t="s">
        <v>1847</v>
      </c>
      <c r="G12" s="832">
        <v>7270.8</v>
      </c>
      <c r="H12" s="832">
        <v>67496.42</v>
      </c>
      <c r="I12" s="823"/>
      <c r="J12" s="823">
        <v>9.2832178027177203</v>
      </c>
      <c r="K12" s="832">
        <v>6897.3</v>
      </c>
      <c r="L12" s="832">
        <v>63893.979999999981</v>
      </c>
      <c r="M12" s="823"/>
      <c r="N12" s="823">
        <v>9.2636219970133205</v>
      </c>
      <c r="O12" s="832">
        <v>6515.5</v>
      </c>
      <c r="P12" s="832">
        <v>61686.280000000013</v>
      </c>
      <c r="Q12" s="828"/>
      <c r="R12" s="833">
        <v>9.4676202900775088</v>
      </c>
    </row>
    <row r="13" spans="1:18" ht="14.45" customHeight="1" x14ac:dyDescent="0.2">
      <c r="A13" s="822" t="s">
        <v>1830</v>
      </c>
      <c r="B13" s="823" t="s">
        <v>1831</v>
      </c>
      <c r="C13" s="823" t="s">
        <v>581</v>
      </c>
      <c r="D13" s="823" t="s">
        <v>1835</v>
      </c>
      <c r="E13" s="823" t="s">
        <v>1848</v>
      </c>
      <c r="F13" s="823" t="s">
        <v>1849</v>
      </c>
      <c r="G13" s="832">
        <v>5577.2</v>
      </c>
      <c r="H13" s="832">
        <v>52092.090000000011</v>
      </c>
      <c r="I13" s="823"/>
      <c r="J13" s="823">
        <v>9.3401868321021322</v>
      </c>
      <c r="K13" s="832">
        <v>4483</v>
      </c>
      <c r="L13" s="832">
        <v>41748.120000000003</v>
      </c>
      <c r="M13" s="823"/>
      <c r="N13" s="823">
        <v>9.3125407093464201</v>
      </c>
      <c r="O13" s="832">
        <v>3766</v>
      </c>
      <c r="P13" s="832">
        <v>35814.99</v>
      </c>
      <c r="Q13" s="828"/>
      <c r="R13" s="833">
        <v>9.5100876261285183</v>
      </c>
    </row>
    <row r="14" spans="1:18" ht="14.45" customHeight="1" x14ac:dyDescent="0.2">
      <c r="A14" s="822" t="s">
        <v>1830</v>
      </c>
      <c r="B14" s="823" t="s">
        <v>1831</v>
      </c>
      <c r="C14" s="823" t="s">
        <v>581</v>
      </c>
      <c r="D14" s="823" t="s">
        <v>1835</v>
      </c>
      <c r="E14" s="823" t="s">
        <v>1850</v>
      </c>
      <c r="F14" s="823" t="s">
        <v>1851</v>
      </c>
      <c r="G14" s="832">
        <v>16698.400000000001</v>
      </c>
      <c r="H14" s="832">
        <v>171667.78999999998</v>
      </c>
      <c r="I14" s="823"/>
      <c r="J14" s="823">
        <v>10.280493340679344</v>
      </c>
      <c r="K14" s="832">
        <v>11751</v>
      </c>
      <c r="L14" s="832">
        <v>121283.19999999998</v>
      </c>
      <c r="M14" s="823"/>
      <c r="N14" s="823">
        <v>10.321096076929621</v>
      </c>
      <c r="O14" s="832">
        <v>13230.1</v>
      </c>
      <c r="P14" s="832">
        <v>140349.09000000003</v>
      </c>
      <c r="Q14" s="828"/>
      <c r="R14" s="833">
        <v>10.60831664159757</v>
      </c>
    </row>
    <row r="15" spans="1:18" ht="14.45" customHeight="1" x14ac:dyDescent="0.2">
      <c r="A15" s="822" t="s">
        <v>1830</v>
      </c>
      <c r="B15" s="823" t="s">
        <v>1831</v>
      </c>
      <c r="C15" s="823" t="s">
        <v>581</v>
      </c>
      <c r="D15" s="823" t="s">
        <v>1835</v>
      </c>
      <c r="E15" s="823" t="s">
        <v>1852</v>
      </c>
      <c r="F15" s="823" t="s">
        <v>1853</v>
      </c>
      <c r="G15" s="832">
        <v>12</v>
      </c>
      <c r="H15" s="832">
        <v>232.5</v>
      </c>
      <c r="I15" s="823"/>
      <c r="J15" s="823">
        <v>19.375</v>
      </c>
      <c r="K15" s="832">
        <v>333.96000000000004</v>
      </c>
      <c r="L15" s="832">
        <v>22291.98</v>
      </c>
      <c r="M15" s="823"/>
      <c r="N15" s="823">
        <v>66.750449155587489</v>
      </c>
      <c r="O15" s="832">
        <v>14.8</v>
      </c>
      <c r="P15" s="832">
        <v>1019.8100000000001</v>
      </c>
      <c r="Q15" s="828"/>
      <c r="R15" s="833">
        <v>68.906081081081084</v>
      </c>
    </row>
    <row r="16" spans="1:18" ht="14.45" customHeight="1" x14ac:dyDescent="0.2">
      <c r="A16" s="822" t="s">
        <v>1830</v>
      </c>
      <c r="B16" s="823" t="s">
        <v>1831</v>
      </c>
      <c r="C16" s="823" t="s">
        <v>581</v>
      </c>
      <c r="D16" s="823" t="s">
        <v>1835</v>
      </c>
      <c r="E16" s="823" t="s">
        <v>1854</v>
      </c>
      <c r="F16" s="823" t="s">
        <v>1855</v>
      </c>
      <c r="G16" s="832">
        <v>100</v>
      </c>
      <c r="H16" s="832">
        <v>770</v>
      </c>
      <c r="I16" s="823"/>
      <c r="J16" s="823">
        <v>7.7</v>
      </c>
      <c r="K16" s="832">
        <v>975</v>
      </c>
      <c r="L16" s="832">
        <v>7536.75</v>
      </c>
      <c r="M16" s="823"/>
      <c r="N16" s="823">
        <v>7.73</v>
      </c>
      <c r="O16" s="832">
        <v>1052</v>
      </c>
      <c r="P16" s="832">
        <v>8289.76</v>
      </c>
      <c r="Q16" s="828"/>
      <c r="R16" s="833">
        <v>7.88</v>
      </c>
    </row>
    <row r="17" spans="1:18" ht="14.45" customHeight="1" x14ac:dyDescent="0.2">
      <c r="A17" s="822" t="s">
        <v>1830</v>
      </c>
      <c r="B17" s="823" t="s">
        <v>1831</v>
      </c>
      <c r="C17" s="823" t="s">
        <v>581</v>
      </c>
      <c r="D17" s="823" t="s">
        <v>1835</v>
      </c>
      <c r="E17" s="823" t="s">
        <v>1856</v>
      </c>
      <c r="F17" s="823" t="s">
        <v>1857</v>
      </c>
      <c r="G17" s="832">
        <v>41022</v>
      </c>
      <c r="H17" s="832">
        <v>827641.35</v>
      </c>
      <c r="I17" s="823"/>
      <c r="J17" s="823">
        <v>20.175548486178148</v>
      </c>
      <c r="K17" s="832">
        <v>27920</v>
      </c>
      <c r="L17" s="832">
        <v>560075.19999999995</v>
      </c>
      <c r="M17" s="823"/>
      <c r="N17" s="823">
        <v>20.059999999999999</v>
      </c>
      <c r="O17" s="832">
        <v>33371</v>
      </c>
      <c r="P17" s="832">
        <v>684134.1</v>
      </c>
      <c r="Q17" s="828"/>
      <c r="R17" s="833">
        <v>20.500857031554343</v>
      </c>
    </row>
    <row r="18" spans="1:18" ht="14.45" customHeight="1" x14ac:dyDescent="0.2">
      <c r="A18" s="822" t="s">
        <v>1830</v>
      </c>
      <c r="B18" s="823" t="s">
        <v>1831</v>
      </c>
      <c r="C18" s="823" t="s">
        <v>581</v>
      </c>
      <c r="D18" s="823" t="s">
        <v>1835</v>
      </c>
      <c r="E18" s="823" t="s">
        <v>1858</v>
      </c>
      <c r="F18" s="823" t="s">
        <v>1859</v>
      </c>
      <c r="G18" s="832">
        <v>26.310000000000002</v>
      </c>
      <c r="H18" s="832">
        <v>40874.879999999997</v>
      </c>
      <c r="I18" s="823"/>
      <c r="J18" s="823">
        <v>1553.5872291904216</v>
      </c>
      <c r="K18" s="832"/>
      <c r="L18" s="832"/>
      <c r="M18" s="823"/>
      <c r="N18" s="823"/>
      <c r="O18" s="832">
        <v>15</v>
      </c>
      <c r="P18" s="832">
        <v>20045.099999999999</v>
      </c>
      <c r="Q18" s="828"/>
      <c r="R18" s="833">
        <v>1336.34</v>
      </c>
    </row>
    <row r="19" spans="1:18" ht="14.45" customHeight="1" x14ac:dyDescent="0.2">
      <c r="A19" s="822" t="s">
        <v>1830</v>
      </c>
      <c r="B19" s="823" t="s">
        <v>1831</v>
      </c>
      <c r="C19" s="823" t="s">
        <v>581</v>
      </c>
      <c r="D19" s="823" t="s">
        <v>1835</v>
      </c>
      <c r="E19" s="823" t="s">
        <v>1860</v>
      </c>
      <c r="F19" s="823" t="s">
        <v>1861</v>
      </c>
      <c r="G19" s="832">
        <v>201</v>
      </c>
      <c r="H19" s="832">
        <v>367052.68000000011</v>
      </c>
      <c r="I19" s="823"/>
      <c r="J19" s="823">
        <v>1826.1327363184084</v>
      </c>
      <c r="K19" s="832">
        <v>136</v>
      </c>
      <c r="L19" s="832">
        <v>251046.27999999965</v>
      </c>
      <c r="M19" s="823"/>
      <c r="N19" s="823">
        <v>1845.9285294117622</v>
      </c>
      <c r="O19" s="832">
        <v>173</v>
      </c>
      <c r="P19" s="832">
        <v>320675.08999999939</v>
      </c>
      <c r="Q19" s="828"/>
      <c r="R19" s="833">
        <v>1853.6132369942161</v>
      </c>
    </row>
    <row r="20" spans="1:18" ht="14.45" customHeight="1" x14ac:dyDescent="0.2">
      <c r="A20" s="822" t="s">
        <v>1830</v>
      </c>
      <c r="B20" s="823" t="s">
        <v>1831</v>
      </c>
      <c r="C20" s="823" t="s">
        <v>581</v>
      </c>
      <c r="D20" s="823" t="s">
        <v>1835</v>
      </c>
      <c r="E20" s="823" t="s">
        <v>1862</v>
      </c>
      <c r="F20" s="823" t="s">
        <v>1863</v>
      </c>
      <c r="G20" s="832">
        <v>1600</v>
      </c>
      <c r="H20" s="832">
        <v>308896</v>
      </c>
      <c r="I20" s="823"/>
      <c r="J20" s="823">
        <v>193.06</v>
      </c>
      <c r="K20" s="832">
        <v>800</v>
      </c>
      <c r="L20" s="832">
        <v>157408</v>
      </c>
      <c r="M20" s="823"/>
      <c r="N20" s="823">
        <v>196.76</v>
      </c>
      <c r="O20" s="832">
        <v>2944</v>
      </c>
      <c r="P20" s="832">
        <v>587001.28</v>
      </c>
      <c r="Q20" s="828"/>
      <c r="R20" s="833">
        <v>199.38902173913044</v>
      </c>
    </row>
    <row r="21" spans="1:18" ht="14.45" customHeight="1" x14ac:dyDescent="0.2">
      <c r="A21" s="822" t="s">
        <v>1830</v>
      </c>
      <c r="B21" s="823" t="s">
        <v>1831</v>
      </c>
      <c r="C21" s="823" t="s">
        <v>581</v>
      </c>
      <c r="D21" s="823" t="s">
        <v>1835</v>
      </c>
      <c r="E21" s="823" t="s">
        <v>1864</v>
      </c>
      <c r="F21" s="823" t="s">
        <v>1865</v>
      </c>
      <c r="G21" s="832">
        <v>781329</v>
      </c>
      <c r="H21" s="832">
        <v>2939154.1399999983</v>
      </c>
      <c r="I21" s="823"/>
      <c r="J21" s="823">
        <v>3.7617369123634194</v>
      </c>
      <c r="K21" s="832">
        <v>727606</v>
      </c>
      <c r="L21" s="832">
        <v>2663037.9599999976</v>
      </c>
      <c r="M21" s="823"/>
      <c r="N21" s="823">
        <v>3.6599999999999966</v>
      </c>
      <c r="O21" s="832">
        <v>730640</v>
      </c>
      <c r="P21" s="832">
        <v>2780421.4100000015</v>
      </c>
      <c r="Q21" s="828"/>
      <c r="R21" s="833">
        <v>3.8054601582174552</v>
      </c>
    </row>
    <row r="22" spans="1:18" ht="14.45" customHeight="1" x14ac:dyDescent="0.2">
      <c r="A22" s="822" t="s">
        <v>1830</v>
      </c>
      <c r="B22" s="823" t="s">
        <v>1831</v>
      </c>
      <c r="C22" s="823" t="s">
        <v>581</v>
      </c>
      <c r="D22" s="823" t="s">
        <v>1835</v>
      </c>
      <c r="E22" s="823" t="s">
        <v>1866</v>
      </c>
      <c r="F22" s="823" t="s">
        <v>1867</v>
      </c>
      <c r="G22" s="832">
        <v>21853</v>
      </c>
      <c r="H22" s="832">
        <v>131992.11999999997</v>
      </c>
      <c r="I22" s="823"/>
      <c r="J22" s="823">
        <v>6.0399999999999983</v>
      </c>
      <c r="K22" s="832"/>
      <c r="L22" s="832"/>
      <c r="M22" s="823"/>
      <c r="N22" s="823"/>
      <c r="O22" s="832">
        <v>10644</v>
      </c>
      <c r="P22" s="832">
        <v>66062.34</v>
      </c>
      <c r="Q22" s="828"/>
      <c r="R22" s="833">
        <v>6.2065332581736188</v>
      </c>
    </row>
    <row r="23" spans="1:18" ht="14.45" customHeight="1" x14ac:dyDescent="0.2">
      <c r="A23" s="822" t="s">
        <v>1830</v>
      </c>
      <c r="B23" s="823" t="s">
        <v>1831</v>
      </c>
      <c r="C23" s="823" t="s">
        <v>581</v>
      </c>
      <c r="D23" s="823" t="s">
        <v>1835</v>
      </c>
      <c r="E23" s="823" t="s">
        <v>1868</v>
      </c>
      <c r="F23" s="823" t="s">
        <v>1869</v>
      </c>
      <c r="G23" s="832">
        <v>3427</v>
      </c>
      <c r="H23" s="832">
        <v>518477.5</v>
      </c>
      <c r="I23" s="823"/>
      <c r="J23" s="823">
        <v>151.29194630872485</v>
      </c>
      <c r="K23" s="832">
        <v>3509</v>
      </c>
      <c r="L23" s="832">
        <v>546545.56999999995</v>
      </c>
      <c r="M23" s="823"/>
      <c r="N23" s="823">
        <v>155.75536335138216</v>
      </c>
      <c r="O23" s="832">
        <v>3769</v>
      </c>
      <c r="P23" s="832">
        <v>586404.17000000004</v>
      </c>
      <c r="Q23" s="828"/>
      <c r="R23" s="833">
        <v>155.58614221278856</v>
      </c>
    </row>
    <row r="24" spans="1:18" ht="14.45" customHeight="1" x14ac:dyDescent="0.2">
      <c r="A24" s="822" t="s">
        <v>1830</v>
      </c>
      <c r="B24" s="823" t="s">
        <v>1831</v>
      </c>
      <c r="C24" s="823" t="s">
        <v>581</v>
      </c>
      <c r="D24" s="823" t="s">
        <v>1835</v>
      </c>
      <c r="E24" s="823" t="s">
        <v>1870</v>
      </c>
      <c r="F24" s="823" t="s">
        <v>1871</v>
      </c>
      <c r="G24" s="832">
        <v>42393</v>
      </c>
      <c r="H24" s="832">
        <v>864151.20999999973</v>
      </c>
      <c r="I24" s="823"/>
      <c r="J24" s="823">
        <v>20.384290095062859</v>
      </c>
      <c r="K24" s="832">
        <v>41281.699999999997</v>
      </c>
      <c r="L24" s="832">
        <v>849867.46</v>
      </c>
      <c r="M24" s="823"/>
      <c r="N24" s="823">
        <v>20.587026697059471</v>
      </c>
      <c r="O24" s="832">
        <v>49453</v>
      </c>
      <c r="P24" s="832">
        <v>1045441.5499999992</v>
      </c>
      <c r="Q24" s="828"/>
      <c r="R24" s="833">
        <v>21.140103734859345</v>
      </c>
    </row>
    <row r="25" spans="1:18" ht="14.45" customHeight="1" x14ac:dyDescent="0.2">
      <c r="A25" s="822" t="s">
        <v>1830</v>
      </c>
      <c r="B25" s="823" t="s">
        <v>1831</v>
      </c>
      <c r="C25" s="823" t="s">
        <v>581</v>
      </c>
      <c r="D25" s="823" t="s">
        <v>1835</v>
      </c>
      <c r="E25" s="823" t="s">
        <v>1872</v>
      </c>
      <c r="F25" s="823" t="s">
        <v>1873</v>
      </c>
      <c r="G25" s="832">
        <v>1</v>
      </c>
      <c r="H25" s="832">
        <v>71.02</v>
      </c>
      <c r="I25" s="823"/>
      <c r="J25" s="823">
        <v>71.02</v>
      </c>
      <c r="K25" s="832"/>
      <c r="L25" s="832"/>
      <c r="M25" s="823"/>
      <c r="N25" s="823"/>
      <c r="O25" s="832"/>
      <c r="P25" s="832"/>
      <c r="Q25" s="828"/>
      <c r="R25" s="833"/>
    </row>
    <row r="26" spans="1:18" ht="14.45" customHeight="1" x14ac:dyDescent="0.2">
      <c r="A26" s="822" t="s">
        <v>1830</v>
      </c>
      <c r="B26" s="823" t="s">
        <v>1831</v>
      </c>
      <c r="C26" s="823" t="s">
        <v>581</v>
      </c>
      <c r="D26" s="823" t="s">
        <v>1835</v>
      </c>
      <c r="E26" s="823" t="s">
        <v>1874</v>
      </c>
      <c r="F26" s="823" t="s">
        <v>1875</v>
      </c>
      <c r="G26" s="832"/>
      <c r="H26" s="832"/>
      <c r="I26" s="823"/>
      <c r="J26" s="823"/>
      <c r="K26" s="832">
        <v>12</v>
      </c>
      <c r="L26" s="832">
        <v>1302746.3999999999</v>
      </c>
      <c r="M26" s="823"/>
      <c r="N26" s="823">
        <v>108562.2</v>
      </c>
      <c r="O26" s="832">
        <v>8</v>
      </c>
      <c r="P26" s="832">
        <v>868497.59999999986</v>
      </c>
      <c r="Q26" s="828"/>
      <c r="R26" s="833">
        <v>108562.19999999998</v>
      </c>
    </row>
    <row r="27" spans="1:18" ht="14.45" customHeight="1" x14ac:dyDescent="0.2">
      <c r="A27" s="822" t="s">
        <v>1830</v>
      </c>
      <c r="B27" s="823" t="s">
        <v>1831</v>
      </c>
      <c r="C27" s="823" t="s">
        <v>581</v>
      </c>
      <c r="D27" s="823" t="s">
        <v>1835</v>
      </c>
      <c r="E27" s="823" t="s">
        <v>1876</v>
      </c>
      <c r="F27" s="823" t="s">
        <v>1877</v>
      </c>
      <c r="G27" s="832">
        <v>51068</v>
      </c>
      <c r="H27" s="832">
        <v>978774.69999999984</v>
      </c>
      <c r="I27" s="823"/>
      <c r="J27" s="823">
        <v>19.166105976345261</v>
      </c>
      <c r="K27" s="832">
        <v>41249</v>
      </c>
      <c r="L27" s="832">
        <v>802173.13000000012</v>
      </c>
      <c r="M27" s="823"/>
      <c r="N27" s="823">
        <v>19.447092778006741</v>
      </c>
      <c r="O27" s="832">
        <v>47214</v>
      </c>
      <c r="P27" s="832">
        <v>924312.18000000028</v>
      </c>
      <c r="Q27" s="828"/>
      <c r="R27" s="833">
        <v>19.577078408946505</v>
      </c>
    </row>
    <row r="28" spans="1:18" ht="14.45" customHeight="1" x14ac:dyDescent="0.2">
      <c r="A28" s="822" t="s">
        <v>1830</v>
      </c>
      <c r="B28" s="823" t="s">
        <v>1831</v>
      </c>
      <c r="C28" s="823" t="s">
        <v>581</v>
      </c>
      <c r="D28" s="823" t="s">
        <v>1835</v>
      </c>
      <c r="E28" s="823" t="s">
        <v>1878</v>
      </c>
      <c r="F28" s="823" t="s">
        <v>1879</v>
      </c>
      <c r="G28" s="832">
        <v>192</v>
      </c>
      <c r="H28" s="832">
        <v>1624.32</v>
      </c>
      <c r="I28" s="823"/>
      <c r="J28" s="823">
        <v>8.4599999999999991</v>
      </c>
      <c r="K28" s="832">
        <v>150</v>
      </c>
      <c r="L28" s="832">
        <v>1278</v>
      </c>
      <c r="M28" s="823"/>
      <c r="N28" s="823">
        <v>8.52</v>
      </c>
      <c r="O28" s="832">
        <v>227</v>
      </c>
      <c r="P28" s="832">
        <v>1974.9</v>
      </c>
      <c r="Q28" s="828"/>
      <c r="R28" s="833">
        <v>8.7000000000000011</v>
      </c>
    </row>
    <row r="29" spans="1:18" ht="14.45" customHeight="1" x14ac:dyDescent="0.2">
      <c r="A29" s="822" t="s">
        <v>1830</v>
      </c>
      <c r="B29" s="823" t="s">
        <v>1831</v>
      </c>
      <c r="C29" s="823" t="s">
        <v>581</v>
      </c>
      <c r="D29" s="823" t="s">
        <v>1835</v>
      </c>
      <c r="E29" s="823" t="s">
        <v>1880</v>
      </c>
      <c r="F29" s="823" t="s">
        <v>1881</v>
      </c>
      <c r="G29" s="832">
        <v>100</v>
      </c>
      <c r="H29" s="832">
        <v>649</v>
      </c>
      <c r="I29" s="823"/>
      <c r="J29" s="823">
        <v>6.49</v>
      </c>
      <c r="K29" s="832"/>
      <c r="L29" s="832"/>
      <c r="M29" s="823"/>
      <c r="N29" s="823"/>
      <c r="O29" s="832">
        <v>100</v>
      </c>
      <c r="P29" s="832">
        <v>669</v>
      </c>
      <c r="Q29" s="828"/>
      <c r="R29" s="833">
        <v>6.69</v>
      </c>
    </row>
    <row r="30" spans="1:18" ht="14.45" customHeight="1" x14ac:dyDescent="0.2">
      <c r="A30" s="822" t="s">
        <v>1830</v>
      </c>
      <c r="B30" s="823" t="s">
        <v>1831</v>
      </c>
      <c r="C30" s="823" t="s">
        <v>581</v>
      </c>
      <c r="D30" s="823" t="s">
        <v>1835</v>
      </c>
      <c r="E30" s="823" t="s">
        <v>1882</v>
      </c>
      <c r="F30" s="823" t="s">
        <v>1883</v>
      </c>
      <c r="G30" s="832">
        <v>10</v>
      </c>
      <c r="H30" s="832">
        <v>422.8</v>
      </c>
      <c r="I30" s="823"/>
      <c r="J30" s="823">
        <v>42.28</v>
      </c>
      <c r="K30" s="832">
        <v>16</v>
      </c>
      <c r="L30" s="832">
        <v>729.44</v>
      </c>
      <c r="M30" s="823"/>
      <c r="N30" s="823">
        <v>45.59</v>
      </c>
      <c r="O30" s="832"/>
      <c r="P30" s="832"/>
      <c r="Q30" s="828"/>
      <c r="R30" s="833"/>
    </row>
    <row r="31" spans="1:18" ht="14.45" customHeight="1" x14ac:dyDescent="0.2">
      <c r="A31" s="822" t="s">
        <v>1830</v>
      </c>
      <c r="B31" s="823" t="s">
        <v>1831</v>
      </c>
      <c r="C31" s="823" t="s">
        <v>581</v>
      </c>
      <c r="D31" s="823" t="s">
        <v>1835</v>
      </c>
      <c r="E31" s="823" t="s">
        <v>1884</v>
      </c>
      <c r="F31" s="823" t="s">
        <v>1885</v>
      </c>
      <c r="G31" s="832">
        <v>4.5999999999999996</v>
      </c>
      <c r="H31" s="832">
        <v>11877</v>
      </c>
      <c r="I31" s="823"/>
      <c r="J31" s="823">
        <v>2581.9565217391305</v>
      </c>
      <c r="K31" s="832"/>
      <c r="L31" s="832"/>
      <c r="M31" s="823"/>
      <c r="N31" s="823"/>
      <c r="O31" s="832">
        <v>10.24</v>
      </c>
      <c r="P31" s="832">
        <v>28156.09</v>
      </c>
      <c r="Q31" s="828"/>
      <c r="R31" s="833">
        <v>2749.6181640625</v>
      </c>
    </row>
    <row r="32" spans="1:18" ht="14.45" customHeight="1" x14ac:dyDescent="0.2">
      <c r="A32" s="822" t="s">
        <v>1830</v>
      </c>
      <c r="B32" s="823" t="s">
        <v>1831</v>
      </c>
      <c r="C32" s="823" t="s">
        <v>581</v>
      </c>
      <c r="D32" s="823" t="s">
        <v>1835</v>
      </c>
      <c r="E32" s="823" t="s">
        <v>1886</v>
      </c>
      <c r="F32" s="823" t="s">
        <v>1887</v>
      </c>
      <c r="G32" s="832"/>
      <c r="H32" s="832"/>
      <c r="I32" s="823"/>
      <c r="J32" s="823"/>
      <c r="K32" s="832"/>
      <c r="L32" s="832"/>
      <c r="M32" s="823"/>
      <c r="N32" s="823"/>
      <c r="O32" s="832">
        <v>1</v>
      </c>
      <c r="P32" s="832">
        <v>8.51</v>
      </c>
      <c r="Q32" s="828"/>
      <c r="R32" s="833">
        <v>8.51</v>
      </c>
    </row>
    <row r="33" spans="1:18" ht="14.45" customHeight="1" x14ac:dyDescent="0.2">
      <c r="A33" s="822" t="s">
        <v>1830</v>
      </c>
      <c r="B33" s="823" t="s">
        <v>1831</v>
      </c>
      <c r="C33" s="823" t="s">
        <v>581</v>
      </c>
      <c r="D33" s="823" t="s">
        <v>1835</v>
      </c>
      <c r="E33" s="823" t="s">
        <v>1888</v>
      </c>
      <c r="F33" s="823" t="s">
        <v>1889</v>
      </c>
      <c r="G33" s="832"/>
      <c r="H33" s="832"/>
      <c r="I33" s="823"/>
      <c r="J33" s="823"/>
      <c r="K33" s="832">
        <v>145</v>
      </c>
      <c r="L33" s="832">
        <v>9945.5499999999993</v>
      </c>
      <c r="M33" s="823"/>
      <c r="N33" s="823">
        <v>68.589999999999989</v>
      </c>
      <c r="O33" s="832"/>
      <c r="P33" s="832"/>
      <c r="Q33" s="828"/>
      <c r="R33" s="833"/>
    </row>
    <row r="34" spans="1:18" ht="14.45" customHeight="1" x14ac:dyDescent="0.2">
      <c r="A34" s="822" t="s">
        <v>1830</v>
      </c>
      <c r="B34" s="823" t="s">
        <v>1831</v>
      </c>
      <c r="C34" s="823" t="s">
        <v>581</v>
      </c>
      <c r="D34" s="823" t="s">
        <v>1890</v>
      </c>
      <c r="E34" s="823" t="s">
        <v>1891</v>
      </c>
      <c r="F34" s="823" t="s">
        <v>1892</v>
      </c>
      <c r="G34" s="832">
        <v>360</v>
      </c>
      <c r="H34" s="832">
        <v>13680</v>
      </c>
      <c r="I34" s="823"/>
      <c r="J34" s="823">
        <v>38</v>
      </c>
      <c r="K34" s="832">
        <v>533</v>
      </c>
      <c r="L34" s="832">
        <v>20254</v>
      </c>
      <c r="M34" s="823"/>
      <c r="N34" s="823">
        <v>38</v>
      </c>
      <c r="O34" s="832">
        <v>420</v>
      </c>
      <c r="P34" s="832">
        <v>16800</v>
      </c>
      <c r="Q34" s="828"/>
      <c r="R34" s="833">
        <v>40</v>
      </c>
    </row>
    <row r="35" spans="1:18" ht="14.45" customHeight="1" x14ac:dyDescent="0.2">
      <c r="A35" s="822" t="s">
        <v>1830</v>
      </c>
      <c r="B35" s="823" t="s">
        <v>1831</v>
      </c>
      <c r="C35" s="823" t="s">
        <v>581</v>
      </c>
      <c r="D35" s="823" t="s">
        <v>1890</v>
      </c>
      <c r="E35" s="823" t="s">
        <v>1893</v>
      </c>
      <c r="F35" s="823" t="s">
        <v>1894</v>
      </c>
      <c r="G35" s="832">
        <v>245</v>
      </c>
      <c r="H35" s="832">
        <v>109515</v>
      </c>
      <c r="I35" s="823"/>
      <c r="J35" s="823">
        <v>447</v>
      </c>
      <c r="K35" s="832">
        <v>186</v>
      </c>
      <c r="L35" s="832">
        <v>83514</v>
      </c>
      <c r="M35" s="823"/>
      <c r="N35" s="823">
        <v>449</v>
      </c>
      <c r="O35" s="832">
        <v>170</v>
      </c>
      <c r="P35" s="832">
        <v>80240</v>
      </c>
      <c r="Q35" s="828"/>
      <c r="R35" s="833">
        <v>472</v>
      </c>
    </row>
    <row r="36" spans="1:18" ht="14.45" customHeight="1" x14ac:dyDescent="0.2">
      <c r="A36" s="822" t="s">
        <v>1830</v>
      </c>
      <c r="B36" s="823" t="s">
        <v>1831</v>
      </c>
      <c r="C36" s="823" t="s">
        <v>581</v>
      </c>
      <c r="D36" s="823" t="s">
        <v>1890</v>
      </c>
      <c r="E36" s="823" t="s">
        <v>1895</v>
      </c>
      <c r="F36" s="823" t="s">
        <v>1896</v>
      </c>
      <c r="G36" s="832">
        <v>1787</v>
      </c>
      <c r="H36" s="832">
        <v>319873</v>
      </c>
      <c r="I36" s="823"/>
      <c r="J36" s="823">
        <v>179</v>
      </c>
      <c r="K36" s="832">
        <v>1612</v>
      </c>
      <c r="L36" s="832">
        <v>290160</v>
      </c>
      <c r="M36" s="823"/>
      <c r="N36" s="823">
        <v>180</v>
      </c>
      <c r="O36" s="832">
        <v>1624</v>
      </c>
      <c r="P36" s="832">
        <v>315056</v>
      </c>
      <c r="Q36" s="828"/>
      <c r="R36" s="833">
        <v>194</v>
      </c>
    </row>
    <row r="37" spans="1:18" ht="14.45" customHeight="1" x14ac:dyDescent="0.2">
      <c r="A37" s="822" t="s">
        <v>1830</v>
      </c>
      <c r="B37" s="823" t="s">
        <v>1831</v>
      </c>
      <c r="C37" s="823" t="s">
        <v>581</v>
      </c>
      <c r="D37" s="823" t="s">
        <v>1890</v>
      </c>
      <c r="E37" s="823" t="s">
        <v>1897</v>
      </c>
      <c r="F37" s="823" t="s">
        <v>1898</v>
      </c>
      <c r="G37" s="832"/>
      <c r="H37" s="832"/>
      <c r="I37" s="823"/>
      <c r="J37" s="823"/>
      <c r="K37" s="832">
        <v>12</v>
      </c>
      <c r="L37" s="832">
        <v>4284</v>
      </c>
      <c r="M37" s="823"/>
      <c r="N37" s="823">
        <v>357</v>
      </c>
      <c r="O37" s="832">
        <v>8</v>
      </c>
      <c r="P37" s="832">
        <v>3080</v>
      </c>
      <c r="Q37" s="828"/>
      <c r="R37" s="833">
        <v>385</v>
      </c>
    </row>
    <row r="38" spans="1:18" ht="14.45" customHeight="1" x14ac:dyDescent="0.2">
      <c r="A38" s="822" t="s">
        <v>1830</v>
      </c>
      <c r="B38" s="823" t="s">
        <v>1831</v>
      </c>
      <c r="C38" s="823" t="s">
        <v>581</v>
      </c>
      <c r="D38" s="823" t="s">
        <v>1890</v>
      </c>
      <c r="E38" s="823" t="s">
        <v>1899</v>
      </c>
      <c r="F38" s="823" t="s">
        <v>1900</v>
      </c>
      <c r="G38" s="832">
        <v>25</v>
      </c>
      <c r="H38" s="832">
        <v>7975</v>
      </c>
      <c r="I38" s="823"/>
      <c r="J38" s="823">
        <v>319</v>
      </c>
      <c r="K38" s="832">
        <v>8</v>
      </c>
      <c r="L38" s="832">
        <v>2560</v>
      </c>
      <c r="M38" s="823"/>
      <c r="N38" s="823">
        <v>320</v>
      </c>
      <c r="O38" s="832">
        <v>17</v>
      </c>
      <c r="P38" s="832">
        <v>5746</v>
      </c>
      <c r="Q38" s="828"/>
      <c r="R38" s="833">
        <v>338</v>
      </c>
    </row>
    <row r="39" spans="1:18" ht="14.45" customHeight="1" x14ac:dyDescent="0.2">
      <c r="A39" s="822" t="s">
        <v>1830</v>
      </c>
      <c r="B39" s="823" t="s">
        <v>1831</v>
      </c>
      <c r="C39" s="823" t="s">
        <v>581</v>
      </c>
      <c r="D39" s="823" t="s">
        <v>1890</v>
      </c>
      <c r="E39" s="823" t="s">
        <v>1901</v>
      </c>
      <c r="F39" s="823" t="s">
        <v>1902</v>
      </c>
      <c r="G39" s="832">
        <v>115</v>
      </c>
      <c r="H39" s="832">
        <v>235405</v>
      </c>
      <c r="I39" s="823"/>
      <c r="J39" s="823">
        <v>2047</v>
      </c>
      <c r="K39" s="832">
        <v>109</v>
      </c>
      <c r="L39" s="832">
        <v>223668</v>
      </c>
      <c r="M39" s="823"/>
      <c r="N39" s="823">
        <v>2052</v>
      </c>
      <c r="O39" s="832">
        <v>106</v>
      </c>
      <c r="P39" s="832">
        <v>225462</v>
      </c>
      <c r="Q39" s="828"/>
      <c r="R39" s="833">
        <v>2127</v>
      </c>
    </row>
    <row r="40" spans="1:18" ht="14.45" customHeight="1" x14ac:dyDescent="0.2">
      <c r="A40" s="822" t="s">
        <v>1830</v>
      </c>
      <c r="B40" s="823" t="s">
        <v>1831</v>
      </c>
      <c r="C40" s="823" t="s">
        <v>581</v>
      </c>
      <c r="D40" s="823" t="s">
        <v>1890</v>
      </c>
      <c r="E40" s="823" t="s">
        <v>1903</v>
      </c>
      <c r="F40" s="823" t="s">
        <v>1904</v>
      </c>
      <c r="G40" s="832">
        <v>4</v>
      </c>
      <c r="H40" s="832">
        <v>12292</v>
      </c>
      <c r="I40" s="823"/>
      <c r="J40" s="823">
        <v>3073</v>
      </c>
      <c r="K40" s="832">
        <v>3</v>
      </c>
      <c r="L40" s="832">
        <v>9252</v>
      </c>
      <c r="M40" s="823"/>
      <c r="N40" s="823">
        <v>3084</v>
      </c>
      <c r="O40" s="832">
        <v>2</v>
      </c>
      <c r="P40" s="832">
        <v>6296</v>
      </c>
      <c r="Q40" s="828"/>
      <c r="R40" s="833">
        <v>3148</v>
      </c>
    </row>
    <row r="41" spans="1:18" ht="14.45" customHeight="1" x14ac:dyDescent="0.2">
      <c r="A41" s="822" t="s">
        <v>1830</v>
      </c>
      <c r="B41" s="823" t="s">
        <v>1831</v>
      </c>
      <c r="C41" s="823" t="s">
        <v>581</v>
      </c>
      <c r="D41" s="823" t="s">
        <v>1890</v>
      </c>
      <c r="E41" s="823" t="s">
        <v>1905</v>
      </c>
      <c r="F41" s="823" t="s">
        <v>1906</v>
      </c>
      <c r="G41" s="832">
        <v>3</v>
      </c>
      <c r="H41" s="832">
        <v>2013</v>
      </c>
      <c r="I41" s="823"/>
      <c r="J41" s="823">
        <v>671</v>
      </c>
      <c r="K41" s="832">
        <v>2</v>
      </c>
      <c r="L41" s="832">
        <v>1346</v>
      </c>
      <c r="M41" s="823"/>
      <c r="N41" s="823">
        <v>673</v>
      </c>
      <c r="O41" s="832">
        <v>2</v>
      </c>
      <c r="P41" s="832">
        <v>1402</v>
      </c>
      <c r="Q41" s="828"/>
      <c r="R41" s="833">
        <v>701</v>
      </c>
    </row>
    <row r="42" spans="1:18" ht="14.45" customHeight="1" x14ac:dyDescent="0.2">
      <c r="A42" s="822" t="s">
        <v>1830</v>
      </c>
      <c r="B42" s="823" t="s">
        <v>1831</v>
      </c>
      <c r="C42" s="823" t="s">
        <v>581</v>
      </c>
      <c r="D42" s="823" t="s">
        <v>1890</v>
      </c>
      <c r="E42" s="823" t="s">
        <v>1907</v>
      </c>
      <c r="F42" s="823" t="s">
        <v>1908</v>
      </c>
      <c r="G42" s="832">
        <v>2</v>
      </c>
      <c r="H42" s="832">
        <v>2714</v>
      </c>
      <c r="I42" s="823"/>
      <c r="J42" s="823">
        <v>1357</v>
      </c>
      <c r="K42" s="832"/>
      <c r="L42" s="832"/>
      <c r="M42" s="823"/>
      <c r="N42" s="823"/>
      <c r="O42" s="832">
        <v>3</v>
      </c>
      <c r="P42" s="832">
        <v>4209</v>
      </c>
      <c r="Q42" s="828"/>
      <c r="R42" s="833">
        <v>1403</v>
      </c>
    </row>
    <row r="43" spans="1:18" ht="14.45" customHeight="1" x14ac:dyDescent="0.2">
      <c r="A43" s="822" t="s">
        <v>1830</v>
      </c>
      <c r="B43" s="823" t="s">
        <v>1831</v>
      </c>
      <c r="C43" s="823" t="s">
        <v>581</v>
      </c>
      <c r="D43" s="823" t="s">
        <v>1890</v>
      </c>
      <c r="E43" s="823" t="s">
        <v>1909</v>
      </c>
      <c r="F43" s="823" t="s">
        <v>1910</v>
      </c>
      <c r="G43" s="832">
        <v>95</v>
      </c>
      <c r="H43" s="832">
        <v>136515</v>
      </c>
      <c r="I43" s="823"/>
      <c r="J43" s="823">
        <v>1437</v>
      </c>
      <c r="K43" s="832">
        <v>75</v>
      </c>
      <c r="L43" s="832">
        <v>108075</v>
      </c>
      <c r="M43" s="823"/>
      <c r="N43" s="823">
        <v>1441</v>
      </c>
      <c r="O43" s="832">
        <v>79</v>
      </c>
      <c r="P43" s="832">
        <v>117710</v>
      </c>
      <c r="Q43" s="828"/>
      <c r="R43" s="833">
        <v>1490</v>
      </c>
    </row>
    <row r="44" spans="1:18" ht="14.45" customHeight="1" x14ac:dyDescent="0.2">
      <c r="A44" s="822" t="s">
        <v>1830</v>
      </c>
      <c r="B44" s="823" t="s">
        <v>1831</v>
      </c>
      <c r="C44" s="823" t="s">
        <v>581</v>
      </c>
      <c r="D44" s="823" t="s">
        <v>1890</v>
      </c>
      <c r="E44" s="823" t="s">
        <v>1911</v>
      </c>
      <c r="F44" s="823" t="s">
        <v>1912</v>
      </c>
      <c r="G44" s="832">
        <v>208</v>
      </c>
      <c r="H44" s="832">
        <v>399360</v>
      </c>
      <c r="I44" s="823"/>
      <c r="J44" s="823">
        <v>1920</v>
      </c>
      <c r="K44" s="832">
        <v>171</v>
      </c>
      <c r="L44" s="832">
        <v>329175</v>
      </c>
      <c r="M44" s="823"/>
      <c r="N44" s="823">
        <v>1925</v>
      </c>
      <c r="O44" s="832">
        <v>190</v>
      </c>
      <c r="P44" s="832">
        <v>380000</v>
      </c>
      <c r="Q44" s="828"/>
      <c r="R44" s="833">
        <v>2000</v>
      </c>
    </row>
    <row r="45" spans="1:18" ht="14.45" customHeight="1" x14ac:dyDescent="0.2">
      <c r="A45" s="822" t="s">
        <v>1830</v>
      </c>
      <c r="B45" s="823" t="s">
        <v>1831</v>
      </c>
      <c r="C45" s="823" t="s">
        <v>581</v>
      </c>
      <c r="D45" s="823" t="s">
        <v>1890</v>
      </c>
      <c r="E45" s="823" t="s">
        <v>1913</v>
      </c>
      <c r="F45" s="823" t="s">
        <v>1914</v>
      </c>
      <c r="G45" s="832">
        <v>1</v>
      </c>
      <c r="H45" s="832">
        <v>1289</v>
      </c>
      <c r="I45" s="823"/>
      <c r="J45" s="823">
        <v>1289</v>
      </c>
      <c r="K45" s="832"/>
      <c r="L45" s="832"/>
      <c r="M45" s="823"/>
      <c r="N45" s="823"/>
      <c r="O45" s="832"/>
      <c r="P45" s="832"/>
      <c r="Q45" s="828"/>
      <c r="R45" s="833"/>
    </row>
    <row r="46" spans="1:18" ht="14.45" customHeight="1" x14ac:dyDescent="0.2">
      <c r="A46" s="822" t="s">
        <v>1830</v>
      </c>
      <c r="B46" s="823" t="s">
        <v>1831</v>
      </c>
      <c r="C46" s="823" t="s">
        <v>581</v>
      </c>
      <c r="D46" s="823" t="s">
        <v>1890</v>
      </c>
      <c r="E46" s="823" t="s">
        <v>1915</v>
      </c>
      <c r="F46" s="823" t="s">
        <v>1916</v>
      </c>
      <c r="G46" s="832">
        <v>117</v>
      </c>
      <c r="H46" s="832">
        <v>142623</v>
      </c>
      <c r="I46" s="823"/>
      <c r="J46" s="823">
        <v>1219</v>
      </c>
      <c r="K46" s="832">
        <v>72</v>
      </c>
      <c r="L46" s="832">
        <v>88056</v>
      </c>
      <c r="M46" s="823"/>
      <c r="N46" s="823">
        <v>1223</v>
      </c>
      <c r="O46" s="832">
        <v>66</v>
      </c>
      <c r="P46" s="832">
        <v>83622</v>
      </c>
      <c r="Q46" s="828"/>
      <c r="R46" s="833">
        <v>1267</v>
      </c>
    </row>
    <row r="47" spans="1:18" ht="14.45" customHeight="1" x14ac:dyDescent="0.2">
      <c r="A47" s="822" t="s">
        <v>1830</v>
      </c>
      <c r="B47" s="823" t="s">
        <v>1831</v>
      </c>
      <c r="C47" s="823" t="s">
        <v>581</v>
      </c>
      <c r="D47" s="823" t="s">
        <v>1890</v>
      </c>
      <c r="E47" s="823" t="s">
        <v>1917</v>
      </c>
      <c r="F47" s="823" t="s">
        <v>1918</v>
      </c>
      <c r="G47" s="832">
        <v>201</v>
      </c>
      <c r="H47" s="832">
        <v>137685</v>
      </c>
      <c r="I47" s="823"/>
      <c r="J47" s="823">
        <v>685</v>
      </c>
      <c r="K47" s="832">
        <v>134</v>
      </c>
      <c r="L47" s="832">
        <v>92058</v>
      </c>
      <c r="M47" s="823"/>
      <c r="N47" s="823">
        <v>687</v>
      </c>
      <c r="O47" s="832">
        <v>173</v>
      </c>
      <c r="P47" s="832">
        <v>123695</v>
      </c>
      <c r="Q47" s="828"/>
      <c r="R47" s="833">
        <v>715</v>
      </c>
    </row>
    <row r="48" spans="1:18" ht="14.45" customHeight="1" x14ac:dyDescent="0.2">
      <c r="A48" s="822" t="s">
        <v>1830</v>
      </c>
      <c r="B48" s="823" t="s">
        <v>1831</v>
      </c>
      <c r="C48" s="823" t="s">
        <v>581</v>
      </c>
      <c r="D48" s="823" t="s">
        <v>1890</v>
      </c>
      <c r="E48" s="823" t="s">
        <v>1919</v>
      </c>
      <c r="F48" s="823" t="s">
        <v>1920</v>
      </c>
      <c r="G48" s="832">
        <v>125</v>
      </c>
      <c r="H48" s="832">
        <v>90000</v>
      </c>
      <c r="I48" s="823"/>
      <c r="J48" s="823">
        <v>720</v>
      </c>
      <c r="K48" s="832">
        <v>97</v>
      </c>
      <c r="L48" s="832">
        <v>70034</v>
      </c>
      <c r="M48" s="823"/>
      <c r="N48" s="823">
        <v>722</v>
      </c>
      <c r="O48" s="832">
        <v>80</v>
      </c>
      <c r="P48" s="832">
        <v>60320</v>
      </c>
      <c r="Q48" s="828"/>
      <c r="R48" s="833">
        <v>754</v>
      </c>
    </row>
    <row r="49" spans="1:18" ht="14.45" customHeight="1" x14ac:dyDescent="0.2">
      <c r="A49" s="822" t="s">
        <v>1830</v>
      </c>
      <c r="B49" s="823" t="s">
        <v>1831</v>
      </c>
      <c r="C49" s="823" t="s">
        <v>581</v>
      </c>
      <c r="D49" s="823" t="s">
        <v>1890</v>
      </c>
      <c r="E49" s="823" t="s">
        <v>1921</v>
      </c>
      <c r="F49" s="823" t="s">
        <v>1922</v>
      </c>
      <c r="G49" s="832">
        <v>2</v>
      </c>
      <c r="H49" s="832">
        <v>5300</v>
      </c>
      <c r="I49" s="823"/>
      <c r="J49" s="823">
        <v>2650</v>
      </c>
      <c r="K49" s="832">
        <v>2</v>
      </c>
      <c r="L49" s="832">
        <v>5318</v>
      </c>
      <c r="M49" s="823"/>
      <c r="N49" s="823">
        <v>2659</v>
      </c>
      <c r="O49" s="832">
        <v>10</v>
      </c>
      <c r="P49" s="832">
        <v>27720</v>
      </c>
      <c r="Q49" s="828"/>
      <c r="R49" s="833">
        <v>2772</v>
      </c>
    </row>
    <row r="50" spans="1:18" ht="14.45" customHeight="1" x14ac:dyDescent="0.2">
      <c r="A50" s="822" t="s">
        <v>1830</v>
      </c>
      <c r="B50" s="823" t="s">
        <v>1831</v>
      </c>
      <c r="C50" s="823" t="s">
        <v>581</v>
      </c>
      <c r="D50" s="823" t="s">
        <v>1890</v>
      </c>
      <c r="E50" s="823" t="s">
        <v>1923</v>
      </c>
      <c r="F50" s="823" t="s">
        <v>1924</v>
      </c>
      <c r="G50" s="832">
        <v>5053</v>
      </c>
      <c r="H50" s="832">
        <v>9252043</v>
      </c>
      <c r="I50" s="823"/>
      <c r="J50" s="823">
        <v>1831</v>
      </c>
      <c r="K50" s="832">
        <v>4359</v>
      </c>
      <c r="L50" s="832">
        <v>7998765</v>
      </c>
      <c r="M50" s="823"/>
      <c r="N50" s="823">
        <v>1835</v>
      </c>
      <c r="O50" s="832">
        <v>4926</v>
      </c>
      <c r="P50" s="832">
        <v>9403734</v>
      </c>
      <c r="Q50" s="828"/>
      <c r="R50" s="833">
        <v>1909</v>
      </c>
    </row>
    <row r="51" spans="1:18" ht="14.45" customHeight="1" x14ac:dyDescent="0.2">
      <c r="A51" s="822" t="s">
        <v>1830</v>
      </c>
      <c r="B51" s="823" t="s">
        <v>1831</v>
      </c>
      <c r="C51" s="823" t="s">
        <v>581</v>
      </c>
      <c r="D51" s="823" t="s">
        <v>1890</v>
      </c>
      <c r="E51" s="823" t="s">
        <v>1925</v>
      </c>
      <c r="F51" s="823" t="s">
        <v>1926</v>
      </c>
      <c r="G51" s="832">
        <v>1797</v>
      </c>
      <c r="H51" s="832">
        <v>774507</v>
      </c>
      <c r="I51" s="823"/>
      <c r="J51" s="823">
        <v>431</v>
      </c>
      <c r="K51" s="832">
        <v>1418</v>
      </c>
      <c r="L51" s="832">
        <v>613994</v>
      </c>
      <c r="M51" s="823"/>
      <c r="N51" s="823">
        <v>433</v>
      </c>
      <c r="O51" s="832">
        <v>1557</v>
      </c>
      <c r="P51" s="832">
        <v>703764</v>
      </c>
      <c r="Q51" s="828"/>
      <c r="R51" s="833">
        <v>452</v>
      </c>
    </row>
    <row r="52" spans="1:18" ht="14.45" customHeight="1" x14ac:dyDescent="0.2">
      <c r="A52" s="822" t="s">
        <v>1830</v>
      </c>
      <c r="B52" s="823" t="s">
        <v>1831</v>
      </c>
      <c r="C52" s="823" t="s">
        <v>581</v>
      </c>
      <c r="D52" s="823" t="s">
        <v>1890</v>
      </c>
      <c r="E52" s="823" t="s">
        <v>1927</v>
      </c>
      <c r="F52" s="823" t="s">
        <v>1928</v>
      </c>
      <c r="G52" s="832">
        <v>204</v>
      </c>
      <c r="H52" s="832">
        <v>720732</v>
      </c>
      <c r="I52" s="823"/>
      <c r="J52" s="823">
        <v>3533</v>
      </c>
      <c r="K52" s="832">
        <v>224</v>
      </c>
      <c r="L52" s="832">
        <v>793632</v>
      </c>
      <c r="M52" s="823"/>
      <c r="N52" s="823">
        <v>3543</v>
      </c>
      <c r="O52" s="832">
        <v>292</v>
      </c>
      <c r="P52" s="832">
        <v>1057916</v>
      </c>
      <c r="Q52" s="828"/>
      <c r="R52" s="833">
        <v>3623</v>
      </c>
    </row>
    <row r="53" spans="1:18" ht="14.45" customHeight="1" x14ac:dyDescent="0.2">
      <c r="A53" s="822" t="s">
        <v>1830</v>
      </c>
      <c r="B53" s="823" t="s">
        <v>1831</v>
      </c>
      <c r="C53" s="823" t="s">
        <v>581</v>
      </c>
      <c r="D53" s="823" t="s">
        <v>1890</v>
      </c>
      <c r="E53" s="823" t="s">
        <v>1929</v>
      </c>
      <c r="F53" s="823" t="s">
        <v>1930</v>
      </c>
      <c r="G53" s="832"/>
      <c r="H53" s="832"/>
      <c r="I53" s="823"/>
      <c r="J53" s="823"/>
      <c r="K53" s="832">
        <v>11</v>
      </c>
      <c r="L53" s="832">
        <v>0</v>
      </c>
      <c r="M53" s="823"/>
      <c r="N53" s="823">
        <v>0</v>
      </c>
      <c r="O53" s="832">
        <v>8</v>
      </c>
      <c r="P53" s="832">
        <v>0</v>
      </c>
      <c r="Q53" s="828"/>
      <c r="R53" s="833">
        <v>0</v>
      </c>
    </row>
    <row r="54" spans="1:18" ht="14.45" customHeight="1" x14ac:dyDescent="0.2">
      <c r="A54" s="822" t="s">
        <v>1830</v>
      </c>
      <c r="B54" s="823" t="s">
        <v>1831</v>
      </c>
      <c r="C54" s="823" t="s">
        <v>581</v>
      </c>
      <c r="D54" s="823" t="s">
        <v>1890</v>
      </c>
      <c r="E54" s="823" t="s">
        <v>1931</v>
      </c>
      <c r="F54" s="823" t="s">
        <v>1932</v>
      </c>
      <c r="G54" s="832"/>
      <c r="H54" s="832"/>
      <c r="I54" s="823"/>
      <c r="J54" s="823"/>
      <c r="K54" s="832"/>
      <c r="L54" s="832"/>
      <c r="M54" s="823"/>
      <c r="N54" s="823"/>
      <c r="O54" s="832">
        <v>1</v>
      </c>
      <c r="P54" s="832">
        <v>0</v>
      </c>
      <c r="Q54" s="828"/>
      <c r="R54" s="833">
        <v>0</v>
      </c>
    </row>
    <row r="55" spans="1:18" ht="14.45" customHeight="1" x14ac:dyDescent="0.2">
      <c r="A55" s="822" t="s">
        <v>1830</v>
      </c>
      <c r="B55" s="823" t="s">
        <v>1831</v>
      </c>
      <c r="C55" s="823" t="s">
        <v>581</v>
      </c>
      <c r="D55" s="823" t="s">
        <v>1890</v>
      </c>
      <c r="E55" s="823" t="s">
        <v>1933</v>
      </c>
      <c r="F55" s="823" t="s">
        <v>1934</v>
      </c>
      <c r="G55" s="832">
        <v>1552</v>
      </c>
      <c r="H55" s="832">
        <v>51733.35</v>
      </c>
      <c r="I55" s="823"/>
      <c r="J55" s="823">
        <v>33.333344072164948</v>
      </c>
      <c r="K55" s="832">
        <v>1882</v>
      </c>
      <c r="L55" s="832">
        <v>70866.680000000008</v>
      </c>
      <c r="M55" s="823"/>
      <c r="N55" s="823">
        <v>37.654984059511165</v>
      </c>
      <c r="O55" s="832">
        <v>1638</v>
      </c>
      <c r="P55" s="832">
        <v>65189.99</v>
      </c>
      <c r="Q55" s="828"/>
      <c r="R55" s="833">
        <v>39.798528693528695</v>
      </c>
    </row>
    <row r="56" spans="1:18" ht="14.45" customHeight="1" x14ac:dyDescent="0.2">
      <c r="A56" s="822" t="s">
        <v>1830</v>
      </c>
      <c r="B56" s="823" t="s">
        <v>1831</v>
      </c>
      <c r="C56" s="823" t="s">
        <v>581</v>
      </c>
      <c r="D56" s="823" t="s">
        <v>1890</v>
      </c>
      <c r="E56" s="823" t="s">
        <v>1935</v>
      </c>
      <c r="F56" s="823" t="s">
        <v>1936</v>
      </c>
      <c r="G56" s="832">
        <v>1776</v>
      </c>
      <c r="H56" s="832">
        <v>67488</v>
      </c>
      <c r="I56" s="823"/>
      <c r="J56" s="823">
        <v>38</v>
      </c>
      <c r="K56" s="832">
        <v>1678</v>
      </c>
      <c r="L56" s="832">
        <v>63764</v>
      </c>
      <c r="M56" s="823"/>
      <c r="N56" s="823">
        <v>38</v>
      </c>
      <c r="O56" s="832">
        <v>1602</v>
      </c>
      <c r="P56" s="832">
        <v>62478</v>
      </c>
      <c r="Q56" s="828"/>
      <c r="R56" s="833">
        <v>39</v>
      </c>
    </row>
    <row r="57" spans="1:18" ht="14.45" customHeight="1" x14ac:dyDescent="0.2">
      <c r="A57" s="822" t="s">
        <v>1830</v>
      </c>
      <c r="B57" s="823" t="s">
        <v>1831</v>
      </c>
      <c r="C57" s="823" t="s">
        <v>581</v>
      </c>
      <c r="D57" s="823" t="s">
        <v>1890</v>
      </c>
      <c r="E57" s="823" t="s">
        <v>1937</v>
      </c>
      <c r="F57" s="823" t="s">
        <v>1938</v>
      </c>
      <c r="G57" s="832">
        <v>734</v>
      </c>
      <c r="H57" s="832">
        <v>450676</v>
      </c>
      <c r="I57" s="823"/>
      <c r="J57" s="823">
        <v>614</v>
      </c>
      <c r="K57" s="832">
        <v>597</v>
      </c>
      <c r="L57" s="832">
        <v>368946</v>
      </c>
      <c r="M57" s="823"/>
      <c r="N57" s="823">
        <v>618</v>
      </c>
      <c r="O57" s="832">
        <v>745</v>
      </c>
      <c r="P57" s="832">
        <v>482760</v>
      </c>
      <c r="Q57" s="828"/>
      <c r="R57" s="833">
        <v>648</v>
      </c>
    </row>
    <row r="58" spans="1:18" ht="14.45" customHeight="1" x14ac:dyDescent="0.2">
      <c r="A58" s="822" t="s">
        <v>1830</v>
      </c>
      <c r="B58" s="823" t="s">
        <v>1831</v>
      </c>
      <c r="C58" s="823" t="s">
        <v>581</v>
      </c>
      <c r="D58" s="823" t="s">
        <v>1890</v>
      </c>
      <c r="E58" s="823" t="s">
        <v>1939</v>
      </c>
      <c r="F58" s="823" t="s">
        <v>1940</v>
      </c>
      <c r="G58" s="832"/>
      <c r="H58" s="832"/>
      <c r="I58" s="823"/>
      <c r="J58" s="823"/>
      <c r="K58" s="832"/>
      <c r="L58" s="832"/>
      <c r="M58" s="823"/>
      <c r="N58" s="823"/>
      <c r="O58" s="832">
        <v>2</v>
      </c>
      <c r="P58" s="832">
        <v>162</v>
      </c>
      <c r="Q58" s="828"/>
      <c r="R58" s="833">
        <v>81</v>
      </c>
    </row>
    <row r="59" spans="1:18" ht="14.45" customHeight="1" x14ac:dyDescent="0.2">
      <c r="A59" s="822" t="s">
        <v>1830</v>
      </c>
      <c r="B59" s="823" t="s">
        <v>1831</v>
      </c>
      <c r="C59" s="823" t="s">
        <v>581</v>
      </c>
      <c r="D59" s="823" t="s">
        <v>1890</v>
      </c>
      <c r="E59" s="823" t="s">
        <v>1941</v>
      </c>
      <c r="F59" s="823" t="s">
        <v>1942</v>
      </c>
      <c r="G59" s="832">
        <v>1</v>
      </c>
      <c r="H59" s="832">
        <v>2026</v>
      </c>
      <c r="I59" s="823"/>
      <c r="J59" s="823">
        <v>2026</v>
      </c>
      <c r="K59" s="832">
        <v>3</v>
      </c>
      <c r="L59" s="832">
        <v>6105</v>
      </c>
      <c r="M59" s="823"/>
      <c r="N59" s="823">
        <v>2035</v>
      </c>
      <c r="O59" s="832"/>
      <c r="P59" s="832"/>
      <c r="Q59" s="828"/>
      <c r="R59" s="833"/>
    </row>
    <row r="60" spans="1:18" ht="14.45" customHeight="1" x14ac:dyDescent="0.2">
      <c r="A60" s="822" t="s">
        <v>1830</v>
      </c>
      <c r="B60" s="823" t="s">
        <v>1831</v>
      </c>
      <c r="C60" s="823" t="s">
        <v>581</v>
      </c>
      <c r="D60" s="823" t="s">
        <v>1890</v>
      </c>
      <c r="E60" s="823" t="s">
        <v>1943</v>
      </c>
      <c r="F60" s="823" t="s">
        <v>1944</v>
      </c>
      <c r="G60" s="832">
        <v>107</v>
      </c>
      <c r="H60" s="832">
        <v>46866</v>
      </c>
      <c r="I60" s="823"/>
      <c r="J60" s="823">
        <v>438</v>
      </c>
      <c r="K60" s="832">
        <v>81</v>
      </c>
      <c r="L60" s="832">
        <v>35640</v>
      </c>
      <c r="M60" s="823"/>
      <c r="N60" s="823">
        <v>440</v>
      </c>
      <c r="O60" s="832">
        <v>99</v>
      </c>
      <c r="P60" s="832">
        <v>45441</v>
      </c>
      <c r="Q60" s="828"/>
      <c r="R60" s="833">
        <v>459</v>
      </c>
    </row>
    <row r="61" spans="1:18" ht="14.45" customHeight="1" x14ac:dyDescent="0.2">
      <c r="A61" s="822" t="s">
        <v>1830</v>
      </c>
      <c r="B61" s="823" t="s">
        <v>1831</v>
      </c>
      <c r="C61" s="823" t="s">
        <v>581</v>
      </c>
      <c r="D61" s="823" t="s">
        <v>1890</v>
      </c>
      <c r="E61" s="823" t="s">
        <v>1945</v>
      </c>
      <c r="F61" s="823" t="s">
        <v>1946</v>
      </c>
      <c r="G61" s="832">
        <v>1069</v>
      </c>
      <c r="H61" s="832">
        <v>1439943</v>
      </c>
      <c r="I61" s="823"/>
      <c r="J61" s="823">
        <v>1347</v>
      </c>
      <c r="K61" s="832">
        <v>1017</v>
      </c>
      <c r="L61" s="832">
        <v>1373967</v>
      </c>
      <c r="M61" s="823"/>
      <c r="N61" s="823">
        <v>1351</v>
      </c>
      <c r="O61" s="832">
        <v>1009</v>
      </c>
      <c r="P61" s="832">
        <v>1420672</v>
      </c>
      <c r="Q61" s="828"/>
      <c r="R61" s="833">
        <v>1408</v>
      </c>
    </row>
    <row r="62" spans="1:18" ht="14.45" customHeight="1" x14ac:dyDescent="0.2">
      <c r="A62" s="822" t="s">
        <v>1830</v>
      </c>
      <c r="B62" s="823" t="s">
        <v>1831</v>
      </c>
      <c r="C62" s="823" t="s">
        <v>581</v>
      </c>
      <c r="D62" s="823" t="s">
        <v>1890</v>
      </c>
      <c r="E62" s="823" t="s">
        <v>1947</v>
      </c>
      <c r="F62" s="823" t="s">
        <v>1948</v>
      </c>
      <c r="G62" s="832">
        <v>271</v>
      </c>
      <c r="H62" s="832">
        <v>138752</v>
      </c>
      <c r="I62" s="823"/>
      <c r="J62" s="823">
        <v>512</v>
      </c>
      <c r="K62" s="832">
        <v>225</v>
      </c>
      <c r="L62" s="832">
        <v>115650</v>
      </c>
      <c r="M62" s="823"/>
      <c r="N62" s="823">
        <v>514</v>
      </c>
      <c r="O62" s="832">
        <v>411</v>
      </c>
      <c r="P62" s="832">
        <v>220707</v>
      </c>
      <c r="Q62" s="828"/>
      <c r="R62" s="833">
        <v>537</v>
      </c>
    </row>
    <row r="63" spans="1:18" ht="14.45" customHeight="1" x14ac:dyDescent="0.2">
      <c r="A63" s="822" t="s">
        <v>1830</v>
      </c>
      <c r="B63" s="823" t="s">
        <v>1831</v>
      </c>
      <c r="C63" s="823" t="s">
        <v>581</v>
      </c>
      <c r="D63" s="823" t="s">
        <v>1890</v>
      </c>
      <c r="E63" s="823" t="s">
        <v>1949</v>
      </c>
      <c r="F63" s="823" t="s">
        <v>1950</v>
      </c>
      <c r="G63" s="832">
        <v>76</v>
      </c>
      <c r="H63" s="832">
        <v>177992</v>
      </c>
      <c r="I63" s="823"/>
      <c r="J63" s="823">
        <v>2342</v>
      </c>
      <c r="K63" s="832">
        <v>52</v>
      </c>
      <c r="L63" s="832">
        <v>122252</v>
      </c>
      <c r="M63" s="823"/>
      <c r="N63" s="823">
        <v>2351</v>
      </c>
      <c r="O63" s="832">
        <v>62</v>
      </c>
      <c r="P63" s="832">
        <v>151218</v>
      </c>
      <c r="Q63" s="828"/>
      <c r="R63" s="833">
        <v>2439</v>
      </c>
    </row>
    <row r="64" spans="1:18" ht="14.45" customHeight="1" x14ac:dyDescent="0.2">
      <c r="A64" s="822" t="s">
        <v>1830</v>
      </c>
      <c r="B64" s="823" t="s">
        <v>1831</v>
      </c>
      <c r="C64" s="823" t="s">
        <v>581</v>
      </c>
      <c r="D64" s="823" t="s">
        <v>1890</v>
      </c>
      <c r="E64" s="823" t="s">
        <v>1951</v>
      </c>
      <c r="F64" s="823" t="s">
        <v>1952</v>
      </c>
      <c r="G64" s="832">
        <v>80</v>
      </c>
      <c r="H64" s="832">
        <v>212640</v>
      </c>
      <c r="I64" s="823"/>
      <c r="J64" s="823">
        <v>2658</v>
      </c>
      <c r="K64" s="832">
        <v>62</v>
      </c>
      <c r="L64" s="832">
        <v>165354</v>
      </c>
      <c r="M64" s="823"/>
      <c r="N64" s="823">
        <v>2667</v>
      </c>
      <c r="O64" s="832">
        <v>79</v>
      </c>
      <c r="P64" s="832">
        <v>219620</v>
      </c>
      <c r="Q64" s="828"/>
      <c r="R64" s="833">
        <v>2780</v>
      </c>
    </row>
    <row r="65" spans="1:18" ht="14.45" customHeight="1" x14ac:dyDescent="0.2">
      <c r="A65" s="822" t="s">
        <v>1830</v>
      </c>
      <c r="B65" s="823" t="s">
        <v>1831</v>
      </c>
      <c r="C65" s="823" t="s">
        <v>581</v>
      </c>
      <c r="D65" s="823" t="s">
        <v>1890</v>
      </c>
      <c r="E65" s="823" t="s">
        <v>1953</v>
      </c>
      <c r="F65" s="823" t="s">
        <v>1954</v>
      </c>
      <c r="G65" s="832"/>
      <c r="H65" s="832"/>
      <c r="I65" s="823"/>
      <c r="J65" s="823"/>
      <c r="K65" s="832">
        <v>289</v>
      </c>
      <c r="L65" s="832">
        <v>104040</v>
      </c>
      <c r="M65" s="823"/>
      <c r="N65" s="823">
        <v>360</v>
      </c>
      <c r="O65" s="832">
        <v>53</v>
      </c>
      <c r="P65" s="832">
        <v>20564</v>
      </c>
      <c r="Q65" s="828"/>
      <c r="R65" s="833">
        <v>388</v>
      </c>
    </row>
    <row r="66" spans="1:18" ht="14.45" customHeight="1" x14ac:dyDescent="0.2">
      <c r="A66" s="822" t="s">
        <v>1830</v>
      </c>
      <c r="B66" s="823" t="s">
        <v>1831</v>
      </c>
      <c r="C66" s="823" t="s">
        <v>581</v>
      </c>
      <c r="D66" s="823" t="s">
        <v>1890</v>
      </c>
      <c r="E66" s="823" t="s">
        <v>1955</v>
      </c>
      <c r="F66" s="823" t="s">
        <v>1956</v>
      </c>
      <c r="G66" s="832">
        <v>3</v>
      </c>
      <c r="H66" s="832">
        <v>588</v>
      </c>
      <c r="I66" s="823"/>
      <c r="J66" s="823">
        <v>196</v>
      </c>
      <c r="K66" s="832">
        <v>2</v>
      </c>
      <c r="L66" s="832">
        <v>396</v>
      </c>
      <c r="M66" s="823"/>
      <c r="N66" s="823">
        <v>198</v>
      </c>
      <c r="O66" s="832"/>
      <c r="P66" s="832"/>
      <c r="Q66" s="828"/>
      <c r="R66" s="833"/>
    </row>
    <row r="67" spans="1:18" ht="14.45" customHeight="1" x14ac:dyDescent="0.2">
      <c r="A67" s="822" t="s">
        <v>1830</v>
      </c>
      <c r="B67" s="823" t="s">
        <v>1831</v>
      </c>
      <c r="C67" s="823" t="s">
        <v>581</v>
      </c>
      <c r="D67" s="823" t="s">
        <v>1890</v>
      </c>
      <c r="E67" s="823" t="s">
        <v>1957</v>
      </c>
      <c r="F67" s="823" t="s">
        <v>1958</v>
      </c>
      <c r="G67" s="832">
        <v>13</v>
      </c>
      <c r="H67" s="832">
        <v>13741</v>
      </c>
      <c r="I67" s="823"/>
      <c r="J67" s="823">
        <v>1057</v>
      </c>
      <c r="K67" s="832">
        <v>8</v>
      </c>
      <c r="L67" s="832">
        <v>8576</v>
      </c>
      <c r="M67" s="823"/>
      <c r="N67" s="823">
        <v>1072</v>
      </c>
      <c r="O67" s="832">
        <v>9</v>
      </c>
      <c r="P67" s="832">
        <v>10053</v>
      </c>
      <c r="Q67" s="828"/>
      <c r="R67" s="833">
        <v>1117</v>
      </c>
    </row>
    <row r="68" spans="1:18" ht="14.45" customHeight="1" x14ac:dyDescent="0.2">
      <c r="A68" s="822" t="s">
        <v>1830</v>
      </c>
      <c r="B68" s="823" t="s">
        <v>1831</v>
      </c>
      <c r="C68" s="823" t="s">
        <v>581</v>
      </c>
      <c r="D68" s="823" t="s">
        <v>1890</v>
      </c>
      <c r="E68" s="823" t="s">
        <v>1959</v>
      </c>
      <c r="F68" s="823" t="s">
        <v>1960</v>
      </c>
      <c r="G68" s="832">
        <v>11</v>
      </c>
      <c r="H68" s="832">
        <v>5797</v>
      </c>
      <c r="I68" s="823"/>
      <c r="J68" s="823">
        <v>527</v>
      </c>
      <c r="K68" s="832">
        <v>13</v>
      </c>
      <c r="L68" s="832">
        <v>6877</v>
      </c>
      <c r="M68" s="823"/>
      <c r="N68" s="823">
        <v>529</v>
      </c>
      <c r="O68" s="832">
        <v>10</v>
      </c>
      <c r="P68" s="832">
        <v>5570</v>
      </c>
      <c r="Q68" s="828"/>
      <c r="R68" s="833">
        <v>557</v>
      </c>
    </row>
    <row r="69" spans="1:18" ht="14.45" customHeight="1" x14ac:dyDescent="0.2">
      <c r="A69" s="822" t="s">
        <v>1830</v>
      </c>
      <c r="B69" s="823" t="s">
        <v>1831</v>
      </c>
      <c r="C69" s="823" t="s">
        <v>581</v>
      </c>
      <c r="D69" s="823" t="s">
        <v>1890</v>
      </c>
      <c r="E69" s="823" t="s">
        <v>1961</v>
      </c>
      <c r="F69" s="823" t="s">
        <v>1962</v>
      </c>
      <c r="G69" s="832">
        <v>11</v>
      </c>
      <c r="H69" s="832">
        <v>1573</v>
      </c>
      <c r="I69" s="823"/>
      <c r="J69" s="823">
        <v>143</v>
      </c>
      <c r="K69" s="832">
        <v>4</v>
      </c>
      <c r="L69" s="832">
        <v>576</v>
      </c>
      <c r="M69" s="823"/>
      <c r="N69" s="823">
        <v>144</v>
      </c>
      <c r="O69" s="832">
        <v>9</v>
      </c>
      <c r="P69" s="832">
        <v>1386</v>
      </c>
      <c r="Q69" s="828"/>
      <c r="R69" s="833">
        <v>154</v>
      </c>
    </row>
    <row r="70" spans="1:18" ht="14.45" customHeight="1" x14ac:dyDescent="0.2">
      <c r="A70" s="822" t="s">
        <v>1830</v>
      </c>
      <c r="B70" s="823" t="s">
        <v>1831</v>
      </c>
      <c r="C70" s="823" t="s">
        <v>581</v>
      </c>
      <c r="D70" s="823" t="s">
        <v>1890</v>
      </c>
      <c r="E70" s="823" t="s">
        <v>1963</v>
      </c>
      <c r="F70" s="823" t="s">
        <v>1964</v>
      </c>
      <c r="G70" s="832">
        <v>1</v>
      </c>
      <c r="H70" s="832">
        <v>2557</v>
      </c>
      <c r="I70" s="823"/>
      <c r="J70" s="823">
        <v>2557</v>
      </c>
      <c r="K70" s="832"/>
      <c r="L70" s="832"/>
      <c r="M70" s="823"/>
      <c r="N70" s="823"/>
      <c r="O70" s="832"/>
      <c r="P70" s="832"/>
      <c r="Q70" s="828"/>
      <c r="R70" s="833"/>
    </row>
    <row r="71" spans="1:18" ht="14.45" customHeight="1" x14ac:dyDescent="0.2">
      <c r="A71" s="822" t="s">
        <v>1830</v>
      </c>
      <c r="B71" s="823" t="s">
        <v>1831</v>
      </c>
      <c r="C71" s="823" t="s">
        <v>581</v>
      </c>
      <c r="D71" s="823" t="s">
        <v>1890</v>
      </c>
      <c r="E71" s="823" t="s">
        <v>1965</v>
      </c>
      <c r="F71" s="823" t="s">
        <v>1966</v>
      </c>
      <c r="G71" s="832">
        <v>1</v>
      </c>
      <c r="H71" s="832">
        <v>1700</v>
      </c>
      <c r="I71" s="823"/>
      <c r="J71" s="823">
        <v>1700</v>
      </c>
      <c r="K71" s="832">
        <v>1</v>
      </c>
      <c r="L71" s="832">
        <v>1706</v>
      </c>
      <c r="M71" s="823"/>
      <c r="N71" s="823">
        <v>1706</v>
      </c>
      <c r="O71" s="832">
        <v>2</v>
      </c>
      <c r="P71" s="832">
        <v>3530</v>
      </c>
      <c r="Q71" s="828"/>
      <c r="R71" s="833">
        <v>1765</v>
      </c>
    </row>
    <row r="72" spans="1:18" ht="14.45" customHeight="1" x14ac:dyDescent="0.2">
      <c r="A72" s="822" t="s">
        <v>1830</v>
      </c>
      <c r="B72" s="823" t="s">
        <v>1831</v>
      </c>
      <c r="C72" s="823" t="s">
        <v>581</v>
      </c>
      <c r="D72" s="823" t="s">
        <v>1890</v>
      </c>
      <c r="E72" s="823" t="s">
        <v>1967</v>
      </c>
      <c r="F72" s="823" t="s">
        <v>1968</v>
      </c>
      <c r="G72" s="832">
        <v>76</v>
      </c>
      <c r="H72" s="832">
        <v>54872</v>
      </c>
      <c r="I72" s="823"/>
      <c r="J72" s="823">
        <v>722</v>
      </c>
      <c r="K72" s="832">
        <v>54</v>
      </c>
      <c r="L72" s="832">
        <v>39096</v>
      </c>
      <c r="M72" s="823"/>
      <c r="N72" s="823">
        <v>724</v>
      </c>
      <c r="O72" s="832">
        <v>73</v>
      </c>
      <c r="P72" s="832">
        <v>54896</v>
      </c>
      <c r="Q72" s="828"/>
      <c r="R72" s="833">
        <v>752</v>
      </c>
    </row>
    <row r="73" spans="1:18" ht="14.45" customHeight="1" x14ac:dyDescent="0.2">
      <c r="A73" s="822" t="s">
        <v>1830</v>
      </c>
      <c r="B73" s="823" t="s">
        <v>1831</v>
      </c>
      <c r="C73" s="823" t="s">
        <v>581</v>
      </c>
      <c r="D73" s="823" t="s">
        <v>1890</v>
      </c>
      <c r="E73" s="823" t="s">
        <v>1969</v>
      </c>
      <c r="F73" s="823" t="s">
        <v>1970</v>
      </c>
      <c r="G73" s="832">
        <v>1</v>
      </c>
      <c r="H73" s="832">
        <v>1944</v>
      </c>
      <c r="I73" s="823"/>
      <c r="J73" s="823">
        <v>1944</v>
      </c>
      <c r="K73" s="832">
        <v>1</v>
      </c>
      <c r="L73" s="832">
        <v>1953</v>
      </c>
      <c r="M73" s="823"/>
      <c r="N73" s="823">
        <v>1953</v>
      </c>
      <c r="O73" s="832">
        <v>2</v>
      </c>
      <c r="P73" s="832">
        <v>4014</v>
      </c>
      <c r="Q73" s="828"/>
      <c r="R73" s="833">
        <v>2007</v>
      </c>
    </row>
    <row r="74" spans="1:18" ht="14.45" customHeight="1" x14ac:dyDescent="0.2">
      <c r="A74" s="822" t="s">
        <v>1830</v>
      </c>
      <c r="B74" s="823" t="s">
        <v>1831</v>
      </c>
      <c r="C74" s="823" t="s">
        <v>581</v>
      </c>
      <c r="D74" s="823" t="s">
        <v>1890</v>
      </c>
      <c r="E74" s="823" t="s">
        <v>1971</v>
      </c>
      <c r="F74" s="823" t="s">
        <v>1972</v>
      </c>
      <c r="G74" s="832"/>
      <c r="H74" s="832"/>
      <c r="I74" s="823"/>
      <c r="J74" s="823"/>
      <c r="K74" s="832">
        <v>2</v>
      </c>
      <c r="L74" s="832">
        <v>3490</v>
      </c>
      <c r="M74" s="823"/>
      <c r="N74" s="823">
        <v>1745</v>
      </c>
      <c r="O74" s="832"/>
      <c r="P74" s="832"/>
      <c r="Q74" s="828"/>
      <c r="R74" s="833"/>
    </row>
    <row r="75" spans="1:18" ht="14.45" customHeight="1" x14ac:dyDescent="0.2">
      <c r="A75" s="822" t="s">
        <v>1830</v>
      </c>
      <c r="B75" s="823" t="s">
        <v>1831</v>
      </c>
      <c r="C75" s="823" t="s">
        <v>581</v>
      </c>
      <c r="D75" s="823" t="s">
        <v>1890</v>
      </c>
      <c r="E75" s="823" t="s">
        <v>1973</v>
      </c>
      <c r="F75" s="823" t="s">
        <v>1974</v>
      </c>
      <c r="G75" s="832">
        <v>1</v>
      </c>
      <c r="H75" s="832">
        <v>1861</v>
      </c>
      <c r="I75" s="823"/>
      <c r="J75" s="823">
        <v>1861</v>
      </c>
      <c r="K75" s="832"/>
      <c r="L75" s="832"/>
      <c r="M75" s="823"/>
      <c r="N75" s="823"/>
      <c r="O75" s="832"/>
      <c r="P75" s="832"/>
      <c r="Q75" s="828"/>
      <c r="R75" s="833"/>
    </row>
    <row r="76" spans="1:18" ht="14.45" customHeight="1" x14ac:dyDescent="0.2">
      <c r="A76" s="822" t="s">
        <v>1830</v>
      </c>
      <c r="B76" s="823" t="s">
        <v>1831</v>
      </c>
      <c r="C76" s="823" t="s">
        <v>581</v>
      </c>
      <c r="D76" s="823" t="s">
        <v>1890</v>
      </c>
      <c r="E76" s="823" t="s">
        <v>1975</v>
      </c>
      <c r="F76" s="823" t="s">
        <v>1976</v>
      </c>
      <c r="G76" s="832"/>
      <c r="H76" s="832"/>
      <c r="I76" s="823"/>
      <c r="J76" s="823"/>
      <c r="K76" s="832">
        <v>1</v>
      </c>
      <c r="L76" s="832">
        <v>676</v>
      </c>
      <c r="M76" s="823"/>
      <c r="N76" s="823">
        <v>676</v>
      </c>
      <c r="O76" s="832">
        <v>1</v>
      </c>
      <c r="P76" s="832">
        <v>704</v>
      </c>
      <c r="Q76" s="828"/>
      <c r="R76" s="833">
        <v>704</v>
      </c>
    </row>
    <row r="77" spans="1:18" ht="14.45" customHeight="1" x14ac:dyDescent="0.2">
      <c r="A77" s="822" t="s">
        <v>1830</v>
      </c>
      <c r="B77" s="823" t="s">
        <v>1831</v>
      </c>
      <c r="C77" s="823" t="s">
        <v>581</v>
      </c>
      <c r="D77" s="823" t="s">
        <v>1890</v>
      </c>
      <c r="E77" s="823" t="s">
        <v>1977</v>
      </c>
      <c r="F77" s="823" t="s">
        <v>1978</v>
      </c>
      <c r="G77" s="832"/>
      <c r="H77" s="832"/>
      <c r="I77" s="823"/>
      <c r="J77" s="823"/>
      <c r="K77" s="832"/>
      <c r="L77" s="832"/>
      <c r="M77" s="823"/>
      <c r="N77" s="823"/>
      <c r="O77" s="832">
        <v>4</v>
      </c>
      <c r="P77" s="832">
        <v>0</v>
      </c>
      <c r="Q77" s="828"/>
      <c r="R77" s="833">
        <v>0</v>
      </c>
    </row>
    <row r="78" spans="1:18" ht="14.45" customHeight="1" x14ac:dyDescent="0.2">
      <c r="A78" s="822" t="s">
        <v>1830</v>
      </c>
      <c r="B78" s="823" t="s">
        <v>1831</v>
      </c>
      <c r="C78" s="823" t="s">
        <v>581</v>
      </c>
      <c r="D78" s="823" t="s">
        <v>1890</v>
      </c>
      <c r="E78" s="823" t="s">
        <v>1979</v>
      </c>
      <c r="F78" s="823" t="s">
        <v>1980</v>
      </c>
      <c r="G78" s="832"/>
      <c r="H78" s="832"/>
      <c r="I78" s="823"/>
      <c r="J78" s="823"/>
      <c r="K78" s="832">
        <v>1</v>
      </c>
      <c r="L78" s="832">
        <v>0</v>
      </c>
      <c r="M78" s="823"/>
      <c r="N78" s="823">
        <v>0</v>
      </c>
      <c r="O78" s="832"/>
      <c r="P78" s="832"/>
      <c r="Q78" s="828"/>
      <c r="R78" s="833"/>
    </row>
    <row r="79" spans="1:18" ht="14.45" customHeight="1" x14ac:dyDescent="0.2">
      <c r="A79" s="822" t="s">
        <v>1830</v>
      </c>
      <c r="B79" s="823" t="s">
        <v>1831</v>
      </c>
      <c r="C79" s="823" t="s">
        <v>581</v>
      </c>
      <c r="D79" s="823" t="s">
        <v>1890</v>
      </c>
      <c r="E79" s="823" t="s">
        <v>1981</v>
      </c>
      <c r="F79" s="823" t="s">
        <v>1982</v>
      </c>
      <c r="G79" s="832"/>
      <c r="H79" s="832"/>
      <c r="I79" s="823"/>
      <c r="J79" s="823"/>
      <c r="K79" s="832"/>
      <c r="L79" s="832"/>
      <c r="M79" s="823"/>
      <c r="N79" s="823"/>
      <c r="O79" s="832">
        <v>1</v>
      </c>
      <c r="P79" s="832">
        <v>3052</v>
      </c>
      <c r="Q79" s="828"/>
      <c r="R79" s="833">
        <v>3052</v>
      </c>
    </row>
    <row r="80" spans="1:18" ht="14.45" customHeight="1" x14ac:dyDescent="0.2">
      <c r="A80" s="822" t="s">
        <v>1830</v>
      </c>
      <c r="B80" s="823" t="s">
        <v>1831</v>
      </c>
      <c r="C80" s="823" t="s">
        <v>581</v>
      </c>
      <c r="D80" s="823" t="s">
        <v>1890</v>
      </c>
      <c r="E80" s="823" t="s">
        <v>1983</v>
      </c>
      <c r="F80" s="823" t="s">
        <v>1984</v>
      </c>
      <c r="G80" s="832"/>
      <c r="H80" s="832"/>
      <c r="I80" s="823"/>
      <c r="J80" s="823"/>
      <c r="K80" s="832">
        <v>1</v>
      </c>
      <c r="L80" s="832">
        <v>634</v>
      </c>
      <c r="M80" s="823"/>
      <c r="N80" s="823">
        <v>634</v>
      </c>
      <c r="O80" s="832"/>
      <c r="P80" s="832"/>
      <c r="Q80" s="828"/>
      <c r="R80" s="833"/>
    </row>
    <row r="81" spans="1:18" ht="14.45" customHeight="1" x14ac:dyDescent="0.2">
      <c r="A81" s="822" t="s">
        <v>1830</v>
      </c>
      <c r="B81" s="823" t="s">
        <v>1831</v>
      </c>
      <c r="C81" s="823" t="s">
        <v>581</v>
      </c>
      <c r="D81" s="823" t="s">
        <v>1890</v>
      </c>
      <c r="E81" s="823" t="s">
        <v>1985</v>
      </c>
      <c r="F81" s="823" t="s">
        <v>1986</v>
      </c>
      <c r="G81" s="832">
        <v>1</v>
      </c>
      <c r="H81" s="832">
        <v>1427</v>
      </c>
      <c r="I81" s="823"/>
      <c r="J81" s="823">
        <v>1427</v>
      </c>
      <c r="K81" s="832"/>
      <c r="L81" s="832"/>
      <c r="M81" s="823"/>
      <c r="N81" s="823"/>
      <c r="O81" s="832"/>
      <c r="P81" s="832"/>
      <c r="Q81" s="828"/>
      <c r="R81" s="833"/>
    </row>
    <row r="82" spans="1:18" ht="14.45" customHeight="1" x14ac:dyDescent="0.2">
      <c r="A82" s="822" t="s">
        <v>1830</v>
      </c>
      <c r="B82" s="823" t="s">
        <v>1831</v>
      </c>
      <c r="C82" s="823" t="s">
        <v>587</v>
      </c>
      <c r="D82" s="823" t="s">
        <v>1832</v>
      </c>
      <c r="E82" s="823" t="s">
        <v>1987</v>
      </c>
      <c r="F82" s="823" t="s">
        <v>1988</v>
      </c>
      <c r="G82" s="832">
        <v>3.2</v>
      </c>
      <c r="H82" s="832">
        <v>6430.86</v>
      </c>
      <c r="I82" s="823"/>
      <c r="J82" s="823">
        <v>2009.6437499999997</v>
      </c>
      <c r="K82" s="832">
        <v>1.02</v>
      </c>
      <c r="L82" s="832">
        <v>2049.83</v>
      </c>
      <c r="M82" s="823"/>
      <c r="N82" s="823">
        <v>2009.6372549019607</v>
      </c>
      <c r="O82" s="832">
        <v>1.06</v>
      </c>
      <c r="P82" s="832">
        <v>2132.2200000000003</v>
      </c>
      <c r="Q82" s="828"/>
      <c r="R82" s="833">
        <v>2011.5283018867926</v>
      </c>
    </row>
    <row r="83" spans="1:18" ht="14.45" customHeight="1" x14ac:dyDescent="0.2">
      <c r="A83" s="822" t="s">
        <v>1830</v>
      </c>
      <c r="B83" s="823" t="s">
        <v>1831</v>
      </c>
      <c r="C83" s="823" t="s">
        <v>587</v>
      </c>
      <c r="D83" s="823" t="s">
        <v>1832</v>
      </c>
      <c r="E83" s="823" t="s">
        <v>1989</v>
      </c>
      <c r="F83" s="823"/>
      <c r="G83" s="832">
        <v>12.650000000000002</v>
      </c>
      <c r="H83" s="832">
        <v>23010.9</v>
      </c>
      <c r="I83" s="823"/>
      <c r="J83" s="823">
        <v>1819.0434782608693</v>
      </c>
      <c r="K83" s="832"/>
      <c r="L83" s="832"/>
      <c r="M83" s="823"/>
      <c r="N83" s="823"/>
      <c r="O83" s="832"/>
      <c r="P83" s="832"/>
      <c r="Q83" s="828"/>
      <c r="R83" s="833"/>
    </row>
    <row r="84" spans="1:18" ht="14.45" customHeight="1" x14ac:dyDescent="0.2">
      <c r="A84" s="822" t="s">
        <v>1830</v>
      </c>
      <c r="B84" s="823" t="s">
        <v>1831</v>
      </c>
      <c r="C84" s="823" t="s">
        <v>587</v>
      </c>
      <c r="D84" s="823" t="s">
        <v>1832</v>
      </c>
      <c r="E84" s="823" t="s">
        <v>1990</v>
      </c>
      <c r="F84" s="823" t="s">
        <v>863</v>
      </c>
      <c r="G84" s="832">
        <v>0.1</v>
      </c>
      <c r="H84" s="832">
        <v>71.87</v>
      </c>
      <c r="I84" s="823"/>
      <c r="J84" s="823">
        <v>718.7</v>
      </c>
      <c r="K84" s="832">
        <v>1.1000000000000003</v>
      </c>
      <c r="L84" s="832">
        <v>836.41999999999985</v>
      </c>
      <c r="M84" s="823"/>
      <c r="N84" s="823">
        <v>760.38181818181783</v>
      </c>
      <c r="O84" s="832">
        <v>3.149999999999999</v>
      </c>
      <c r="P84" s="832">
        <v>2262.3300000000004</v>
      </c>
      <c r="Q84" s="828"/>
      <c r="R84" s="833">
        <v>718.20000000000039</v>
      </c>
    </row>
    <row r="85" spans="1:18" ht="14.45" customHeight="1" x14ac:dyDescent="0.2">
      <c r="A85" s="822" t="s">
        <v>1830</v>
      </c>
      <c r="B85" s="823" t="s">
        <v>1831</v>
      </c>
      <c r="C85" s="823" t="s">
        <v>587</v>
      </c>
      <c r="D85" s="823" t="s">
        <v>1832</v>
      </c>
      <c r="E85" s="823" t="s">
        <v>1991</v>
      </c>
      <c r="F85" s="823" t="s">
        <v>937</v>
      </c>
      <c r="G85" s="832">
        <v>684.27000000000032</v>
      </c>
      <c r="H85" s="832">
        <v>448547.91000000032</v>
      </c>
      <c r="I85" s="823"/>
      <c r="J85" s="823">
        <v>655.51304309702323</v>
      </c>
      <c r="K85" s="832">
        <v>48.459999999999994</v>
      </c>
      <c r="L85" s="832">
        <v>32760.099999999995</v>
      </c>
      <c r="M85" s="823"/>
      <c r="N85" s="823">
        <v>676.02352455633513</v>
      </c>
      <c r="O85" s="832">
        <v>13.399999999999999</v>
      </c>
      <c r="P85" s="832">
        <v>9295.5600000000013</v>
      </c>
      <c r="Q85" s="828"/>
      <c r="R85" s="833">
        <v>693.69850746268673</v>
      </c>
    </row>
    <row r="86" spans="1:18" ht="14.45" customHeight="1" x14ac:dyDescent="0.2">
      <c r="A86" s="822" t="s">
        <v>1830</v>
      </c>
      <c r="B86" s="823" t="s">
        <v>1831</v>
      </c>
      <c r="C86" s="823" t="s">
        <v>587</v>
      </c>
      <c r="D86" s="823" t="s">
        <v>1832</v>
      </c>
      <c r="E86" s="823" t="s">
        <v>1992</v>
      </c>
      <c r="F86" s="823" t="s">
        <v>937</v>
      </c>
      <c r="G86" s="832">
        <v>1.4100000000000004</v>
      </c>
      <c r="H86" s="832">
        <v>4619.01</v>
      </c>
      <c r="I86" s="823"/>
      <c r="J86" s="823">
        <v>3275.893617021276</v>
      </c>
      <c r="K86" s="832">
        <v>2.1000000000000005</v>
      </c>
      <c r="L86" s="832">
        <v>7338.39</v>
      </c>
      <c r="M86" s="823"/>
      <c r="N86" s="823">
        <v>3494.4714285714276</v>
      </c>
      <c r="O86" s="832">
        <v>0.39</v>
      </c>
      <c r="P86" s="832">
        <v>1309.3699999999999</v>
      </c>
      <c r="Q86" s="828"/>
      <c r="R86" s="833">
        <v>3357.3589743589741</v>
      </c>
    </row>
    <row r="87" spans="1:18" ht="14.45" customHeight="1" x14ac:dyDescent="0.2">
      <c r="A87" s="822" t="s">
        <v>1830</v>
      </c>
      <c r="B87" s="823" t="s">
        <v>1831</v>
      </c>
      <c r="C87" s="823" t="s">
        <v>587</v>
      </c>
      <c r="D87" s="823" t="s">
        <v>1835</v>
      </c>
      <c r="E87" s="823" t="s">
        <v>1993</v>
      </c>
      <c r="F87" s="823" t="s">
        <v>1994</v>
      </c>
      <c r="G87" s="832">
        <v>839395</v>
      </c>
      <c r="H87" s="832">
        <v>28555927.379999973</v>
      </c>
      <c r="I87" s="823"/>
      <c r="J87" s="823">
        <v>34.019653893578081</v>
      </c>
      <c r="K87" s="832">
        <v>787099</v>
      </c>
      <c r="L87" s="832">
        <v>26862474.680000003</v>
      </c>
      <c r="M87" s="823"/>
      <c r="N87" s="823">
        <v>34.128457385919688</v>
      </c>
      <c r="O87" s="832">
        <v>779960.02</v>
      </c>
      <c r="P87" s="832">
        <v>26848246.81000001</v>
      </c>
      <c r="Q87" s="828"/>
      <c r="R87" s="833">
        <v>34.422593622170545</v>
      </c>
    </row>
    <row r="88" spans="1:18" ht="14.45" customHeight="1" x14ac:dyDescent="0.2">
      <c r="A88" s="822" t="s">
        <v>1830</v>
      </c>
      <c r="B88" s="823" t="s">
        <v>1831</v>
      </c>
      <c r="C88" s="823" t="s">
        <v>587</v>
      </c>
      <c r="D88" s="823" t="s">
        <v>1835</v>
      </c>
      <c r="E88" s="823" t="s">
        <v>1995</v>
      </c>
      <c r="F88" s="823" t="s">
        <v>1996</v>
      </c>
      <c r="G88" s="832">
        <v>37526</v>
      </c>
      <c r="H88" s="832">
        <v>1920580.6800000002</v>
      </c>
      <c r="I88" s="823"/>
      <c r="J88" s="823">
        <v>51.180000000000007</v>
      </c>
      <c r="K88" s="832">
        <v>12968</v>
      </c>
      <c r="L88" s="832">
        <v>953520.76000000013</v>
      </c>
      <c r="M88" s="823"/>
      <c r="N88" s="823">
        <v>73.528744602097476</v>
      </c>
      <c r="O88" s="832">
        <v>17408</v>
      </c>
      <c r="P88" s="832">
        <v>1315321.9099999999</v>
      </c>
      <c r="Q88" s="828"/>
      <c r="R88" s="833">
        <v>75.558473690257344</v>
      </c>
    </row>
    <row r="89" spans="1:18" ht="14.45" customHeight="1" x14ac:dyDescent="0.2">
      <c r="A89" s="822" t="s">
        <v>1830</v>
      </c>
      <c r="B89" s="823" t="s">
        <v>1831</v>
      </c>
      <c r="C89" s="823" t="s">
        <v>587</v>
      </c>
      <c r="D89" s="823" t="s">
        <v>1835</v>
      </c>
      <c r="E89" s="823" t="s">
        <v>1997</v>
      </c>
      <c r="F89" s="823" t="s">
        <v>1998</v>
      </c>
      <c r="G89" s="832">
        <v>5437</v>
      </c>
      <c r="H89" s="832">
        <v>326525.69999999995</v>
      </c>
      <c r="I89" s="823"/>
      <c r="J89" s="823">
        <v>60.056225859849171</v>
      </c>
      <c r="K89" s="832">
        <v>1827</v>
      </c>
      <c r="L89" s="832">
        <v>112915.08</v>
      </c>
      <c r="M89" s="823"/>
      <c r="N89" s="823">
        <v>61.803546798029558</v>
      </c>
      <c r="O89" s="832">
        <v>4908</v>
      </c>
      <c r="P89" s="832">
        <v>312744.83</v>
      </c>
      <c r="Q89" s="828"/>
      <c r="R89" s="833">
        <v>63.72144050529748</v>
      </c>
    </row>
    <row r="90" spans="1:18" ht="14.45" customHeight="1" x14ac:dyDescent="0.2">
      <c r="A90" s="822" t="s">
        <v>1830</v>
      </c>
      <c r="B90" s="823" t="s">
        <v>1831</v>
      </c>
      <c r="C90" s="823" t="s">
        <v>587</v>
      </c>
      <c r="D90" s="823" t="s">
        <v>1835</v>
      </c>
      <c r="E90" s="823" t="s">
        <v>1999</v>
      </c>
      <c r="F90" s="823" t="s">
        <v>2000</v>
      </c>
      <c r="G90" s="832"/>
      <c r="H90" s="832"/>
      <c r="I90" s="823"/>
      <c r="J90" s="823"/>
      <c r="K90" s="832">
        <v>1</v>
      </c>
      <c r="L90" s="832">
        <v>45339.43</v>
      </c>
      <c r="M90" s="823"/>
      <c r="N90" s="823">
        <v>45339.43</v>
      </c>
      <c r="O90" s="832"/>
      <c r="P90" s="832"/>
      <c r="Q90" s="828"/>
      <c r="R90" s="833"/>
    </row>
    <row r="91" spans="1:18" ht="14.45" customHeight="1" x14ac:dyDescent="0.2">
      <c r="A91" s="822" t="s">
        <v>1830</v>
      </c>
      <c r="B91" s="823" t="s">
        <v>1831</v>
      </c>
      <c r="C91" s="823" t="s">
        <v>587</v>
      </c>
      <c r="D91" s="823" t="s">
        <v>1835</v>
      </c>
      <c r="E91" s="823" t="s">
        <v>2001</v>
      </c>
      <c r="F91" s="823" t="s">
        <v>2002</v>
      </c>
      <c r="G91" s="832"/>
      <c r="H91" s="832"/>
      <c r="I91" s="823"/>
      <c r="J91" s="823"/>
      <c r="K91" s="832">
        <v>2</v>
      </c>
      <c r="L91" s="832">
        <v>53429.279999999999</v>
      </c>
      <c r="M91" s="823"/>
      <c r="N91" s="823">
        <v>26714.639999999999</v>
      </c>
      <c r="O91" s="832"/>
      <c r="P91" s="832"/>
      <c r="Q91" s="828"/>
      <c r="R91" s="833"/>
    </row>
    <row r="92" spans="1:18" ht="14.45" customHeight="1" x14ac:dyDescent="0.2">
      <c r="A92" s="822" t="s">
        <v>1830</v>
      </c>
      <c r="B92" s="823" t="s">
        <v>1831</v>
      </c>
      <c r="C92" s="823" t="s">
        <v>587</v>
      </c>
      <c r="D92" s="823" t="s">
        <v>1890</v>
      </c>
      <c r="E92" s="823" t="s">
        <v>2003</v>
      </c>
      <c r="F92" s="823" t="s">
        <v>2004</v>
      </c>
      <c r="G92" s="832">
        <v>3352</v>
      </c>
      <c r="H92" s="832">
        <v>48654280</v>
      </c>
      <c r="I92" s="823"/>
      <c r="J92" s="823">
        <v>14515</v>
      </c>
      <c r="K92" s="832">
        <v>3221</v>
      </c>
      <c r="L92" s="832">
        <v>46772141</v>
      </c>
      <c r="M92" s="823"/>
      <c r="N92" s="823">
        <v>14521</v>
      </c>
      <c r="O92" s="832">
        <v>3502</v>
      </c>
      <c r="P92" s="832">
        <v>51514420</v>
      </c>
      <c r="Q92" s="828"/>
      <c r="R92" s="833">
        <v>14710</v>
      </c>
    </row>
    <row r="93" spans="1:18" ht="14.45" customHeight="1" x14ac:dyDescent="0.2">
      <c r="A93" s="822" t="s">
        <v>1830</v>
      </c>
      <c r="B93" s="823" t="s">
        <v>1831</v>
      </c>
      <c r="C93" s="823" t="s">
        <v>587</v>
      </c>
      <c r="D93" s="823" t="s">
        <v>1890</v>
      </c>
      <c r="E93" s="823" t="s">
        <v>2005</v>
      </c>
      <c r="F93" s="823" t="s">
        <v>2006</v>
      </c>
      <c r="G93" s="832"/>
      <c r="H93" s="832"/>
      <c r="I93" s="823"/>
      <c r="J93" s="823"/>
      <c r="K93" s="832"/>
      <c r="L93" s="832"/>
      <c r="M93" s="823"/>
      <c r="N93" s="823"/>
      <c r="O93" s="832">
        <v>1</v>
      </c>
      <c r="P93" s="832">
        <v>16591</v>
      </c>
      <c r="Q93" s="828"/>
      <c r="R93" s="833">
        <v>16591</v>
      </c>
    </row>
    <row r="94" spans="1:18" ht="14.45" customHeight="1" thickBot="1" x14ac:dyDescent="0.25">
      <c r="A94" s="814" t="s">
        <v>1830</v>
      </c>
      <c r="B94" s="815" t="s">
        <v>1831</v>
      </c>
      <c r="C94" s="815" t="s">
        <v>2007</v>
      </c>
      <c r="D94" s="815" t="s">
        <v>1832</v>
      </c>
      <c r="E94" s="815" t="s">
        <v>1874</v>
      </c>
      <c r="F94" s="815" t="s">
        <v>2008</v>
      </c>
      <c r="G94" s="834"/>
      <c r="H94" s="834"/>
      <c r="I94" s="815"/>
      <c r="J94" s="815"/>
      <c r="K94" s="834">
        <v>0</v>
      </c>
      <c r="L94" s="834">
        <v>-8.7311491370201111E-11</v>
      </c>
      <c r="M94" s="815"/>
      <c r="N94" s="815"/>
      <c r="O94" s="834">
        <v>0</v>
      </c>
      <c r="P94" s="834">
        <v>0</v>
      </c>
      <c r="Q94" s="820"/>
      <c r="R94" s="83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FF06794-0160-46BD-A7F2-44111EF0F05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0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2010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2670876.44</v>
      </c>
      <c r="I3" s="208">
        <f t="shared" si="0"/>
        <v>106557308.09000002</v>
      </c>
      <c r="J3" s="78"/>
      <c r="K3" s="78"/>
      <c r="L3" s="208">
        <f t="shared" si="0"/>
        <v>2348096.6399999987</v>
      </c>
      <c r="M3" s="208">
        <f t="shared" si="0"/>
        <v>99338876.310000002</v>
      </c>
      <c r="N3" s="78"/>
      <c r="O3" s="78"/>
      <c r="P3" s="208">
        <f t="shared" si="0"/>
        <v>2264208.66</v>
      </c>
      <c r="Q3" s="208">
        <f t="shared" si="0"/>
        <v>106914561.58999999</v>
      </c>
      <c r="R3" s="79">
        <f>IF(M3=0,0,Q3/M3)</f>
        <v>1.0762610325524427</v>
      </c>
      <c r="S3" s="209">
        <f>IF(P3=0,0,Q3/P3)</f>
        <v>47.219394342392448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1"/>
      <c r="B5" s="871"/>
      <c r="C5" s="872"/>
      <c r="D5" s="881"/>
      <c r="E5" s="873"/>
      <c r="F5" s="874"/>
      <c r="G5" s="875"/>
      <c r="H5" s="876" t="s">
        <v>90</v>
      </c>
      <c r="I5" s="877" t="s">
        <v>14</v>
      </c>
      <c r="J5" s="878"/>
      <c r="K5" s="878"/>
      <c r="L5" s="876" t="s">
        <v>90</v>
      </c>
      <c r="M5" s="877" t="s">
        <v>14</v>
      </c>
      <c r="N5" s="878"/>
      <c r="O5" s="878"/>
      <c r="P5" s="876" t="s">
        <v>90</v>
      </c>
      <c r="Q5" s="877" t="s">
        <v>14</v>
      </c>
      <c r="R5" s="879"/>
      <c r="S5" s="880"/>
    </row>
    <row r="6" spans="1:19" ht="14.45" customHeight="1" x14ac:dyDescent="0.2">
      <c r="A6" s="807" t="s">
        <v>1830</v>
      </c>
      <c r="B6" s="808" t="s">
        <v>1831</v>
      </c>
      <c r="C6" s="808" t="s">
        <v>581</v>
      </c>
      <c r="D6" s="808" t="s">
        <v>1823</v>
      </c>
      <c r="E6" s="808" t="s">
        <v>1832</v>
      </c>
      <c r="F6" s="808" t="s">
        <v>1833</v>
      </c>
      <c r="G6" s="808" t="s">
        <v>1834</v>
      </c>
      <c r="H6" s="225"/>
      <c r="I6" s="225"/>
      <c r="J6" s="808"/>
      <c r="K6" s="808"/>
      <c r="L6" s="225">
        <v>1</v>
      </c>
      <c r="M6" s="225">
        <v>1763.77</v>
      </c>
      <c r="N6" s="808"/>
      <c r="O6" s="808">
        <v>1763.77</v>
      </c>
      <c r="P6" s="225">
        <v>0</v>
      </c>
      <c r="Q6" s="225">
        <v>0</v>
      </c>
      <c r="R6" s="813"/>
      <c r="S6" s="831"/>
    </row>
    <row r="7" spans="1:19" ht="14.45" customHeight="1" x14ac:dyDescent="0.2">
      <c r="A7" s="822" t="s">
        <v>1830</v>
      </c>
      <c r="B7" s="823" t="s">
        <v>1831</v>
      </c>
      <c r="C7" s="823" t="s">
        <v>581</v>
      </c>
      <c r="D7" s="823" t="s">
        <v>1823</v>
      </c>
      <c r="E7" s="823" t="s">
        <v>1890</v>
      </c>
      <c r="F7" s="823" t="s">
        <v>1891</v>
      </c>
      <c r="G7" s="823" t="s">
        <v>1892</v>
      </c>
      <c r="H7" s="832">
        <v>2</v>
      </c>
      <c r="I7" s="832">
        <v>76</v>
      </c>
      <c r="J7" s="823"/>
      <c r="K7" s="823">
        <v>38</v>
      </c>
      <c r="L7" s="832">
        <v>2</v>
      </c>
      <c r="M7" s="832">
        <v>76</v>
      </c>
      <c r="N7" s="823"/>
      <c r="O7" s="823">
        <v>38</v>
      </c>
      <c r="P7" s="832"/>
      <c r="Q7" s="832"/>
      <c r="R7" s="828"/>
      <c r="S7" s="833"/>
    </row>
    <row r="8" spans="1:19" ht="14.45" customHeight="1" x14ac:dyDescent="0.2">
      <c r="A8" s="822" t="s">
        <v>1830</v>
      </c>
      <c r="B8" s="823" t="s">
        <v>1831</v>
      </c>
      <c r="C8" s="823" t="s">
        <v>581</v>
      </c>
      <c r="D8" s="823" t="s">
        <v>1823</v>
      </c>
      <c r="E8" s="823" t="s">
        <v>1890</v>
      </c>
      <c r="F8" s="823" t="s">
        <v>1895</v>
      </c>
      <c r="G8" s="823" t="s">
        <v>1896</v>
      </c>
      <c r="H8" s="832"/>
      <c r="I8" s="832"/>
      <c r="J8" s="823"/>
      <c r="K8" s="823"/>
      <c r="L8" s="832">
        <v>3</v>
      </c>
      <c r="M8" s="832">
        <v>540</v>
      </c>
      <c r="N8" s="823"/>
      <c r="O8" s="823">
        <v>180</v>
      </c>
      <c r="P8" s="832">
        <v>4</v>
      </c>
      <c r="Q8" s="832">
        <v>776</v>
      </c>
      <c r="R8" s="828"/>
      <c r="S8" s="833">
        <v>194</v>
      </c>
    </row>
    <row r="9" spans="1:19" ht="14.45" customHeight="1" x14ac:dyDescent="0.2">
      <c r="A9" s="822" t="s">
        <v>1830</v>
      </c>
      <c r="B9" s="823" t="s">
        <v>1831</v>
      </c>
      <c r="C9" s="823" t="s">
        <v>581</v>
      </c>
      <c r="D9" s="823" t="s">
        <v>1823</v>
      </c>
      <c r="E9" s="823" t="s">
        <v>1890</v>
      </c>
      <c r="F9" s="823" t="s">
        <v>1923</v>
      </c>
      <c r="G9" s="823" t="s">
        <v>1924</v>
      </c>
      <c r="H9" s="832">
        <v>14</v>
      </c>
      <c r="I9" s="832">
        <v>25634</v>
      </c>
      <c r="J9" s="823"/>
      <c r="K9" s="823">
        <v>1831</v>
      </c>
      <c r="L9" s="832">
        <v>9</v>
      </c>
      <c r="M9" s="832">
        <v>16515</v>
      </c>
      <c r="N9" s="823"/>
      <c r="O9" s="823">
        <v>1835</v>
      </c>
      <c r="P9" s="832">
        <v>11</v>
      </c>
      <c r="Q9" s="832">
        <v>20999</v>
      </c>
      <c r="R9" s="828"/>
      <c r="S9" s="833">
        <v>1909</v>
      </c>
    </row>
    <row r="10" spans="1:19" ht="14.45" customHeight="1" x14ac:dyDescent="0.2">
      <c r="A10" s="822" t="s">
        <v>1830</v>
      </c>
      <c r="B10" s="823" t="s">
        <v>1831</v>
      </c>
      <c r="C10" s="823" t="s">
        <v>581</v>
      </c>
      <c r="D10" s="823" t="s">
        <v>1823</v>
      </c>
      <c r="E10" s="823" t="s">
        <v>1890</v>
      </c>
      <c r="F10" s="823" t="s">
        <v>1929</v>
      </c>
      <c r="G10" s="823" t="s">
        <v>1930</v>
      </c>
      <c r="H10" s="832"/>
      <c r="I10" s="832"/>
      <c r="J10" s="823"/>
      <c r="K10" s="823"/>
      <c r="L10" s="832">
        <v>11</v>
      </c>
      <c r="M10" s="832">
        <v>0</v>
      </c>
      <c r="N10" s="823"/>
      <c r="O10" s="823">
        <v>0</v>
      </c>
      <c r="P10" s="832">
        <v>8</v>
      </c>
      <c r="Q10" s="832">
        <v>0</v>
      </c>
      <c r="R10" s="828"/>
      <c r="S10" s="833">
        <v>0</v>
      </c>
    </row>
    <row r="11" spans="1:19" ht="14.45" customHeight="1" x14ac:dyDescent="0.2">
      <c r="A11" s="822" t="s">
        <v>1830</v>
      </c>
      <c r="B11" s="823" t="s">
        <v>1831</v>
      </c>
      <c r="C11" s="823" t="s">
        <v>581</v>
      </c>
      <c r="D11" s="823" t="s">
        <v>1823</v>
      </c>
      <c r="E11" s="823" t="s">
        <v>1890</v>
      </c>
      <c r="F11" s="823" t="s">
        <v>1931</v>
      </c>
      <c r="G11" s="823" t="s">
        <v>1932</v>
      </c>
      <c r="H11" s="832"/>
      <c r="I11" s="832"/>
      <c r="J11" s="823"/>
      <c r="K11" s="823"/>
      <c r="L11" s="832"/>
      <c r="M11" s="832"/>
      <c r="N11" s="823"/>
      <c r="O11" s="823"/>
      <c r="P11" s="832">
        <v>1</v>
      </c>
      <c r="Q11" s="832">
        <v>0</v>
      </c>
      <c r="R11" s="828"/>
      <c r="S11" s="833">
        <v>0</v>
      </c>
    </row>
    <row r="12" spans="1:19" ht="14.45" customHeight="1" x14ac:dyDescent="0.2">
      <c r="A12" s="822" t="s">
        <v>1830</v>
      </c>
      <c r="B12" s="823" t="s">
        <v>1831</v>
      </c>
      <c r="C12" s="823" t="s">
        <v>581</v>
      </c>
      <c r="D12" s="823" t="s">
        <v>1823</v>
      </c>
      <c r="E12" s="823" t="s">
        <v>1890</v>
      </c>
      <c r="F12" s="823" t="s">
        <v>1933</v>
      </c>
      <c r="G12" s="823" t="s">
        <v>1934</v>
      </c>
      <c r="H12" s="832"/>
      <c r="I12" s="832"/>
      <c r="J12" s="823"/>
      <c r="K12" s="823"/>
      <c r="L12" s="832">
        <v>83</v>
      </c>
      <c r="M12" s="832">
        <v>2766.67</v>
      </c>
      <c r="N12" s="823"/>
      <c r="O12" s="823">
        <v>33.333373493975905</v>
      </c>
      <c r="P12" s="832">
        <v>4</v>
      </c>
      <c r="Q12" s="832">
        <v>182.24</v>
      </c>
      <c r="R12" s="828"/>
      <c r="S12" s="833">
        <v>45.56</v>
      </c>
    </row>
    <row r="13" spans="1:19" ht="14.45" customHeight="1" x14ac:dyDescent="0.2">
      <c r="A13" s="822" t="s">
        <v>1830</v>
      </c>
      <c r="B13" s="823" t="s">
        <v>1831</v>
      </c>
      <c r="C13" s="823" t="s">
        <v>581</v>
      </c>
      <c r="D13" s="823" t="s">
        <v>1823</v>
      </c>
      <c r="E13" s="823" t="s">
        <v>1890</v>
      </c>
      <c r="F13" s="823" t="s">
        <v>1935</v>
      </c>
      <c r="G13" s="823" t="s">
        <v>1936</v>
      </c>
      <c r="H13" s="832"/>
      <c r="I13" s="832"/>
      <c r="J13" s="823"/>
      <c r="K13" s="823"/>
      <c r="L13" s="832">
        <v>83</v>
      </c>
      <c r="M13" s="832">
        <v>3154</v>
      </c>
      <c r="N13" s="823"/>
      <c r="O13" s="823">
        <v>38</v>
      </c>
      <c r="P13" s="832">
        <v>4</v>
      </c>
      <c r="Q13" s="832">
        <v>156</v>
      </c>
      <c r="R13" s="828"/>
      <c r="S13" s="833">
        <v>39</v>
      </c>
    </row>
    <row r="14" spans="1:19" ht="14.45" customHeight="1" x14ac:dyDescent="0.2">
      <c r="A14" s="822" t="s">
        <v>1830</v>
      </c>
      <c r="B14" s="823" t="s">
        <v>1831</v>
      </c>
      <c r="C14" s="823" t="s">
        <v>581</v>
      </c>
      <c r="D14" s="823" t="s">
        <v>1823</v>
      </c>
      <c r="E14" s="823" t="s">
        <v>1890</v>
      </c>
      <c r="F14" s="823" t="s">
        <v>1937</v>
      </c>
      <c r="G14" s="823" t="s">
        <v>1938</v>
      </c>
      <c r="H14" s="832"/>
      <c r="I14" s="832"/>
      <c r="J14" s="823"/>
      <c r="K14" s="823"/>
      <c r="L14" s="832">
        <v>1</v>
      </c>
      <c r="M14" s="832">
        <v>618</v>
      </c>
      <c r="N14" s="823"/>
      <c r="O14" s="823">
        <v>618</v>
      </c>
      <c r="P14" s="832"/>
      <c r="Q14" s="832"/>
      <c r="R14" s="828"/>
      <c r="S14" s="833"/>
    </row>
    <row r="15" spans="1:19" ht="14.45" customHeight="1" x14ac:dyDescent="0.2">
      <c r="A15" s="822" t="s">
        <v>1830</v>
      </c>
      <c r="B15" s="823" t="s">
        <v>1831</v>
      </c>
      <c r="C15" s="823" t="s">
        <v>581</v>
      </c>
      <c r="D15" s="823" t="s">
        <v>1823</v>
      </c>
      <c r="E15" s="823" t="s">
        <v>1890</v>
      </c>
      <c r="F15" s="823" t="s">
        <v>1953</v>
      </c>
      <c r="G15" s="823" t="s">
        <v>1954</v>
      </c>
      <c r="H15" s="832"/>
      <c r="I15" s="832"/>
      <c r="J15" s="823"/>
      <c r="K15" s="823"/>
      <c r="L15" s="832">
        <v>80</v>
      </c>
      <c r="M15" s="832">
        <v>28800</v>
      </c>
      <c r="N15" s="823"/>
      <c r="O15" s="823">
        <v>360</v>
      </c>
      <c r="P15" s="832"/>
      <c r="Q15" s="832"/>
      <c r="R15" s="828"/>
      <c r="S15" s="833"/>
    </row>
    <row r="16" spans="1:19" ht="14.45" customHeight="1" x14ac:dyDescent="0.2">
      <c r="A16" s="822" t="s">
        <v>1830</v>
      </c>
      <c r="B16" s="823" t="s">
        <v>1831</v>
      </c>
      <c r="C16" s="823" t="s">
        <v>581</v>
      </c>
      <c r="D16" s="823" t="s">
        <v>956</v>
      </c>
      <c r="E16" s="823" t="s">
        <v>1832</v>
      </c>
      <c r="F16" s="823" t="s">
        <v>1833</v>
      </c>
      <c r="G16" s="823" t="s">
        <v>1834</v>
      </c>
      <c r="H16" s="832"/>
      <c r="I16" s="832"/>
      <c r="J16" s="823"/>
      <c r="K16" s="823"/>
      <c r="L16" s="832">
        <v>19</v>
      </c>
      <c r="M16" s="832">
        <v>33511.630000000005</v>
      </c>
      <c r="N16" s="823"/>
      <c r="O16" s="823">
        <v>1763.7700000000002</v>
      </c>
      <c r="P16" s="832"/>
      <c r="Q16" s="832"/>
      <c r="R16" s="828"/>
      <c r="S16" s="833"/>
    </row>
    <row r="17" spans="1:19" ht="14.45" customHeight="1" x14ac:dyDescent="0.2">
      <c r="A17" s="822" t="s">
        <v>1830</v>
      </c>
      <c r="B17" s="823" t="s">
        <v>1831</v>
      </c>
      <c r="C17" s="823" t="s">
        <v>581</v>
      </c>
      <c r="D17" s="823" t="s">
        <v>956</v>
      </c>
      <c r="E17" s="823" t="s">
        <v>1835</v>
      </c>
      <c r="F17" s="823" t="s">
        <v>1836</v>
      </c>
      <c r="G17" s="823" t="s">
        <v>1837</v>
      </c>
      <c r="H17" s="832">
        <v>1146</v>
      </c>
      <c r="I17" s="832">
        <v>30277.32</v>
      </c>
      <c r="J17" s="823"/>
      <c r="K17" s="823">
        <v>26.419999999999998</v>
      </c>
      <c r="L17" s="832">
        <v>760</v>
      </c>
      <c r="M17" s="832">
        <v>21234.400000000001</v>
      </c>
      <c r="N17" s="823"/>
      <c r="O17" s="823">
        <v>27.94</v>
      </c>
      <c r="P17" s="832"/>
      <c r="Q17" s="832"/>
      <c r="R17" s="828"/>
      <c r="S17" s="833"/>
    </row>
    <row r="18" spans="1:19" ht="14.45" customHeight="1" x14ac:dyDescent="0.2">
      <c r="A18" s="822" t="s">
        <v>1830</v>
      </c>
      <c r="B18" s="823" t="s">
        <v>1831</v>
      </c>
      <c r="C18" s="823" t="s">
        <v>581</v>
      </c>
      <c r="D18" s="823" t="s">
        <v>956</v>
      </c>
      <c r="E18" s="823" t="s">
        <v>1835</v>
      </c>
      <c r="F18" s="823" t="s">
        <v>1838</v>
      </c>
      <c r="G18" s="823" t="s">
        <v>1839</v>
      </c>
      <c r="H18" s="832">
        <v>4886</v>
      </c>
      <c r="I18" s="832">
        <v>12774.91</v>
      </c>
      <c r="J18" s="823"/>
      <c r="K18" s="823">
        <v>2.614594760540319</v>
      </c>
      <c r="L18" s="832">
        <v>2938</v>
      </c>
      <c r="M18" s="832">
        <v>7315.62</v>
      </c>
      <c r="N18" s="823"/>
      <c r="O18" s="823">
        <v>2.4899999999999998</v>
      </c>
      <c r="P18" s="832">
        <v>1673</v>
      </c>
      <c r="Q18" s="832">
        <v>4366.53</v>
      </c>
      <c r="R18" s="828"/>
      <c r="S18" s="833">
        <v>2.61</v>
      </c>
    </row>
    <row r="19" spans="1:19" ht="14.45" customHeight="1" x14ac:dyDescent="0.2">
      <c r="A19" s="822" t="s">
        <v>1830</v>
      </c>
      <c r="B19" s="823" t="s">
        <v>1831</v>
      </c>
      <c r="C19" s="823" t="s">
        <v>581</v>
      </c>
      <c r="D19" s="823" t="s">
        <v>956</v>
      </c>
      <c r="E19" s="823" t="s">
        <v>1835</v>
      </c>
      <c r="F19" s="823" t="s">
        <v>1840</v>
      </c>
      <c r="G19" s="823" t="s">
        <v>1841</v>
      </c>
      <c r="H19" s="832">
        <v>2335</v>
      </c>
      <c r="I19" s="832">
        <v>16972.25</v>
      </c>
      <c r="J19" s="823"/>
      <c r="K19" s="823">
        <v>7.2686295503211991</v>
      </c>
      <c r="L19" s="832">
        <v>1666</v>
      </c>
      <c r="M19" s="832">
        <v>11911.9</v>
      </c>
      <c r="N19" s="823"/>
      <c r="O19" s="823">
        <v>7.1499999999999995</v>
      </c>
      <c r="P19" s="832">
        <v>1533</v>
      </c>
      <c r="Q19" s="832">
        <v>11190.900000000001</v>
      </c>
      <c r="R19" s="828"/>
      <c r="S19" s="833">
        <v>7.3000000000000007</v>
      </c>
    </row>
    <row r="20" spans="1:19" ht="14.45" customHeight="1" x14ac:dyDescent="0.2">
      <c r="A20" s="822" t="s">
        <v>1830</v>
      </c>
      <c r="B20" s="823" t="s">
        <v>1831</v>
      </c>
      <c r="C20" s="823" t="s">
        <v>581</v>
      </c>
      <c r="D20" s="823" t="s">
        <v>956</v>
      </c>
      <c r="E20" s="823" t="s">
        <v>1835</v>
      </c>
      <c r="F20" s="823" t="s">
        <v>1844</v>
      </c>
      <c r="G20" s="823" t="s">
        <v>1845</v>
      </c>
      <c r="H20" s="832">
        <v>104526</v>
      </c>
      <c r="I20" s="832">
        <v>547046.0199999999</v>
      </c>
      <c r="J20" s="823"/>
      <c r="K20" s="823">
        <v>5.2335880068117016</v>
      </c>
      <c r="L20" s="832">
        <v>56354</v>
      </c>
      <c r="M20" s="832">
        <v>291903.06999999995</v>
      </c>
      <c r="N20" s="823"/>
      <c r="O20" s="823">
        <v>5.1798110160769415</v>
      </c>
      <c r="P20" s="832">
        <v>2254</v>
      </c>
      <c r="Q20" s="832">
        <v>12013.820000000002</v>
      </c>
      <c r="R20" s="828"/>
      <c r="S20" s="833">
        <v>5.330000000000001</v>
      </c>
    </row>
    <row r="21" spans="1:19" ht="14.45" customHeight="1" x14ac:dyDescent="0.2">
      <c r="A21" s="822" t="s">
        <v>1830</v>
      </c>
      <c r="B21" s="823" t="s">
        <v>1831</v>
      </c>
      <c r="C21" s="823" t="s">
        <v>581</v>
      </c>
      <c r="D21" s="823" t="s">
        <v>956</v>
      </c>
      <c r="E21" s="823" t="s">
        <v>1835</v>
      </c>
      <c r="F21" s="823" t="s">
        <v>1846</v>
      </c>
      <c r="G21" s="823" t="s">
        <v>1847</v>
      </c>
      <c r="H21" s="832">
        <v>630.5</v>
      </c>
      <c r="I21" s="832">
        <v>5810.92</v>
      </c>
      <c r="J21" s="823"/>
      <c r="K21" s="823">
        <v>9.2163679619349725</v>
      </c>
      <c r="L21" s="832">
        <v>298</v>
      </c>
      <c r="M21" s="832">
        <v>2765.44</v>
      </c>
      <c r="N21" s="823"/>
      <c r="O21" s="823">
        <v>9.2799999999999994</v>
      </c>
      <c r="P21" s="832">
        <v>102</v>
      </c>
      <c r="Q21" s="832">
        <v>963.9</v>
      </c>
      <c r="R21" s="828"/>
      <c r="S21" s="833">
        <v>9.4499999999999993</v>
      </c>
    </row>
    <row r="22" spans="1:19" ht="14.45" customHeight="1" x14ac:dyDescent="0.2">
      <c r="A22" s="822" t="s">
        <v>1830</v>
      </c>
      <c r="B22" s="823" t="s">
        <v>1831</v>
      </c>
      <c r="C22" s="823" t="s">
        <v>581</v>
      </c>
      <c r="D22" s="823" t="s">
        <v>956</v>
      </c>
      <c r="E22" s="823" t="s">
        <v>1835</v>
      </c>
      <c r="F22" s="823" t="s">
        <v>1848</v>
      </c>
      <c r="G22" s="823" t="s">
        <v>1849</v>
      </c>
      <c r="H22" s="832">
        <v>1030.9000000000001</v>
      </c>
      <c r="I22" s="832">
        <v>9603.91</v>
      </c>
      <c r="J22" s="823"/>
      <c r="K22" s="823">
        <v>9.3160442331942956</v>
      </c>
      <c r="L22" s="832">
        <v>476</v>
      </c>
      <c r="M22" s="832">
        <v>4436.32</v>
      </c>
      <c r="N22" s="823"/>
      <c r="O22" s="823">
        <v>9.3199999999999985</v>
      </c>
      <c r="P22" s="832">
        <v>180</v>
      </c>
      <c r="Q22" s="832">
        <v>1708.2</v>
      </c>
      <c r="R22" s="828"/>
      <c r="S22" s="833">
        <v>9.49</v>
      </c>
    </row>
    <row r="23" spans="1:19" ht="14.45" customHeight="1" x14ac:dyDescent="0.2">
      <c r="A23" s="822" t="s">
        <v>1830</v>
      </c>
      <c r="B23" s="823" t="s">
        <v>1831</v>
      </c>
      <c r="C23" s="823" t="s">
        <v>581</v>
      </c>
      <c r="D23" s="823" t="s">
        <v>956</v>
      </c>
      <c r="E23" s="823" t="s">
        <v>1835</v>
      </c>
      <c r="F23" s="823" t="s">
        <v>1850</v>
      </c>
      <c r="G23" s="823" t="s">
        <v>1851</v>
      </c>
      <c r="H23" s="832">
        <v>652</v>
      </c>
      <c r="I23" s="832">
        <v>6700.88</v>
      </c>
      <c r="J23" s="823"/>
      <c r="K23" s="823">
        <v>10.277423312883435</v>
      </c>
      <c r="L23" s="832">
        <v>566</v>
      </c>
      <c r="M23" s="832">
        <v>5846.7800000000007</v>
      </c>
      <c r="N23" s="823"/>
      <c r="O23" s="823">
        <v>10.330000000000002</v>
      </c>
      <c r="P23" s="832">
        <v>366</v>
      </c>
      <c r="Q23" s="832">
        <v>3872.2799999999997</v>
      </c>
      <c r="R23" s="828"/>
      <c r="S23" s="833">
        <v>10.58</v>
      </c>
    </row>
    <row r="24" spans="1:19" ht="14.45" customHeight="1" x14ac:dyDescent="0.2">
      <c r="A24" s="822" t="s">
        <v>1830</v>
      </c>
      <c r="B24" s="823" t="s">
        <v>1831</v>
      </c>
      <c r="C24" s="823" t="s">
        <v>581</v>
      </c>
      <c r="D24" s="823" t="s">
        <v>956</v>
      </c>
      <c r="E24" s="823" t="s">
        <v>1835</v>
      </c>
      <c r="F24" s="823" t="s">
        <v>1852</v>
      </c>
      <c r="G24" s="823" t="s">
        <v>1853</v>
      </c>
      <c r="H24" s="832">
        <v>7.84</v>
      </c>
      <c r="I24" s="832">
        <v>78.150000000000006</v>
      </c>
      <c r="J24" s="823"/>
      <c r="K24" s="823">
        <v>9.9681122448979593</v>
      </c>
      <c r="L24" s="832">
        <v>0.60000000000000009</v>
      </c>
      <c r="M24" s="832">
        <v>39.869999999999997</v>
      </c>
      <c r="N24" s="823"/>
      <c r="O24" s="823">
        <v>66.449999999999989</v>
      </c>
      <c r="P24" s="832"/>
      <c r="Q24" s="832"/>
      <c r="R24" s="828"/>
      <c r="S24" s="833"/>
    </row>
    <row r="25" spans="1:19" ht="14.45" customHeight="1" x14ac:dyDescent="0.2">
      <c r="A25" s="822" t="s">
        <v>1830</v>
      </c>
      <c r="B25" s="823" t="s">
        <v>1831</v>
      </c>
      <c r="C25" s="823" t="s">
        <v>581</v>
      </c>
      <c r="D25" s="823" t="s">
        <v>956</v>
      </c>
      <c r="E25" s="823" t="s">
        <v>1835</v>
      </c>
      <c r="F25" s="823" t="s">
        <v>1854</v>
      </c>
      <c r="G25" s="823" t="s">
        <v>1855</v>
      </c>
      <c r="H25" s="832"/>
      <c r="I25" s="832"/>
      <c r="J25" s="823"/>
      <c r="K25" s="823"/>
      <c r="L25" s="832">
        <v>975</v>
      </c>
      <c r="M25" s="832">
        <v>7536.75</v>
      </c>
      <c r="N25" s="823"/>
      <c r="O25" s="823">
        <v>7.73</v>
      </c>
      <c r="P25" s="832"/>
      <c r="Q25" s="832"/>
      <c r="R25" s="828"/>
      <c r="S25" s="833"/>
    </row>
    <row r="26" spans="1:19" ht="14.45" customHeight="1" x14ac:dyDescent="0.2">
      <c r="A26" s="822" t="s">
        <v>1830</v>
      </c>
      <c r="B26" s="823" t="s">
        <v>1831</v>
      </c>
      <c r="C26" s="823" t="s">
        <v>581</v>
      </c>
      <c r="D26" s="823" t="s">
        <v>956</v>
      </c>
      <c r="E26" s="823" t="s">
        <v>1835</v>
      </c>
      <c r="F26" s="823" t="s">
        <v>1856</v>
      </c>
      <c r="G26" s="823" t="s">
        <v>1857</v>
      </c>
      <c r="H26" s="832">
        <v>4455</v>
      </c>
      <c r="I26" s="832">
        <v>89862.75</v>
      </c>
      <c r="J26" s="823"/>
      <c r="K26" s="823">
        <v>20.171212121212122</v>
      </c>
      <c r="L26" s="832">
        <v>4310</v>
      </c>
      <c r="M26" s="832">
        <v>86458.6</v>
      </c>
      <c r="N26" s="823"/>
      <c r="O26" s="823">
        <v>20.060000000000002</v>
      </c>
      <c r="P26" s="832">
        <v>590</v>
      </c>
      <c r="Q26" s="832">
        <v>12095</v>
      </c>
      <c r="R26" s="828"/>
      <c r="S26" s="833">
        <v>20.5</v>
      </c>
    </row>
    <row r="27" spans="1:19" ht="14.45" customHeight="1" x14ac:dyDescent="0.2">
      <c r="A27" s="822" t="s">
        <v>1830</v>
      </c>
      <c r="B27" s="823" t="s">
        <v>1831</v>
      </c>
      <c r="C27" s="823" t="s">
        <v>581</v>
      </c>
      <c r="D27" s="823" t="s">
        <v>956</v>
      </c>
      <c r="E27" s="823" t="s">
        <v>1835</v>
      </c>
      <c r="F27" s="823" t="s">
        <v>1858</v>
      </c>
      <c r="G27" s="823" t="s">
        <v>1859</v>
      </c>
      <c r="H27" s="832">
        <v>4.17</v>
      </c>
      <c r="I27" s="832">
        <v>5363.6900000000005</v>
      </c>
      <c r="J27" s="823"/>
      <c r="K27" s="823">
        <v>1286.2565947242208</v>
      </c>
      <c r="L27" s="832"/>
      <c r="M27" s="832"/>
      <c r="N27" s="823"/>
      <c r="O27" s="823"/>
      <c r="P27" s="832"/>
      <c r="Q27" s="832"/>
      <c r="R27" s="828"/>
      <c r="S27" s="833"/>
    </row>
    <row r="28" spans="1:19" ht="14.45" customHeight="1" x14ac:dyDescent="0.2">
      <c r="A28" s="822" t="s">
        <v>1830</v>
      </c>
      <c r="B28" s="823" t="s">
        <v>1831</v>
      </c>
      <c r="C28" s="823" t="s">
        <v>581</v>
      </c>
      <c r="D28" s="823" t="s">
        <v>956</v>
      </c>
      <c r="E28" s="823" t="s">
        <v>1835</v>
      </c>
      <c r="F28" s="823" t="s">
        <v>1860</v>
      </c>
      <c r="G28" s="823" t="s">
        <v>1861</v>
      </c>
      <c r="H28" s="832">
        <v>7</v>
      </c>
      <c r="I28" s="832">
        <v>12724.529999999999</v>
      </c>
      <c r="J28" s="823"/>
      <c r="K28" s="823">
        <v>1817.7899999999997</v>
      </c>
      <c r="L28" s="832">
        <v>4</v>
      </c>
      <c r="M28" s="832">
        <v>7384.48</v>
      </c>
      <c r="N28" s="823"/>
      <c r="O28" s="823">
        <v>1846.12</v>
      </c>
      <c r="P28" s="832">
        <v>5</v>
      </c>
      <c r="Q28" s="832">
        <v>9265.25</v>
      </c>
      <c r="R28" s="828"/>
      <c r="S28" s="833">
        <v>1853.05</v>
      </c>
    </row>
    <row r="29" spans="1:19" ht="14.45" customHeight="1" x14ac:dyDescent="0.2">
      <c r="A29" s="822" t="s">
        <v>1830</v>
      </c>
      <c r="B29" s="823" t="s">
        <v>1831</v>
      </c>
      <c r="C29" s="823" t="s">
        <v>581</v>
      </c>
      <c r="D29" s="823" t="s">
        <v>956</v>
      </c>
      <c r="E29" s="823" t="s">
        <v>1835</v>
      </c>
      <c r="F29" s="823" t="s">
        <v>1862</v>
      </c>
      <c r="G29" s="823" t="s">
        <v>1863</v>
      </c>
      <c r="H29" s="832"/>
      <c r="I29" s="832"/>
      <c r="J29" s="823"/>
      <c r="K29" s="823"/>
      <c r="L29" s="832"/>
      <c r="M29" s="832"/>
      <c r="N29" s="823"/>
      <c r="O29" s="823"/>
      <c r="P29" s="832">
        <v>185</v>
      </c>
      <c r="Q29" s="832">
        <v>36883.449999999997</v>
      </c>
      <c r="R29" s="828"/>
      <c r="S29" s="833">
        <v>199.36999999999998</v>
      </c>
    </row>
    <row r="30" spans="1:19" ht="14.45" customHeight="1" x14ac:dyDescent="0.2">
      <c r="A30" s="822" t="s">
        <v>1830</v>
      </c>
      <c r="B30" s="823" t="s">
        <v>1831</v>
      </c>
      <c r="C30" s="823" t="s">
        <v>581</v>
      </c>
      <c r="D30" s="823" t="s">
        <v>956</v>
      </c>
      <c r="E30" s="823" t="s">
        <v>1835</v>
      </c>
      <c r="F30" s="823" t="s">
        <v>1864</v>
      </c>
      <c r="G30" s="823" t="s">
        <v>1865</v>
      </c>
      <c r="H30" s="832">
        <v>100853</v>
      </c>
      <c r="I30" s="832">
        <v>378622.98000000004</v>
      </c>
      <c r="J30" s="823"/>
      <c r="K30" s="823">
        <v>3.7542064192438502</v>
      </c>
      <c r="L30" s="832">
        <v>86478</v>
      </c>
      <c r="M30" s="832">
        <v>316509.48000000004</v>
      </c>
      <c r="N30" s="823"/>
      <c r="O30" s="823">
        <v>3.6600000000000006</v>
      </c>
      <c r="P30" s="832">
        <v>29550</v>
      </c>
      <c r="Q30" s="832">
        <v>112448.25000000001</v>
      </c>
      <c r="R30" s="828"/>
      <c r="S30" s="833">
        <v>3.8053553299492391</v>
      </c>
    </row>
    <row r="31" spans="1:19" ht="14.45" customHeight="1" x14ac:dyDescent="0.2">
      <c r="A31" s="822" t="s">
        <v>1830</v>
      </c>
      <c r="B31" s="823" t="s">
        <v>1831</v>
      </c>
      <c r="C31" s="823" t="s">
        <v>581</v>
      </c>
      <c r="D31" s="823" t="s">
        <v>956</v>
      </c>
      <c r="E31" s="823" t="s">
        <v>1835</v>
      </c>
      <c r="F31" s="823" t="s">
        <v>1866</v>
      </c>
      <c r="G31" s="823" t="s">
        <v>1867</v>
      </c>
      <c r="H31" s="832">
        <v>2404</v>
      </c>
      <c r="I31" s="832">
        <v>14520.159999999998</v>
      </c>
      <c r="J31" s="823"/>
      <c r="K31" s="823">
        <v>6.0399999999999991</v>
      </c>
      <c r="L31" s="832"/>
      <c r="M31" s="832"/>
      <c r="N31" s="823"/>
      <c r="O31" s="823"/>
      <c r="P31" s="832"/>
      <c r="Q31" s="832"/>
      <c r="R31" s="828"/>
      <c r="S31" s="833"/>
    </row>
    <row r="32" spans="1:19" ht="14.45" customHeight="1" x14ac:dyDescent="0.2">
      <c r="A32" s="822" t="s">
        <v>1830</v>
      </c>
      <c r="B32" s="823" t="s">
        <v>1831</v>
      </c>
      <c r="C32" s="823" t="s">
        <v>581</v>
      </c>
      <c r="D32" s="823" t="s">
        <v>956</v>
      </c>
      <c r="E32" s="823" t="s">
        <v>1835</v>
      </c>
      <c r="F32" s="823" t="s">
        <v>1868</v>
      </c>
      <c r="G32" s="823" t="s">
        <v>1869</v>
      </c>
      <c r="H32" s="832">
        <v>1305</v>
      </c>
      <c r="I32" s="832">
        <v>200601.9</v>
      </c>
      <c r="J32" s="823"/>
      <c r="K32" s="823">
        <v>153.71793103448275</v>
      </c>
      <c r="L32" s="832">
        <v>310</v>
      </c>
      <c r="M32" s="832">
        <v>48270.1</v>
      </c>
      <c r="N32" s="823"/>
      <c r="O32" s="823">
        <v>155.71</v>
      </c>
      <c r="P32" s="832"/>
      <c r="Q32" s="832"/>
      <c r="R32" s="828"/>
      <c r="S32" s="833"/>
    </row>
    <row r="33" spans="1:19" ht="14.45" customHeight="1" x14ac:dyDescent="0.2">
      <c r="A33" s="822" t="s">
        <v>1830</v>
      </c>
      <c r="B33" s="823" t="s">
        <v>1831</v>
      </c>
      <c r="C33" s="823" t="s">
        <v>581</v>
      </c>
      <c r="D33" s="823" t="s">
        <v>956</v>
      </c>
      <c r="E33" s="823" t="s">
        <v>1835</v>
      </c>
      <c r="F33" s="823" t="s">
        <v>1870</v>
      </c>
      <c r="G33" s="823" t="s">
        <v>1871</v>
      </c>
      <c r="H33" s="832">
        <v>4562</v>
      </c>
      <c r="I33" s="832">
        <v>93101.38</v>
      </c>
      <c r="J33" s="823"/>
      <c r="K33" s="823">
        <v>20.408018412976766</v>
      </c>
      <c r="L33" s="832">
        <v>4013.2</v>
      </c>
      <c r="M33" s="832">
        <v>82635.919999999984</v>
      </c>
      <c r="N33" s="823"/>
      <c r="O33" s="823">
        <v>20.591029602312368</v>
      </c>
      <c r="P33" s="832">
        <v>4458</v>
      </c>
      <c r="Q33" s="832">
        <v>94063.8</v>
      </c>
      <c r="R33" s="828"/>
      <c r="S33" s="833">
        <v>21.1</v>
      </c>
    </row>
    <row r="34" spans="1:19" ht="14.45" customHeight="1" x14ac:dyDescent="0.2">
      <c r="A34" s="822" t="s">
        <v>1830</v>
      </c>
      <c r="B34" s="823" t="s">
        <v>1831</v>
      </c>
      <c r="C34" s="823" t="s">
        <v>581</v>
      </c>
      <c r="D34" s="823" t="s">
        <v>956</v>
      </c>
      <c r="E34" s="823" t="s">
        <v>1835</v>
      </c>
      <c r="F34" s="823" t="s">
        <v>1876</v>
      </c>
      <c r="G34" s="823" t="s">
        <v>1877</v>
      </c>
      <c r="H34" s="832">
        <v>2795</v>
      </c>
      <c r="I34" s="832">
        <v>53867.95</v>
      </c>
      <c r="J34" s="823"/>
      <c r="K34" s="823">
        <v>19.272969588550982</v>
      </c>
      <c r="L34" s="832">
        <v>2472</v>
      </c>
      <c r="M34" s="832">
        <v>48080.399999999994</v>
      </c>
      <c r="N34" s="823"/>
      <c r="O34" s="823">
        <v>19.45</v>
      </c>
      <c r="P34" s="832">
        <v>740</v>
      </c>
      <c r="Q34" s="832">
        <v>14481.8</v>
      </c>
      <c r="R34" s="828"/>
      <c r="S34" s="833">
        <v>19.57</v>
      </c>
    </row>
    <row r="35" spans="1:19" ht="14.45" customHeight="1" x14ac:dyDescent="0.2">
      <c r="A35" s="822" t="s">
        <v>1830</v>
      </c>
      <c r="B35" s="823" t="s">
        <v>1831</v>
      </c>
      <c r="C35" s="823" t="s">
        <v>581</v>
      </c>
      <c r="D35" s="823" t="s">
        <v>956</v>
      </c>
      <c r="E35" s="823" t="s">
        <v>1835</v>
      </c>
      <c r="F35" s="823" t="s">
        <v>1888</v>
      </c>
      <c r="G35" s="823" t="s">
        <v>1889</v>
      </c>
      <c r="H35" s="832"/>
      <c r="I35" s="832"/>
      <c r="J35" s="823"/>
      <c r="K35" s="823"/>
      <c r="L35" s="832">
        <v>145</v>
      </c>
      <c r="M35" s="832">
        <v>9945.5499999999993</v>
      </c>
      <c r="N35" s="823"/>
      <c r="O35" s="823">
        <v>68.589999999999989</v>
      </c>
      <c r="P35" s="832"/>
      <c r="Q35" s="832"/>
      <c r="R35" s="828"/>
      <c r="S35" s="833"/>
    </row>
    <row r="36" spans="1:19" ht="14.45" customHeight="1" x14ac:dyDescent="0.2">
      <c r="A36" s="822" t="s">
        <v>1830</v>
      </c>
      <c r="B36" s="823" t="s">
        <v>1831</v>
      </c>
      <c r="C36" s="823" t="s">
        <v>581</v>
      </c>
      <c r="D36" s="823" t="s">
        <v>956</v>
      </c>
      <c r="E36" s="823" t="s">
        <v>1890</v>
      </c>
      <c r="F36" s="823" t="s">
        <v>1891</v>
      </c>
      <c r="G36" s="823" t="s">
        <v>1892</v>
      </c>
      <c r="H36" s="832">
        <v>80</v>
      </c>
      <c r="I36" s="832">
        <v>3040</v>
      </c>
      <c r="J36" s="823"/>
      <c r="K36" s="823">
        <v>38</v>
      </c>
      <c r="L36" s="832">
        <v>103</v>
      </c>
      <c r="M36" s="832">
        <v>3914</v>
      </c>
      <c r="N36" s="823"/>
      <c r="O36" s="823">
        <v>38</v>
      </c>
      <c r="P36" s="832">
        <v>69</v>
      </c>
      <c r="Q36" s="832">
        <v>2760</v>
      </c>
      <c r="R36" s="828"/>
      <c r="S36" s="833">
        <v>40</v>
      </c>
    </row>
    <row r="37" spans="1:19" ht="14.45" customHeight="1" x14ac:dyDescent="0.2">
      <c r="A37" s="822" t="s">
        <v>1830</v>
      </c>
      <c r="B37" s="823" t="s">
        <v>1831</v>
      </c>
      <c r="C37" s="823" t="s">
        <v>581</v>
      </c>
      <c r="D37" s="823" t="s">
        <v>956</v>
      </c>
      <c r="E37" s="823" t="s">
        <v>1890</v>
      </c>
      <c r="F37" s="823" t="s">
        <v>1893</v>
      </c>
      <c r="G37" s="823" t="s">
        <v>1894</v>
      </c>
      <c r="H37" s="832">
        <v>36</v>
      </c>
      <c r="I37" s="832">
        <v>16092</v>
      </c>
      <c r="J37" s="823"/>
      <c r="K37" s="823">
        <v>447</v>
      </c>
      <c r="L37" s="832">
        <v>17</v>
      </c>
      <c r="M37" s="832">
        <v>7633</v>
      </c>
      <c r="N37" s="823"/>
      <c r="O37" s="823">
        <v>449</v>
      </c>
      <c r="P37" s="832"/>
      <c r="Q37" s="832"/>
      <c r="R37" s="828"/>
      <c r="S37" s="833"/>
    </row>
    <row r="38" spans="1:19" ht="14.45" customHeight="1" x14ac:dyDescent="0.2">
      <c r="A38" s="822" t="s">
        <v>1830</v>
      </c>
      <c r="B38" s="823" t="s">
        <v>1831</v>
      </c>
      <c r="C38" s="823" t="s">
        <v>581</v>
      </c>
      <c r="D38" s="823" t="s">
        <v>956</v>
      </c>
      <c r="E38" s="823" t="s">
        <v>1890</v>
      </c>
      <c r="F38" s="823" t="s">
        <v>1895</v>
      </c>
      <c r="G38" s="823" t="s">
        <v>1896</v>
      </c>
      <c r="H38" s="832">
        <v>233</v>
      </c>
      <c r="I38" s="832">
        <v>41707</v>
      </c>
      <c r="J38" s="823"/>
      <c r="K38" s="823">
        <v>179</v>
      </c>
      <c r="L38" s="832">
        <v>279</v>
      </c>
      <c r="M38" s="832">
        <v>50220</v>
      </c>
      <c r="N38" s="823"/>
      <c r="O38" s="823">
        <v>180</v>
      </c>
      <c r="P38" s="832">
        <v>113</v>
      </c>
      <c r="Q38" s="832">
        <v>21922</v>
      </c>
      <c r="R38" s="828"/>
      <c r="S38" s="833">
        <v>194</v>
      </c>
    </row>
    <row r="39" spans="1:19" ht="14.45" customHeight="1" x14ac:dyDescent="0.2">
      <c r="A39" s="822" t="s">
        <v>1830</v>
      </c>
      <c r="B39" s="823" t="s">
        <v>1831</v>
      </c>
      <c r="C39" s="823" t="s">
        <v>581</v>
      </c>
      <c r="D39" s="823" t="s">
        <v>956</v>
      </c>
      <c r="E39" s="823" t="s">
        <v>1890</v>
      </c>
      <c r="F39" s="823" t="s">
        <v>1899</v>
      </c>
      <c r="G39" s="823" t="s">
        <v>1900</v>
      </c>
      <c r="H39" s="832">
        <v>6</v>
      </c>
      <c r="I39" s="832">
        <v>1914</v>
      </c>
      <c r="J39" s="823"/>
      <c r="K39" s="823">
        <v>319</v>
      </c>
      <c r="L39" s="832">
        <v>4</v>
      </c>
      <c r="M39" s="832">
        <v>1280</v>
      </c>
      <c r="N39" s="823"/>
      <c r="O39" s="823">
        <v>320</v>
      </c>
      <c r="P39" s="832"/>
      <c r="Q39" s="832"/>
      <c r="R39" s="828"/>
      <c r="S39" s="833"/>
    </row>
    <row r="40" spans="1:19" ht="14.45" customHeight="1" x14ac:dyDescent="0.2">
      <c r="A40" s="822" t="s">
        <v>1830</v>
      </c>
      <c r="B40" s="823" t="s">
        <v>1831</v>
      </c>
      <c r="C40" s="823" t="s">
        <v>581</v>
      </c>
      <c r="D40" s="823" t="s">
        <v>956</v>
      </c>
      <c r="E40" s="823" t="s">
        <v>1890</v>
      </c>
      <c r="F40" s="823" t="s">
        <v>1901</v>
      </c>
      <c r="G40" s="823" t="s">
        <v>1902</v>
      </c>
      <c r="H40" s="832">
        <v>8</v>
      </c>
      <c r="I40" s="832">
        <v>16376</v>
      </c>
      <c r="J40" s="823"/>
      <c r="K40" s="823">
        <v>2047</v>
      </c>
      <c r="L40" s="832">
        <v>14</v>
      </c>
      <c r="M40" s="832">
        <v>28728</v>
      </c>
      <c r="N40" s="823"/>
      <c r="O40" s="823">
        <v>2052</v>
      </c>
      <c r="P40" s="832">
        <v>2</v>
      </c>
      <c r="Q40" s="832">
        <v>4254</v>
      </c>
      <c r="R40" s="828"/>
      <c r="S40" s="833">
        <v>2127</v>
      </c>
    </row>
    <row r="41" spans="1:19" ht="14.45" customHeight="1" x14ac:dyDescent="0.2">
      <c r="A41" s="822" t="s">
        <v>1830</v>
      </c>
      <c r="B41" s="823" t="s">
        <v>1831</v>
      </c>
      <c r="C41" s="823" t="s">
        <v>581</v>
      </c>
      <c r="D41" s="823" t="s">
        <v>956</v>
      </c>
      <c r="E41" s="823" t="s">
        <v>1890</v>
      </c>
      <c r="F41" s="823" t="s">
        <v>1909</v>
      </c>
      <c r="G41" s="823" t="s">
        <v>1910</v>
      </c>
      <c r="H41" s="832">
        <v>11</v>
      </c>
      <c r="I41" s="832">
        <v>15807</v>
      </c>
      <c r="J41" s="823"/>
      <c r="K41" s="823">
        <v>1437</v>
      </c>
      <c r="L41" s="832">
        <v>2</v>
      </c>
      <c r="M41" s="832">
        <v>2882</v>
      </c>
      <c r="N41" s="823"/>
      <c r="O41" s="823">
        <v>1441</v>
      </c>
      <c r="P41" s="832">
        <v>2</v>
      </c>
      <c r="Q41" s="832">
        <v>2980</v>
      </c>
      <c r="R41" s="828"/>
      <c r="S41" s="833">
        <v>1490</v>
      </c>
    </row>
    <row r="42" spans="1:19" ht="14.45" customHeight="1" x14ac:dyDescent="0.2">
      <c r="A42" s="822" t="s">
        <v>1830</v>
      </c>
      <c r="B42" s="823" t="s">
        <v>1831</v>
      </c>
      <c r="C42" s="823" t="s">
        <v>581</v>
      </c>
      <c r="D42" s="823" t="s">
        <v>956</v>
      </c>
      <c r="E42" s="823" t="s">
        <v>1890</v>
      </c>
      <c r="F42" s="823" t="s">
        <v>1911</v>
      </c>
      <c r="G42" s="823" t="s">
        <v>1912</v>
      </c>
      <c r="H42" s="832">
        <v>12</v>
      </c>
      <c r="I42" s="832">
        <v>23040</v>
      </c>
      <c r="J42" s="823"/>
      <c r="K42" s="823">
        <v>1920</v>
      </c>
      <c r="L42" s="832">
        <v>9</v>
      </c>
      <c r="M42" s="832">
        <v>17325</v>
      </c>
      <c r="N42" s="823"/>
      <c r="O42" s="823">
        <v>1925</v>
      </c>
      <c r="P42" s="832">
        <v>4</v>
      </c>
      <c r="Q42" s="832">
        <v>8000</v>
      </c>
      <c r="R42" s="828"/>
      <c r="S42" s="833">
        <v>2000</v>
      </c>
    </row>
    <row r="43" spans="1:19" ht="14.45" customHeight="1" x14ac:dyDescent="0.2">
      <c r="A43" s="822" t="s">
        <v>1830</v>
      </c>
      <c r="B43" s="823" t="s">
        <v>1831</v>
      </c>
      <c r="C43" s="823" t="s">
        <v>581</v>
      </c>
      <c r="D43" s="823" t="s">
        <v>956</v>
      </c>
      <c r="E43" s="823" t="s">
        <v>1890</v>
      </c>
      <c r="F43" s="823" t="s">
        <v>1915</v>
      </c>
      <c r="G43" s="823" t="s">
        <v>1916</v>
      </c>
      <c r="H43" s="832">
        <v>10</v>
      </c>
      <c r="I43" s="832">
        <v>12190</v>
      </c>
      <c r="J43" s="823"/>
      <c r="K43" s="823">
        <v>1219</v>
      </c>
      <c r="L43" s="832">
        <v>7</v>
      </c>
      <c r="M43" s="832">
        <v>8561</v>
      </c>
      <c r="N43" s="823"/>
      <c r="O43" s="823">
        <v>1223</v>
      </c>
      <c r="P43" s="832">
        <v>2</v>
      </c>
      <c r="Q43" s="832">
        <v>2534</v>
      </c>
      <c r="R43" s="828"/>
      <c r="S43" s="833">
        <v>1267</v>
      </c>
    </row>
    <row r="44" spans="1:19" ht="14.45" customHeight="1" x14ac:dyDescent="0.2">
      <c r="A44" s="822" t="s">
        <v>1830</v>
      </c>
      <c r="B44" s="823" t="s">
        <v>1831</v>
      </c>
      <c r="C44" s="823" t="s">
        <v>581</v>
      </c>
      <c r="D44" s="823" t="s">
        <v>956</v>
      </c>
      <c r="E44" s="823" t="s">
        <v>1890</v>
      </c>
      <c r="F44" s="823" t="s">
        <v>1917</v>
      </c>
      <c r="G44" s="823" t="s">
        <v>1918</v>
      </c>
      <c r="H44" s="832">
        <v>7</v>
      </c>
      <c r="I44" s="832">
        <v>4795</v>
      </c>
      <c r="J44" s="823"/>
      <c r="K44" s="823">
        <v>685</v>
      </c>
      <c r="L44" s="832">
        <v>4</v>
      </c>
      <c r="M44" s="832">
        <v>2748</v>
      </c>
      <c r="N44" s="823"/>
      <c r="O44" s="823">
        <v>687</v>
      </c>
      <c r="P44" s="832">
        <v>5</v>
      </c>
      <c r="Q44" s="832">
        <v>3575</v>
      </c>
      <c r="R44" s="828"/>
      <c r="S44" s="833">
        <v>715</v>
      </c>
    </row>
    <row r="45" spans="1:19" ht="14.45" customHeight="1" x14ac:dyDescent="0.2">
      <c r="A45" s="822" t="s">
        <v>1830</v>
      </c>
      <c r="B45" s="823" t="s">
        <v>1831</v>
      </c>
      <c r="C45" s="823" t="s">
        <v>581</v>
      </c>
      <c r="D45" s="823" t="s">
        <v>956</v>
      </c>
      <c r="E45" s="823" t="s">
        <v>1890</v>
      </c>
      <c r="F45" s="823" t="s">
        <v>1919</v>
      </c>
      <c r="G45" s="823" t="s">
        <v>1920</v>
      </c>
      <c r="H45" s="832">
        <v>16</v>
      </c>
      <c r="I45" s="832">
        <v>11520</v>
      </c>
      <c r="J45" s="823"/>
      <c r="K45" s="823">
        <v>720</v>
      </c>
      <c r="L45" s="832">
        <v>5</v>
      </c>
      <c r="M45" s="832">
        <v>3610</v>
      </c>
      <c r="N45" s="823"/>
      <c r="O45" s="823">
        <v>722</v>
      </c>
      <c r="P45" s="832">
        <v>12</v>
      </c>
      <c r="Q45" s="832">
        <v>9048</v>
      </c>
      <c r="R45" s="828"/>
      <c r="S45" s="833">
        <v>754</v>
      </c>
    </row>
    <row r="46" spans="1:19" ht="14.45" customHeight="1" x14ac:dyDescent="0.2">
      <c r="A46" s="822" t="s">
        <v>1830</v>
      </c>
      <c r="B46" s="823" t="s">
        <v>1831</v>
      </c>
      <c r="C46" s="823" t="s">
        <v>581</v>
      </c>
      <c r="D46" s="823" t="s">
        <v>956</v>
      </c>
      <c r="E46" s="823" t="s">
        <v>1890</v>
      </c>
      <c r="F46" s="823" t="s">
        <v>1923</v>
      </c>
      <c r="G46" s="823" t="s">
        <v>1924</v>
      </c>
      <c r="H46" s="832">
        <v>673</v>
      </c>
      <c r="I46" s="832">
        <v>1232263</v>
      </c>
      <c r="J46" s="823"/>
      <c r="K46" s="823">
        <v>1831</v>
      </c>
      <c r="L46" s="832">
        <v>437</v>
      </c>
      <c r="M46" s="832">
        <v>801895</v>
      </c>
      <c r="N46" s="823"/>
      <c r="O46" s="823">
        <v>1835</v>
      </c>
      <c r="P46" s="832">
        <v>103</v>
      </c>
      <c r="Q46" s="832">
        <v>196627</v>
      </c>
      <c r="R46" s="828"/>
      <c r="S46" s="833">
        <v>1909</v>
      </c>
    </row>
    <row r="47" spans="1:19" ht="14.45" customHeight="1" x14ac:dyDescent="0.2">
      <c r="A47" s="822" t="s">
        <v>1830</v>
      </c>
      <c r="B47" s="823" t="s">
        <v>1831</v>
      </c>
      <c r="C47" s="823" t="s">
        <v>581</v>
      </c>
      <c r="D47" s="823" t="s">
        <v>956</v>
      </c>
      <c r="E47" s="823" t="s">
        <v>1890</v>
      </c>
      <c r="F47" s="823" t="s">
        <v>1925</v>
      </c>
      <c r="G47" s="823" t="s">
        <v>1926</v>
      </c>
      <c r="H47" s="832">
        <v>282</v>
      </c>
      <c r="I47" s="832">
        <v>121542</v>
      </c>
      <c r="J47" s="823"/>
      <c r="K47" s="823">
        <v>431</v>
      </c>
      <c r="L47" s="832">
        <v>134</v>
      </c>
      <c r="M47" s="832">
        <v>58022</v>
      </c>
      <c r="N47" s="823"/>
      <c r="O47" s="823">
        <v>433</v>
      </c>
      <c r="P47" s="832">
        <v>5</v>
      </c>
      <c r="Q47" s="832">
        <v>2260</v>
      </c>
      <c r="R47" s="828"/>
      <c r="S47" s="833">
        <v>452</v>
      </c>
    </row>
    <row r="48" spans="1:19" ht="14.45" customHeight="1" x14ac:dyDescent="0.2">
      <c r="A48" s="822" t="s">
        <v>1830</v>
      </c>
      <c r="B48" s="823" t="s">
        <v>1831</v>
      </c>
      <c r="C48" s="823" t="s">
        <v>581</v>
      </c>
      <c r="D48" s="823" t="s">
        <v>956</v>
      </c>
      <c r="E48" s="823" t="s">
        <v>1890</v>
      </c>
      <c r="F48" s="823" t="s">
        <v>1927</v>
      </c>
      <c r="G48" s="823" t="s">
        <v>1928</v>
      </c>
      <c r="H48" s="832">
        <v>20</v>
      </c>
      <c r="I48" s="832">
        <v>70660</v>
      </c>
      <c r="J48" s="823"/>
      <c r="K48" s="823">
        <v>3533</v>
      </c>
      <c r="L48" s="832">
        <v>24</v>
      </c>
      <c r="M48" s="832">
        <v>85032</v>
      </c>
      <c r="N48" s="823"/>
      <c r="O48" s="823">
        <v>3543</v>
      </c>
      <c r="P48" s="832">
        <v>21</v>
      </c>
      <c r="Q48" s="832">
        <v>76083</v>
      </c>
      <c r="R48" s="828"/>
      <c r="S48" s="833">
        <v>3623</v>
      </c>
    </row>
    <row r="49" spans="1:19" ht="14.45" customHeight="1" x14ac:dyDescent="0.2">
      <c r="A49" s="822" t="s">
        <v>1830</v>
      </c>
      <c r="B49" s="823" t="s">
        <v>1831</v>
      </c>
      <c r="C49" s="823" t="s">
        <v>581</v>
      </c>
      <c r="D49" s="823" t="s">
        <v>956</v>
      </c>
      <c r="E49" s="823" t="s">
        <v>1890</v>
      </c>
      <c r="F49" s="823" t="s">
        <v>1933</v>
      </c>
      <c r="G49" s="823" t="s">
        <v>1934</v>
      </c>
      <c r="H49" s="832">
        <v>182</v>
      </c>
      <c r="I49" s="832">
        <v>6066.67</v>
      </c>
      <c r="J49" s="823"/>
      <c r="K49" s="823">
        <v>33.333351648351652</v>
      </c>
      <c r="L49" s="832">
        <v>277</v>
      </c>
      <c r="M49" s="832">
        <v>10687.78</v>
      </c>
      <c r="N49" s="823"/>
      <c r="O49" s="823">
        <v>38.584043321299639</v>
      </c>
      <c r="P49" s="832">
        <v>102</v>
      </c>
      <c r="Q49" s="832">
        <v>4646.6600000000008</v>
      </c>
      <c r="R49" s="828"/>
      <c r="S49" s="833">
        <v>45.555490196078438</v>
      </c>
    </row>
    <row r="50" spans="1:19" ht="14.45" customHeight="1" x14ac:dyDescent="0.2">
      <c r="A50" s="822" t="s">
        <v>1830</v>
      </c>
      <c r="B50" s="823" t="s">
        <v>1831</v>
      </c>
      <c r="C50" s="823" t="s">
        <v>581</v>
      </c>
      <c r="D50" s="823" t="s">
        <v>956</v>
      </c>
      <c r="E50" s="823" t="s">
        <v>1890</v>
      </c>
      <c r="F50" s="823" t="s">
        <v>1935</v>
      </c>
      <c r="G50" s="823" t="s">
        <v>1936</v>
      </c>
      <c r="H50" s="832">
        <v>230</v>
      </c>
      <c r="I50" s="832">
        <v>8740</v>
      </c>
      <c r="J50" s="823"/>
      <c r="K50" s="823">
        <v>38</v>
      </c>
      <c r="L50" s="832">
        <v>279</v>
      </c>
      <c r="M50" s="832">
        <v>10602</v>
      </c>
      <c r="N50" s="823"/>
      <c r="O50" s="823">
        <v>38</v>
      </c>
      <c r="P50" s="832">
        <v>113</v>
      </c>
      <c r="Q50" s="832">
        <v>4407</v>
      </c>
      <c r="R50" s="828"/>
      <c r="S50" s="833">
        <v>39</v>
      </c>
    </row>
    <row r="51" spans="1:19" ht="14.45" customHeight="1" x14ac:dyDescent="0.2">
      <c r="A51" s="822" t="s">
        <v>1830</v>
      </c>
      <c r="B51" s="823" t="s">
        <v>1831</v>
      </c>
      <c r="C51" s="823" t="s">
        <v>581</v>
      </c>
      <c r="D51" s="823" t="s">
        <v>956</v>
      </c>
      <c r="E51" s="823" t="s">
        <v>1890</v>
      </c>
      <c r="F51" s="823" t="s">
        <v>1937</v>
      </c>
      <c r="G51" s="823" t="s">
        <v>1938</v>
      </c>
      <c r="H51" s="832">
        <v>114</v>
      </c>
      <c r="I51" s="832">
        <v>69996</v>
      </c>
      <c r="J51" s="823"/>
      <c r="K51" s="823">
        <v>614</v>
      </c>
      <c r="L51" s="832">
        <v>52</v>
      </c>
      <c r="M51" s="832">
        <v>32136</v>
      </c>
      <c r="N51" s="823"/>
      <c r="O51" s="823">
        <v>618</v>
      </c>
      <c r="P51" s="832">
        <v>2</v>
      </c>
      <c r="Q51" s="832">
        <v>1296</v>
      </c>
      <c r="R51" s="828"/>
      <c r="S51" s="833">
        <v>648</v>
      </c>
    </row>
    <row r="52" spans="1:19" ht="14.45" customHeight="1" x14ac:dyDescent="0.2">
      <c r="A52" s="822" t="s">
        <v>1830</v>
      </c>
      <c r="B52" s="823" t="s">
        <v>1831</v>
      </c>
      <c r="C52" s="823" t="s">
        <v>581</v>
      </c>
      <c r="D52" s="823" t="s">
        <v>956</v>
      </c>
      <c r="E52" s="823" t="s">
        <v>1890</v>
      </c>
      <c r="F52" s="823" t="s">
        <v>1941</v>
      </c>
      <c r="G52" s="823" t="s">
        <v>1942</v>
      </c>
      <c r="H52" s="832">
        <v>1</v>
      </c>
      <c r="I52" s="832">
        <v>2026</v>
      </c>
      <c r="J52" s="823"/>
      <c r="K52" s="823">
        <v>2026</v>
      </c>
      <c r="L52" s="832"/>
      <c r="M52" s="832"/>
      <c r="N52" s="823"/>
      <c r="O52" s="823"/>
      <c r="P52" s="832"/>
      <c r="Q52" s="832"/>
      <c r="R52" s="828"/>
      <c r="S52" s="833"/>
    </row>
    <row r="53" spans="1:19" ht="14.45" customHeight="1" x14ac:dyDescent="0.2">
      <c r="A53" s="822" t="s">
        <v>1830</v>
      </c>
      <c r="B53" s="823" t="s">
        <v>1831</v>
      </c>
      <c r="C53" s="823" t="s">
        <v>581</v>
      </c>
      <c r="D53" s="823" t="s">
        <v>956</v>
      </c>
      <c r="E53" s="823" t="s">
        <v>1890</v>
      </c>
      <c r="F53" s="823" t="s">
        <v>1943</v>
      </c>
      <c r="G53" s="823" t="s">
        <v>1944</v>
      </c>
      <c r="H53" s="832">
        <v>20</v>
      </c>
      <c r="I53" s="832">
        <v>8760</v>
      </c>
      <c r="J53" s="823"/>
      <c r="K53" s="823">
        <v>438</v>
      </c>
      <c r="L53" s="832">
        <v>8</v>
      </c>
      <c r="M53" s="832">
        <v>3520</v>
      </c>
      <c r="N53" s="823"/>
      <c r="O53" s="823">
        <v>440</v>
      </c>
      <c r="P53" s="832">
        <v>7</v>
      </c>
      <c r="Q53" s="832">
        <v>3213</v>
      </c>
      <c r="R53" s="828"/>
      <c r="S53" s="833">
        <v>459</v>
      </c>
    </row>
    <row r="54" spans="1:19" ht="14.45" customHeight="1" x14ac:dyDescent="0.2">
      <c r="A54" s="822" t="s">
        <v>1830</v>
      </c>
      <c r="B54" s="823" t="s">
        <v>1831</v>
      </c>
      <c r="C54" s="823" t="s">
        <v>581</v>
      </c>
      <c r="D54" s="823" t="s">
        <v>956</v>
      </c>
      <c r="E54" s="823" t="s">
        <v>1890</v>
      </c>
      <c r="F54" s="823" t="s">
        <v>1945</v>
      </c>
      <c r="G54" s="823" t="s">
        <v>1946</v>
      </c>
      <c r="H54" s="832">
        <v>136</v>
      </c>
      <c r="I54" s="832">
        <v>183192</v>
      </c>
      <c r="J54" s="823"/>
      <c r="K54" s="823">
        <v>1347</v>
      </c>
      <c r="L54" s="832">
        <v>120</v>
      </c>
      <c r="M54" s="832">
        <v>162120</v>
      </c>
      <c r="N54" s="823"/>
      <c r="O54" s="823">
        <v>1351</v>
      </c>
      <c r="P54" s="832">
        <v>40</v>
      </c>
      <c r="Q54" s="832">
        <v>56320</v>
      </c>
      <c r="R54" s="828"/>
      <c r="S54" s="833">
        <v>1408</v>
      </c>
    </row>
    <row r="55" spans="1:19" ht="14.45" customHeight="1" x14ac:dyDescent="0.2">
      <c r="A55" s="822" t="s">
        <v>1830</v>
      </c>
      <c r="B55" s="823" t="s">
        <v>1831</v>
      </c>
      <c r="C55" s="823" t="s">
        <v>581</v>
      </c>
      <c r="D55" s="823" t="s">
        <v>956</v>
      </c>
      <c r="E55" s="823" t="s">
        <v>1890</v>
      </c>
      <c r="F55" s="823" t="s">
        <v>1947</v>
      </c>
      <c r="G55" s="823" t="s">
        <v>1948</v>
      </c>
      <c r="H55" s="832">
        <v>15</v>
      </c>
      <c r="I55" s="832">
        <v>7680</v>
      </c>
      <c r="J55" s="823"/>
      <c r="K55" s="823">
        <v>512</v>
      </c>
      <c r="L55" s="832">
        <v>11</v>
      </c>
      <c r="M55" s="832">
        <v>5654</v>
      </c>
      <c r="N55" s="823"/>
      <c r="O55" s="823">
        <v>514</v>
      </c>
      <c r="P55" s="832">
        <v>10</v>
      </c>
      <c r="Q55" s="832">
        <v>5370</v>
      </c>
      <c r="R55" s="828"/>
      <c r="S55" s="833">
        <v>537</v>
      </c>
    </row>
    <row r="56" spans="1:19" ht="14.45" customHeight="1" x14ac:dyDescent="0.2">
      <c r="A56" s="822" t="s">
        <v>1830</v>
      </c>
      <c r="B56" s="823" t="s">
        <v>1831</v>
      </c>
      <c r="C56" s="823" t="s">
        <v>581</v>
      </c>
      <c r="D56" s="823" t="s">
        <v>956</v>
      </c>
      <c r="E56" s="823" t="s">
        <v>1890</v>
      </c>
      <c r="F56" s="823" t="s">
        <v>1949</v>
      </c>
      <c r="G56" s="823" t="s">
        <v>1950</v>
      </c>
      <c r="H56" s="832">
        <v>8</v>
      </c>
      <c r="I56" s="832">
        <v>18736</v>
      </c>
      <c r="J56" s="823"/>
      <c r="K56" s="823">
        <v>2342</v>
      </c>
      <c r="L56" s="832">
        <v>8</v>
      </c>
      <c r="M56" s="832">
        <v>18808</v>
      </c>
      <c r="N56" s="823"/>
      <c r="O56" s="823">
        <v>2351</v>
      </c>
      <c r="P56" s="832">
        <v>1</v>
      </c>
      <c r="Q56" s="832">
        <v>2439</v>
      </c>
      <c r="R56" s="828"/>
      <c r="S56" s="833">
        <v>2439</v>
      </c>
    </row>
    <row r="57" spans="1:19" ht="14.45" customHeight="1" x14ac:dyDescent="0.2">
      <c r="A57" s="822" t="s">
        <v>1830</v>
      </c>
      <c r="B57" s="823" t="s">
        <v>1831</v>
      </c>
      <c r="C57" s="823" t="s">
        <v>581</v>
      </c>
      <c r="D57" s="823" t="s">
        <v>956</v>
      </c>
      <c r="E57" s="823" t="s">
        <v>1890</v>
      </c>
      <c r="F57" s="823" t="s">
        <v>1951</v>
      </c>
      <c r="G57" s="823" t="s">
        <v>1952</v>
      </c>
      <c r="H57" s="832">
        <v>4</v>
      </c>
      <c r="I57" s="832">
        <v>10632</v>
      </c>
      <c r="J57" s="823"/>
      <c r="K57" s="823">
        <v>2658</v>
      </c>
      <c r="L57" s="832">
        <v>3</v>
      </c>
      <c r="M57" s="832">
        <v>8001</v>
      </c>
      <c r="N57" s="823"/>
      <c r="O57" s="823">
        <v>2667</v>
      </c>
      <c r="P57" s="832">
        <v>2</v>
      </c>
      <c r="Q57" s="832">
        <v>5560</v>
      </c>
      <c r="R57" s="828"/>
      <c r="S57" s="833">
        <v>2780</v>
      </c>
    </row>
    <row r="58" spans="1:19" ht="14.45" customHeight="1" x14ac:dyDescent="0.2">
      <c r="A58" s="822" t="s">
        <v>1830</v>
      </c>
      <c r="B58" s="823" t="s">
        <v>1831</v>
      </c>
      <c r="C58" s="823" t="s">
        <v>581</v>
      </c>
      <c r="D58" s="823" t="s">
        <v>956</v>
      </c>
      <c r="E58" s="823" t="s">
        <v>1890</v>
      </c>
      <c r="F58" s="823" t="s">
        <v>1953</v>
      </c>
      <c r="G58" s="823" t="s">
        <v>1954</v>
      </c>
      <c r="H58" s="832"/>
      <c r="I58" s="832"/>
      <c r="J58" s="823"/>
      <c r="K58" s="823"/>
      <c r="L58" s="832">
        <v>11</v>
      </c>
      <c r="M58" s="832">
        <v>3960</v>
      </c>
      <c r="N58" s="823"/>
      <c r="O58" s="823">
        <v>360</v>
      </c>
      <c r="P58" s="832"/>
      <c r="Q58" s="832"/>
      <c r="R58" s="828"/>
      <c r="S58" s="833"/>
    </row>
    <row r="59" spans="1:19" ht="14.45" customHeight="1" x14ac:dyDescent="0.2">
      <c r="A59" s="822" t="s">
        <v>1830</v>
      </c>
      <c r="B59" s="823" t="s">
        <v>1831</v>
      </c>
      <c r="C59" s="823" t="s">
        <v>581</v>
      </c>
      <c r="D59" s="823" t="s">
        <v>956</v>
      </c>
      <c r="E59" s="823" t="s">
        <v>1890</v>
      </c>
      <c r="F59" s="823" t="s">
        <v>1955</v>
      </c>
      <c r="G59" s="823" t="s">
        <v>1956</v>
      </c>
      <c r="H59" s="832">
        <v>1</v>
      </c>
      <c r="I59" s="832">
        <v>196</v>
      </c>
      <c r="J59" s="823"/>
      <c r="K59" s="823">
        <v>196</v>
      </c>
      <c r="L59" s="832"/>
      <c r="M59" s="832"/>
      <c r="N59" s="823"/>
      <c r="O59" s="823"/>
      <c r="P59" s="832"/>
      <c r="Q59" s="832"/>
      <c r="R59" s="828"/>
      <c r="S59" s="833"/>
    </row>
    <row r="60" spans="1:19" ht="14.45" customHeight="1" x14ac:dyDescent="0.2">
      <c r="A60" s="822" t="s">
        <v>1830</v>
      </c>
      <c r="B60" s="823" t="s">
        <v>1831</v>
      </c>
      <c r="C60" s="823" t="s">
        <v>581</v>
      </c>
      <c r="D60" s="823" t="s">
        <v>956</v>
      </c>
      <c r="E60" s="823" t="s">
        <v>1890</v>
      </c>
      <c r="F60" s="823" t="s">
        <v>1957</v>
      </c>
      <c r="G60" s="823" t="s">
        <v>1958</v>
      </c>
      <c r="H60" s="832">
        <v>4</v>
      </c>
      <c r="I60" s="832">
        <v>4228</v>
      </c>
      <c r="J60" s="823"/>
      <c r="K60" s="823">
        <v>1057</v>
      </c>
      <c r="L60" s="832">
        <v>3</v>
      </c>
      <c r="M60" s="832">
        <v>3216</v>
      </c>
      <c r="N60" s="823"/>
      <c r="O60" s="823">
        <v>1072</v>
      </c>
      <c r="P60" s="832"/>
      <c r="Q60" s="832"/>
      <c r="R60" s="828"/>
      <c r="S60" s="833"/>
    </row>
    <row r="61" spans="1:19" ht="14.45" customHeight="1" x14ac:dyDescent="0.2">
      <c r="A61" s="822" t="s">
        <v>1830</v>
      </c>
      <c r="B61" s="823" t="s">
        <v>1831</v>
      </c>
      <c r="C61" s="823" t="s">
        <v>581</v>
      </c>
      <c r="D61" s="823" t="s">
        <v>956</v>
      </c>
      <c r="E61" s="823" t="s">
        <v>1890</v>
      </c>
      <c r="F61" s="823" t="s">
        <v>1961</v>
      </c>
      <c r="G61" s="823" t="s">
        <v>1962</v>
      </c>
      <c r="H61" s="832">
        <v>2</v>
      </c>
      <c r="I61" s="832">
        <v>286</v>
      </c>
      <c r="J61" s="823"/>
      <c r="K61" s="823">
        <v>143</v>
      </c>
      <c r="L61" s="832"/>
      <c r="M61" s="832"/>
      <c r="N61" s="823"/>
      <c r="O61" s="823"/>
      <c r="P61" s="832"/>
      <c r="Q61" s="832"/>
      <c r="R61" s="828"/>
      <c r="S61" s="833"/>
    </row>
    <row r="62" spans="1:19" ht="14.45" customHeight="1" x14ac:dyDescent="0.2">
      <c r="A62" s="822" t="s">
        <v>1830</v>
      </c>
      <c r="B62" s="823" t="s">
        <v>1831</v>
      </c>
      <c r="C62" s="823" t="s">
        <v>581</v>
      </c>
      <c r="D62" s="823" t="s">
        <v>956</v>
      </c>
      <c r="E62" s="823" t="s">
        <v>1890</v>
      </c>
      <c r="F62" s="823" t="s">
        <v>1967</v>
      </c>
      <c r="G62" s="823" t="s">
        <v>1968</v>
      </c>
      <c r="H62" s="832">
        <v>8</v>
      </c>
      <c r="I62" s="832">
        <v>5776</v>
      </c>
      <c r="J62" s="823"/>
      <c r="K62" s="823">
        <v>722</v>
      </c>
      <c r="L62" s="832">
        <v>9</v>
      </c>
      <c r="M62" s="832">
        <v>6516</v>
      </c>
      <c r="N62" s="823"/>
      <c r="O62" s="823">
        <v>724</v>
      </c>
      <c r="P62" s="832">
        <v>1</v>
      </c>
      <c r="Q62" s="832">
        <v>752</v>
      </c>
      <c r="R62" s="828"/>
      <c r="S62" s="833">
        <v>752</v>
      </c>
    </row>
    <row r="63" spans="1:19" ht="14.45" customHeight="1" x14ac:dyDescent="0.2">
      <c r="A63" s="822" t="s">
        <v>1830</v>
      </c>
      <c r="B63" s="823" t="s">
        <v>1831</v>
      </c>
      <c r="C63" s="823" t="s">
        <v>581</v>
      </c>
      <c r="D63" s="823" t="s">
        <v>956</v>
      </c>
      <c r="E63" s="823" t="s">
        <v>1890</v>
      </c>
      <c r="F63" s="823" t="s">
        <v>1969</v>
      </c>
      <c r="G63" s="823" t="s">
        <v>1970</v>
      </c>
      <c r="H63" s="832"/>
      <c r="I63" s="832"/>
      <c r="J63" s="823"/>
      <c r="K63" s="823"/>
      <c r="L63" s="832">
        <v>1</v>
      </c>
      <c r="M63" s="832">
        <v>1953</v>
      </c>
      <c r="N63" s="823"/>
      <c r="O63" s="823">
        <v>1953</v>
      </c>
      <c r="P63" s="832"/>
      <c r="Q63" s="832"/>
      <c r="R63" s="828"/>
      <c r="S63" s="833"/>
    </row>
    <row r="64" spans="1:19" ht="14.45" customHeight="1" x14ac:dyDescent="0.2">
      <c r="A64" s="822" t="s">
        <v>1830</v>
      </c>
      <c r="B64" s="823" t="s">
        <v>1831</v>
      </c>
      <c r="C64" s="823" t="s">
        <v>581</v>
      </c>
      <c r="D64" s="823" t="s">
        <v>956</v>
      </c>
      <c r="E64" s="823" t="s">
        <v>1890</v>
      </c>
      <c r="F64" s="823" t="s">
        <v>1975</v>
      </c>
      <c r="G64" s="823" t="s">
        <v>1976</v>
      </c>
      <c r="H64" s="832"/>
      <c r="I64" s="832"/>
      <c r="J64" s="823"/>
      <c r="K64" s="823"/>
      <c r="L64" s="832">
        <v>1</v>
      </c>
      <c r="M64" s="832">
        <v>676</v>
      </c>
      <c r="N64" s="823"/>
      <c r="O64" s="823">
        <v>676</v>
      </c>
      <c r="P64" s="832"/>
      <c r="Q64" s="832"/>
      <c r="R64" s="828"/>
      <c r="S64" s="833"/>
    </row>
    <row r="65" spans="1:19" ht="14.45" customHeight="1" x14ac:dyDescent="0.2">
      <c r="A65" s="822" t="s">
        <v>1830</v>
      </c>
      <c r="B65" s="823" t="s">
        <v>1831</v>
      </c>
      <c r="C65" s="823" t="s">
        <v>581</v>
      </c>
      <c r="D65" s="823" t="s">
        <v>956</v>
      </c>
      <c r="E65" s="823" t="s">
        <v>1890</v>
      </c>
      <c r="F65" s="823" t="s">
        <v>1977</v>
      </c>
      <c r="G65" s="823" t="s">
        <v>1978</v>
      </c>
      <c r="H65" s="832"/>
      <c r="I65" s="832"/>
      <c r="J65" s="823"/>
      <c r="K65" s="823"/>
      <c r="L65" s="832"/>
      <c r="M65" s="832"/>
      <c r="N65" s="823"/>
      <c r="O65" s="823"/>
      <c r="P65" s="832">
        <v>1</v>
      </c>
      <c r="Q65" s="832">
        <v>0</v>
      </c>
      <c r="R65" s="828"/>
      <c r="S65" s="833">
        <v>0</v>
      </c>
    </row>
    <row r="66" spans="1:19" ht="14.45" customHeight="1" x14ac:dyDescent="0.2">
      <c r="A66" s="822" t="s">
        <v>1830</v>
      </c>
      <c r="B66" s="823" t="s">
        <v>1831</v>
      </c>
      <c r="C66" s="823" t="s">
        <v>581</v>
      </c>
      <c r="D66" s="823" t="s">
        <v>956</v>
      </c>
      <c r="E66" s="823" t="s">
        <v>1890</v>
      </c>
      <c r="F66" s="823" t="s">
        <v>1983</v>
      </c>
      <c r="G66" s="823" t="s">
        <v>1984</v>
      </c>
      <c r="H66" s="832"/>
      <c r="I66" s="832"/>
      <c r="J66" s="823"/>
      <c r="K66" s="823"/>
      <c r="L66" s="832">
        <v>1</v>
      </c>
      <c r="M66" s="832">
        <v>634</v>
      </c>
      <c r="N66" s="823"/>
      <c r="O66" s="823">
        <v>634</v>
      </c>
      <c r="P66" s="832"/>
      <c r="Q66" s="832"/>
      <c r="R66" s="828"/>
      <c r="S66" s="833"/>
    </row>
    <row r="67" spans="1:19" ht="14.45" customHeight="1" x14ac:dyDescent="0.2">
      <c r="A67" s="822" t="s">
        <v>1830</v>
      </c>
      <c r="B67" s="823" t="s">
        <v>1831</v>
      </c>
      <c r="C67" s="823" t="s">
        <v>581</v>
      </c>
      <c r="D67" s="823" t="s">
        <v>957</v>
      </c>
      <c r="E67" s="823" t="s">
        <v>1835</v>
      </c>
      <c r="F67" s="823" t="s">
        <v>1840</v>
      </c>
      <c r="G67" s="823" t="s">
        <v>1841</v>
      </c>
      <c r="H67" s="832">
        <v>159</v>
      </c>
      <c r="I67" s="832">
        <v>1128.9000000000001</v>
      </c>
      <c r="J67" s="823"/>
      <c r="K67" s="823">
        <v>7.1000000000000005</v>
      </c>
      <c r="L67" s="832"/>
      <c r="M67" s="832"/>
      <c r="N67" s="823"/>
      <c r="O67" s="823"/>
      <c r="P67" s="832"/>
      <c r="Q67" s="832"/>
      <c r="R67" s="828"/>
      <c r="S67" s="833"/>
    </row>
    <row r="68" spans="1:19" ht="14.45" customHeight="1" x14ac:dyDescent="0.2">
      <c r="A68" s="822" t="s">
        <v>1830</v>
      </c>
      <c r="B68" s="823" t="s">
        <v>1831</v>
      </c>
      <c r="C68" s="823" t="s">
        <v>581</v>
      </c>
      <c r="D68" s="823" t="s">
        <v>957</v>
      </c>
      <c r="E68" s="823" t="s">
        <v>1835</v>
      </c>
      <c r="F68" s="823" t="s">
        <v>1860</v>
      </c>
      <c r="G68" s="823" t="s">
        <v>1861</v>
      </c>
      <c r="H68" s="832">
        <v>1</v>
      </c>
      <c r="I68" s="832">
        <v>1845.28</v>
      </c>
      <c r="J68" s="823"/>
      <c r="K68" s="823">
        <v>1845.28</v>
      </c>
      <c r="L68" s="832"/>
      <c r="M68" s="832"/>
      <c r="N68" s="823"/>
      <c r="O68" s="823"/>
      <c r="P68" s="832"/>
      <c r="Q68" s="832"/>
      <c r="R68" s="828"/>
      <c r="S68" s="833"/>
    </row>
    <row r="69" spans="1:19" ht="14.45" customHeight="1" x14ac:dyDescent="0.2">
      <c r="A69" s="822" t="s">
        <v>1830</v>
      </c>
      <c r="B69" s="823" t="s">
        <v>1831</v>
      </c>
      <c r="C69" s="823" t="s">
        <v>581</v>
      </c>
      <c r="D69" s="823" t="s">
        <v>957</v>
      </c>
      <c r="E69" s="823" t="s">
        <v>1890</v>
      </c>
      <c r="F69" s="823" t="s">
        <v>1891</v>
      </c>
      <c r="G69" s="823" t="s">
        <v>1892</v>
      </c>
      <c r="H69" s="832">
        <v>6</v>
      </c>
      <c r="I69" s="832">
        <v>228</v>
      </c>
      <c r="J69" s="823"/>
      <c r="K69" s="823">
        <v>38</v>
      </c>
      <c r="L69" s="832">
        <v>4</v>
      </c>
      <c r="M69" s="832">
        <v>152</v>
      </c>
      <c r="N69" s="823"/>
      <c r="O69" s="823">
        <v>38</v>
      </c>
      <c r="P69" s="832"/>
      <c r="Q69" s="832"/>
      <c r="R69" s="828"/>
      <c r="S69" s="833"/>
    </row>
    <row r="70" spans="1:19" ht="14.45" customHeight="1" x14ac:dyDescent="0.2">
      <c r="A70" s="822" t="s">
        <v>1830</v>
      </c>
      <c r="B70" s="823" t="s">
        <v>1831</v>
      </c>
      <c r="C70" s="823" t="s">
        <v>581</v>
      </c>
      <c r="D70" s="823" t="s">
        <v>957</v>
      </c>
      <c r="E70" s="823" t="s">
        <v>1890</v>
      </c>
      <c r="F70" s="823" t="s">
        <v>1917</v>
      </c>
      <c r="G70" s="823" t="s">
        <v>1918</v>
      </c>
      <c r="H70" s="832">
        <v>1</v>
      </c>
      <c r="I70" s="832">
        <v>685</v>
      </c>
      <c r="J70" s="823"/>
      <c r="K70" s="823">
        <v>685</v>
      </c>
      <c r="L70" s="832"/>
      <c r="M70" s="832"/>
      <c r="N70" s="823"/>
      <c r="O70" s="823"/>
      <c r="P70" s="832"/>
      <c r="Q70" s="832"/>
      <c r="R70" s="828"/>
      <c r="S70" s="833"/>
    </row>
    <row r="71" spans="1:19" ht="14.45" customHeight="1" x14ac:dyDescent="0.2">
      <c r="A71" s="822" t="s">
        <v>1830</v>
      </c>
      <c r="B71" s="823" t="s">
        <v>1831</v>
      </c>
      <c r="C71" s="823" t="s">
        <v>581</v>
      </c>
      <c r="D71" s="823" t="s">
        <v>957</v>
      </c>
      <c r="E71" s="823" t="s">
        <v>1890</v>
      </c>
      <c r="F71" s="823" t="s">
        <v>1923</v>
      </c>
      <c r="G71" s="823" t="s">
        <v>1924</v>
      </c>
      <c r="H71" s="832">
        <v>2</v>
      </c>
      <c r="I71" s="832">
        <v>3662</v>
      </c>
      <c r="J71" s="823"/>
      <c r="K71" s="823">
        <v>1831</v>
      </c>
      <c r="L71" s="832"/>
      <c r="M71" s="832"/>
      <c r="N71" s="823"/>
      <c r="O71" s="823"/>
      <c r="P71" s="832"/>
      <c r="Q71" s="832"/>
      <c r="R71" s="828"/>
      <c r="S71" s="833"/>
    </row>
    <row r="72" spans="1:19" ht="14.45" customHeight="1" x14ac:dyDescent="0.2">
      <c r="A72" s="822" t="s">
        <v>1830</v>
      </c>
      <c r="B72" s="823" t="s">
        <v>1831</v>
      </c>
      <c r="C72" s="823" t="s">
        <v>581</v>
      </c>
      <c r="D72" s="823" t="s">
        <v>957</v>
      </c>
      <c r="E72" s="823" t="s">
        <v>1890</v>
      </c>
      <c r="F72" s="823" t="s">
        <v>1947</v>
      </c>
      <c r="G72" s="823" t="s">
        <v>1948</v>
      </c>
      <c r="H72" s="832">
        <v>1</v>
      </c>
      <c r="I72" s="832">
        <v>512</v>
      </c>
      <c r="J72" s="823"/>
      <c r="K72" s="823">
        <v>512</v>
      </c>
      <c r="L72" s="832"/>
      <c r="M72" s="832"/>
      <c r="N72" s="823"/>
      <c r="O72" s="823"/>
      <c r="P72" s="832"/>
      <c r="Q72" s="832"/>
      <c r="R72" s="828"/>
      <c r="S72" s="833"/>
    </row>
    <row r="73" spans="1:19" ht="14.45" customHeight="1" x14ac:dyDescent="0.2">
      <c r="A73" s="822" t="s">
        <v>1830</v>
      </c>
      <c r="B73" s="823" t="s">
        <v>1831</v>
      </c>
      <c r="C73" s="823" t="s">
        <v>581</v>
      </c>
      <c r="D73" s="823" t="s">
        <v>958</v>
      </c>
      <c r="E73" s="823" t="s">
        <v>1832</v>
      </c>
      <c r="F73" s="823" t="s">
        <v>1833</v>
      </c>
      <c r="G73" s="823" t="s">
        <v>1834</v>
      </c>
      <c r="H73" s="832"/>
      <c r="I73" s="832"/>
      <c r="J73" s="823"/>
      <c r="K73" s="823"/>
      <c r="L73" s="832"/>
      <c r="M73" s="832"/>
      <c r="N73" s="823"/>
      <c r="O73" s="823"/>
      <c r="P73" s="832">
        <v>3</v>
      </c>
      <c r="Q73" s="832">
        <v>5291.3099999999995</v>
      </c>
      <c r="R73" s="828"/>
      <c r="S73" s="833">
        <v>1763.7699999999998</v>
      </c>
    </row>
    <row r="74" spans="1:19" ht="14.45" customHeight="1" x14ac:dyDescent="0.2">
      <c r="A74" s="822" t="s">
        <v>1830</v>
      </c>
      <c r="B74" s="823" t="s">
        <v>1831</v>
      </c>
      <c r="C74" s="823" t="s">
        <v>581</v>
      </c>
      <c r="D74" s="823" t="s">
        <v>958</v>
      </c>
      <c r="E74" s="823" t="s">
        <v>1835</v>
      </c>
      <c r="F74" s="823" t="s">
        <v>1836</v>
      </c>
      <c r="G74" s="823" t="s">
        <v>1837</v>
      </c>
      <c r="H74" s="832">
        <v>1170</v>
      </c>
      <c r="I74" s="832">
        <v>31737.899999999998</v>
      </c>
      <c r="J74" s="823"/>
      <c r="K74" s="823">
        <v>27.126410256410253</v>
      </c>
      <c r="L74" s="832"/>
      <c r="M74" s="832"/>
      <c r="N74" s="823"/>
      <c r="O74" s="823"/>
      <c r="P74" s="832">
        <v>850</v>
      </c>
      <c r="Q74" s="832">
        <v>23749</v>
      </c>
      <c r="R74" s="828"/>
      <c r="S74" s="833">
        <v>27.94</v>
      </c>
    </row>
    <row r="75" spans="1:19" ht="14.45" customHeight="1" x14ac:dyDescent="0.2">
      <c r="A75" s="822" t="s">
        <v>1830</v>
      </c>
      <c r="B75" s="823" t="s">
        <v>1831</v>
      </c>
      <c r="C75" s="823" t="s">
        <v>581</v>
      </c>
      <c r="D75" s="823" t="s">
        <v>958</v>
      </c>
      <c r="E75" s="823" t="s">
        <v>1835</v>
      </c>
      <c r="F75" s="823" t="s">
        <v>1838</v>
      </c>
      <c r="G75" s="823" t="s">
        <v>1839</v>
      </c>
      <c r="H75" s="832">
        <v>6190</v>
      </c>
      <c r="I75" s="832">
        <v>15985.659999999998</v>
      </c>
      <c r="J75" s="823"/>
      <c r="K75" s="823">
        <v>2.5824975767366718</v>
      </c>
      <c r="L75" s="832">
        <v>4636</v>
      </c>
      <c r="M75" s="832">
        <v>11543.64</v>
      </c>
      <c r="N75" s="823"/>
      <c r="O75" s="823">
        <v>2.4899999999999998</v>
      </c>
      <c r="P75" s="832">
        <v>280</v>
      </c>
      <c r="Q75" s="832">
        <v>730.8</v>
      </c>
      <c r="R75" s="828"/>
      <c r="S75" s="833">
        <v>2.61</v>
      </c>
    </row>
    <row r="76" spans="1:19" ht="14.45" customHeight="1" x14ac:dyDescent="0.2">
      <c r="A76" s="822" t="s">
        <v>1830</v>
      </c>
      <c r="B76" s="823" t="s">
        <v>1831</v>
      </c>
      <c r="C76" s="823" t="s">
        <v>581</v>
      </c>
      <c r="D76" s="823" t="s">
        <v>958</v>
      </c>
      <c r="E76" s="823" t="s">
        <v>1835</v>
      </c>
      <c r="F76" s="823" t="s">
        <v>1840</v>
      </c>
      <c r="G76" s="823" t="s">
        <v>1841</v>
      </c>
      <c r="H76" s="832">
        <v>6154</v>
      </c>
      <c r="I76" s="832">
        <v>43804.65</v>
      </c>
      <c r="J76" s="823"/>
      <c r="K76" s="823">
        <v>7.1180776730581741</v>
      </c>
      <c r="L76" s="832">
        <v>6740</v>
      </c>
      <c r="M76" s="832">
        <v>48073.95</v>
      </c>
      <c r="N76" s="823"/>
      <c r="O76" s="823">
        <v>7.1326335311572695</v>
      </c>
      <c r="P76" s="832">
        <v>1695</v>
      </c>
      <c r="Q76" s="832">
        <v>12279</v>
      </c>
      <c r="R76" s="828"/>
      <c r="S76" s="833">
        <v>7.244247787610619</v>
      </c>
    </row>
    <row r="77" spans="1:19" ht="14.45" customHeight="1" x14ac:dyDescent="0.2">
      <c r="A77" s="822" t="s">
        <v>1830</v>
      </c>
      <c r="B77" s="823" t="s">
        <v>1831</v>
      </c>
      <c r="C77" s="823" t="s">
        <v>581</v>
      </c>
      <c r="D77" s="823" t="s">
        <v>958</v>
      </c>
      <c r="E77" s="823" t="s">
        <v>1835</v>
      </c>
      <c r="F77" s="823" t="s">
        <v>1844</v>
      </c>
      <c r="G77" s="823" t="s">
        <v>1845</v>
      </c>
      <c r="H77" s="832">
        <v>6615</v>
      </c>
      <c r="I77" s="832">
        <v>34535.550000000003</v>
      </c>
      <c r="J77" s="823"/>
      <c r="K77" s="823">
        <v>5.2207936507936514</v>
      </c>
      <c r="L77" s="832">
        <v>11485</v>
      </c>
      <c r="M77" s="832">
        <v>59467.899999999994</v>
      </c>
      <c r="N77" s="823"/>
      <c r="O77" s="823">
        <v>5.1778754897692636</v>
      </c>
      <c r="P77" s="832">
        <v>5560</v>
      </c>
      <c r="Q77" s="832">
        <v>29634.799999999999</v>
      </c>
      <c r="R77" s="828"/>
      <c r="S77" s="833">
        <v>5.33</v>
      </c>
    </row>
    <row r="78" spans="1:19" ht="14.45" customHeight="1" x14ac:dyDescent="0.2">
      <c r="A78" s="822" t="s">
        <v>1830</v>
      </c>
      <c r="B78" s="823" t="s">
        <v>1831</v>
      </c>
      <c r="C78" s="823" t="s">
        <v>581</v>
      </c>
      <c r="D78" s="823" t="s">
        <v>958</v>
      </c>
      <c r="E78" s="823" t="s">
        <v>1835</v>
      </c>
      <c r="F78" s="823" t="s">
        <v>1846</v>
      </c>
      <c r="G78" s="823" t="s">
        <v>1847</v>
      </c>
      <c r="H78" s="832">
        <v>569.5</v>
      </c>
      <c r="I78" s="832">
        <v>5258.76</v>
      </c>
      <c r="J78" s="823"/>
      <c r="K78" s="823">
        <v>9.2339947322212463</v>
      </c>
      <c r="L78" s="832">
        <v>449</v>
      </c>
      <c r="M78" s="832">
        <v>4166.72</v>
      </c>
      <c r="N78" s="823"/>
      <c r="O78" s="823">
        <v>9.2800000000000011</v>
      </c>
      <c r="P78" s="832">
        <v>336</v>
      </c>
      <c r="Q78" s="832">
        <v>3146.2999999999997</v>
      </c>
      <c r="R78" s="828"/>
      <c r="S78" s="833">
        <v>9.3639880952380938</v>
      </c>
    </row>
    <row r="79" spans="1:19" ht="14.45" customHeight="1" x14ac:dyDescent="0.2">
      <c r="A79" s="822" t="s">
        <v>1830</v>
      </c>
      <c r="B79" s="823" t="s">
        <v>1831</v>
      </c>
      <c r="C79" s="823" t="s">
        <v>581</v>
      </c>
      <c r="D79" s="823" t="s">
        <v>958</v>
      </c>
      <c r="E79" s="823" t="s">
        <v>1835</v>
      </c>
      <c r="F79" s="823" t="s">
        <v>1848</v>
      </c>
      <c r="G79" s="823" t="s">
        <v>1849</v>
      </c>
      <c r="H79" s="832">
        <v>159</v>
      </c>
      <c r="I79" s="832">
        <v>1494.6</v>
      </c>
      <c r="J79" s="823"/>
      <c r="K79" s="823">
        <v>9.3999999999999986</v>
      </c>
      <c r="L79" s="832">
        <v>742</v>
      </c>
      <c r="M79" s="832">
        <v>6903.68</v>
      </c>
      <c r="N79" s="823"/>
      <c r="O79" s="823">
        <v>9.3041509433962268</v>
      </c>
      <c r="P79" s="832"/>
      <c r="Q79" s="832"/>
      <c r="R79" s="828"/>
      <c r="S79" s="833"/>
    </row>
    <row r="80" spans="1:19" ht="14.45" customHeight="1" x14ac:dyDescent="0.2">
      <c r="A80" s="822" t="s">
        <v>1830</v>
      </c>
      <c r="B80" s="823" t="s">
        <v>1831</v>
      </c>
      <c r="C80" s="823" t="s">
        <v>581</v>
      </c>
      <c r="D80" s="823" t="s">
        <v>958</v>
      </c>
      <c r="E80" s="823" t="s">
        <v>1835</v>
      </c>
      <c r="F80" s="823" t="s">
        <v>1850</v>
      </c>
      <c r="G80" s="823" t="s">
        <v>1851</v>
      </c>
      <c r="H80" s="832">
        <v>559.6</v>
      </c>
      <c r="I80" s="832">
        <v>5741.49</v>
      </c>
      <c r="J80" s="823"/>
      <c r="K80" s="823">
        <v>10.259989278055754</v>
      </c>
      <c r="L80" s="832">
        <v>367.5</v>
      </c>
      <c r="M80" s="832">
        <v>3790.2799999999997</v>
      </c>
      <c r="N80" s="823"/>
      <c r="O80" s="823">
        <v>10.313687074829931</v>
      </c>
      <c r="P80" s="832"/>
      <c r="Q80" s="832"/>
      <c r="R80" s="828"/>
      <c r="S80" s="833"/>
    </row>
    <row r="81" spans="1:19" ht="14.45" customHeight="1" x14ac:dyDescent="0.2">
      <c r="A81" s="822" t="s">
        <v>1830</v>
      </c>
      <c r="B81" s="823" t="s">
        <v>1831</v>
      </c>
      <c r="C81" s="823" t="s">
        <v>581</v>
      </c>
      <c r="D81" s="823" t="s">
        <v>958</v>
      </c>
      <c r="E81" s="823" t="s">
        <v>1835</v>
      </c>
      <c r="F81" s="823" t="s">
        <v>1852</v>
      </c>
      <c r="G81" s="823" t="s">
        <v>1853</v>
      </c>
      <c r="H81" s="832">
        <v>0.4</v>
      </c>
      <c r="I81" s="832">
        <v>3.98</v>
      </c>
      <c r="J81" s="823"/>
      <c r="K81" s="823">
        <v>9.9499999999999993</v>
      </c>
      <c r="L81" s="832">
        <v>0.36</v>
      </c>
      <c r="M81" s="832">
        <v>24.36</v>
      </c>
      <c r="N81" s="823"/>
      <c r="O81" s="823">
        <v>67.666666666666671</v>
      </c>
      <c r="P81" s="832"/>
      <c r="Q81" s="832"/>
      <c r="R81" s="828"/>
      <c r="S81" s="833"/>
    </row>
    <row r="82" spans="1:19" ht="14.45" customHeight="1" x14ac:dyDescent="0.2">
      <c r="A82" s="822" t="s">
        <v>1830</v>
      </c>
      <c r="B82" s="823" t="s">
        <v>1831</v>
      </c>
      <c r="C82" s="823" t="s">
        <v>581</v>
      </c>
      <c r="D82" s="823" t="s">
        <v>958</v>
      </c>
      <c r="E82" s="823" t="s">
        <v>1835</v>
      </c>
      <c r="F82" s="823" t="s">
        <v>1854</v>
      </c>
      <c r="G82" s="823" t="s">
        <v>1855</v>
      </c>
      <c r="H82" s="832">
        <v>100</v>
      </c>
      <c r="I82" s="832">
        <v>770</v>
      </c>
      <c r="J82" s="823"/>
      <c r="K82" s="823">
        <v>7.7</v>
      </c>
      <c r="L82" s="832"/>
      <c r="M82" s="832"/>
      <c r="N82" s="823"/>
      <c r="O82" s="823"/>
      <c r="P82" s="832"/>
      <c r="Q82" s="832"/>
      <c r="R82" s="828"/>
      <c r="S82" s="833"/>
    </row>
    <row r="83" spans="1:19" ht="14.45" customHeight="1" x14ac:dyDescent="0.2">
      <c r="A83" s="822" t="s">
        <v>1830</v>
      </c>
      <c r="B83" s="823" t="s">
        <v>1831</v>
      </c>
      <c r="C83" s="823" t="s">
        <v>581</v>
      </c>
      <c r="D83" s="823" t="s">
        <v>958</v>
      </c>
      <c r="E83" s="823" t="s">
        <v>1835</v>
      </c>
      <c r="F83" s="823" t="s">
        <v>1856</v>
      </c>
      <c r="G83" s="823" t="s">
        <v>1857</v>
      </c>
      <c r="H83" s="832">
        <v>2135</v>
      </c>
      <c r="I83" s="832">
        <v>43533.5</v>
      </c>
      <c r="J83" s="823"/>
      <c r="K83" s="823">
        <v>20.390398126463701</v>
      </c>
      <c r="L83" s="832">
        <v>1905</v>
      </c>
      <c r="M83" s="832">
        <v>38214.300000000003</v>
      </c>
      <c r="N83" s="823"/>
      <c r="O83" s="823">
        <v>20.060000000000002</v>
      </c>
      <c r="P83" s="832">
        <v>520</v>
      </c>
      <c r="Q83" s="832">
        <v>10431.200000000001</v>
      </c>
      <c r="R83" s="828"/>
      <c r="S83" s="833">
        <v>20.060000000000002</v>
      </c>
    </row>
    <row r="84" spans="1:19" ht="14.45" customHeight="1" x14ac:dyDescent="0.2">
      <c r="A84" s="822" t="s">
        <v>1830</v>
      </c>
      <c r="B84" s="823" t="s">
        <v>1831</v>
      </c>
      <c r="C84" s="823" t="s">
        <v>581</v>
      </c>
      <c r="D84" s="823" t="s">
        <v>958</v>
      </c>
      <c r="E84" s="823" t="s">
        <v>1835</v>
      </c>
      <c r="F84" s="823" t="s">
        <v>1858</v>
      </c>
      <c r="G84" s="823" t="s">
        <v>1859</v>
      </c>
      <c r="H84" s="832"/>
      <c r="I84" s="832"/>
      <c r="J84" s="823"/>
      <c r="K84" s="823"/>
      <c r="L84" s="832"/>
      <c r="M84" s="832"/>
      <c r="N84" s="823"/>
      <c r="O84" s="823"/>
      <c r="P84" s="832">
        <v>15</v>
      </c>
      <c r="Q84" s="832">
        <v>20045.099999999999</v>
      </c>
      <c r="R84" s="828"/>
      <c r="S84" s="833">
        <v>1336.34</v>
      </c>
    </row>
    <row r="85" spans="1:19" ht="14.45" customHeight="1" x14ac:dyDescent="0.2">
      <c r="A85" s="822" t="s">
        <v>1830</v>
      </c>
      <c r="B85" s="823" t="s">
        <v>1831</v>
      </c>
      <c r="C85" s="823" t="s">
        <v>581</v>
      </c>
      <c r="D85" s="823" t="s">
        <v>958</v>
      </c>
      <c r="E85" s="823" t="s">
        <v>1835</v>
      </c>
      <c r="F85" s="823" t="s">
        <v>1860</v>
      </c>
      <c r="G85" s="823" t="s">
        <v>1861</v>
      </c>
      <c r="H85" s="832">
        <v>34</v>
      </c>
      <c r="I85" s="832">
        <v>62739.519999999982</v>
      </c>
      <c r="J85" s="823"/>
      <c r="K85" s="823">
        <v>1845.2799999999995</v>
      </c>
      <c r="L85" s="832">
        <v>33</v>
      </c>
      <c r="M85" s="832">
        <v>60911.040000000008</v>
      </c>
      <c r="N85" s="823"/>
      <c r="O85" s="823">
        <v>1845.7890909090911</v>
      </c>
      <c r="P85" s="832"/>
      <c r="Q85" s="832"/>
      <c r="R85" s="828"/>
      <c r="S85" s="833"/>
    </row>
    <row r="86" spans="1:19" ht="14.45" customHeight="1" x14ac:dyDescent="0.2">
      <c r="A86" s="822" t="s">
        <v>1830</v>
      </c>
      <c r="B86" s="823" t="s">
        <v>1831</v>
      </c>
      <c r="C86" s="823" t="s">
        <v>581</v>
      </c>
      <c r="D86" s="823" t="s">
        <v>958</v>
      </c>
      <c r="E86" s="823" t="s">
        <v>1835</v>
      </c>
      <c r="F86" s="823" t="s">
        <v>1864</v>
      </c>
      <c r="G86" s="823" t="s">
        <v>1865</v>
      </c>
      <c r="H86" s="832">
        <v>78457</v>
      </c>
      <c r="I86" s="832">
        <v>290785.21999999991</v>
      </c>
      <c r="J86" s="823"/>
      <c r="K86" s="823">
        <v>3.7063005213046627</v>
      </c>
      <c r="L86" s="832">
        <v>84865</v>
      </c>
      <c r="M86" s="832">
        <v>310605.89999999997</v>
      </c>
      <c r="N86" s="823"/>
      <c r="O86" s="823">
        <v>3.6599999999999997</v>
      </c>
      <c r="P86" s="832">
        <v>17759</v>
      </c>
      <c r="Q86" s="832">
        <v>66694.89</v>
      </c>
      <c r="R86" s="828"/>
      <c r="S86" s="833">
        <v>3.7555543667999323</v>
      </c>
    </row>
    <row r="87" spans="1:19" ht="14.45" customHeight="1" x14ac:dyDescent="0.2">
      <c r="A87" s="822" t="s">
        <v>1830</v>
      </c>
      <c r="B87" s="823" t="s">
        <v>1831</v>
      </c>
      <c r="C87" s="823" t="s">
        <v>581</v>
      </c>
      <c r="D87" s="823" t="s">
        <v>958</v>
      </c>
      <c r="E87" s="823" t="s">
        <v>1835</v>
      </c>
      <c r="F87" s="823" t="s">
        <v>1868</v>
      </c>
      <c r="G87" s="823" t="s">
        <v>1869</v>
      </c>
      <c r="H87" s="832">
        <v>947</v>
      </c>
      <c r="I87" s="832">
        <v>141860.6</v>
      </c>
      <c r="J87" s="823"/>
      <c r="K87" s="823">
        <v>149.80000000000001</v>
      </c>
      <c r="L87" s="832">
        <v>945</v>
      </c>
      <c r="M87" s="832">
        <v>147201.25</v>
      </c>
      <c r="N87" s="823"/>
      <c r="O87" s="823">
        <v>155.7685185185185</v>
      </c>
      <c r="P87" s="832"/>
      <c r="Q87" s="832"/>
      <c r="R87" s="828"/>
      <c r="S87" s="833"/>
    </row>
    <row r="88" spans="1:19" ht="14.45" customHeight="1" x14ac:dyDescent="0.2">
      <c r="A88" s="822" t="s">
        <v>1830</v>
      </c>
      <c r="B88" s="823" t="s">
        <v>1831</v>
      </c>
      <c r="C88" s="823" t="s">
        <v>581</v>
      </c>
      <c r="D88" s="823" t="s">
        <v>958</v>
      </c>
      <c r="E88" s="823" t="s">
        <v>1835</v>
      </c>
      <c r="F88" s="823" t="s">
        <v>1870</v>
      </c>
      <c r="G88" s="823" t="s">
        <v>1871</v>
      </c>
      <c r="H88" s="832">
        <v>4257</v>
      </c>
      <c r="I88" s="832">
        <v>86994.21</v>
      </c>
      <c r="J88" s="823"/>
      <c r="K88" s="823">
        <v>20.435567300916141</v>
      </c>
      <c r="L88" s="832">
        <v>4321</v>
      </c>
      <c r="M88" s="832">
        <v>88879.76</v>
      </c>
      <c r="N88" s="823"/>
      <c r="O88" s="823">
        <v>20.569257116408238</v>
      </c>
      <c r="P88" s="832">
        <v>252</v>
      </c>
      <c r="Q88" s="832">
        <v>5242.2</v>
      </c>
      <c r="R88" s="828"/>
      <c r="S88" s="833">
        <v>20.80238095238095</v>
      </c>
    </row>
    <row r="89" spans="1:19" ht="14.45" customHeight="1" x14ac:dyDescent="0.2">
      <c r="A89" s="822" t="s">
        <v>1830</v>
      </c>
      <c r="B89" s="823" t="s">
        <v>1831</v>
      </c>
      <c r="C89" s="823" t="s">
        <v>581</v>
      </c>
      <c r="D89" s="823" t="s">
        <v>958</v>
      </c>
      <c r="E89" s="823" t="s">
        <v>1835</v>
      </c>
      <c r="F89" s="823" t="s">
        <v>1876</v>
      </c>
      <c r="G89" s="823" t="s">
        <v>1877</v>
      </c>
      <c r="H89" s="832">
        <v>3952</v>
      </c>
      <c r="I89" s="832">
        <v>75727.399999999994</v>
      </c>
      <c r="J89" s="823"/>
      <c r="K89" s="823">
        <v>19.161791497975706</v>
      </c>
      <c r="L89" s="832">
        <v>3602</v>
      </c>
      <c r="M89" s="832">
        <v>70044.099999999991</v>
      </c>
      <c r="N89" s="823"/>
      <c r="O89" s="823">
        <v>19.445891171571347</v>
      </c>
      <c r="P89" s="832">
        <v>740</v>
      </c>
      <c r="Q89" s="832">
        <v>14481.8</v>
      </c>
      <c r="R89" s="828"/>
      <c r="S89" s="833">
        <v>19.57</v>
      </c>
    </row>
    <row r="90" spans="1:19" ht="14.45" customHeight="1" x14ac:dyDescent="0.2">
      <c r="A90" s="822" t="s">
        <v>1830</v>
      </c>
      <c r="B90" s="823" t="s">
        <v>1831</v>
      </c>
      <c r="C90" s="823" t="s">
        <v>581</v>
      </c>
      <c r="D90" s="823" t="s">
        <v>958</v>
      </c>
      <c r="E90" s="823" t="s">
        <v>1835</v>
      </c>
      <c r="F90" s="823" t="s">
        <v>1880</v>
      </c>
      <c r="G90" s="823" t="s">
        <v>1881</v>
      </c>
      <c r="H90" s="832">
        <v>100</v>
      </c>
      <c r="I90" s="832">
        <v>649</v>
      </c>
      <c r="J90" s="823"/>
      <c r="K90" s="823">
        <v>6.49</v>
      </c>
      <c r="L90" s="832"/>
      <c r="M90" s="832"/>
      <c r="N90" s="823"/>
      <c r="O90" s="823"/>
      <c r="P90" s="832"/>
      <c r="Q90" s="832"/>
      <c r="R90" s="828"/>
      <c r="S90" s="833"/>
    </row>
    <row r="91" spans="1:19" ht="14.45" customHeight="1" x14ac:dyDescent="0.2">
      <c r="A91" s="822" t="s">
        <v>1830</v>
      </c>
      <c r="B91" s="823" t="s">
        <v>1831</v>
      </c>
      <c r="C91" s="823" t="s">
        <v>581</v>
      </c>
      <c r="D91" s="823" t="s">
        <v>958</v>
      </c>
      <c r="E91" s="823" t="s">
        <v>1835</v>
      </c>
      <c r="F91" s="823" t="s">
        <v>1884</v>
      </c>
      <c r="G91" s="823" t="s">
        <v>1885</v>
      </c>
      <c r="H91" s="832"/>
      <c r="I91" s="832"/>
      <c r="J91" s="823"/>
      <c r="K91" s="823"/>
      <c r="L91" s="832"/>
      <c r="M91" s="832"/>
      <c r="N91" s="823"/>
      <c r="O91" s="823"/>
      <c r="P91" s="832">
        <v>5.24</v>
      </c>
      <c r="Q91" s="832">
        <v>14408</v>
      </c>
      <c r="R91" s="828"/>
      <c r="S91" s="833">
        <v>2749.6183206106871</v>
      </c>
    </row>
    <row r="92" spans="1:19" ht="14.45" customHeight="1" x14ac:dyDescent="0.2">
      <c r="A92" s="822" t="s">
        <v>1830</v>
      </c>
      <c r="B92" s="823" t="s">
        <v>1831</v>
      </c>
      <c r="C92" s="823" t="s">
        <v>581</v>
      </c>
      <c r="D92" s="823" t="s">
        <v>958</v>
      </c>
      <c r="E92" s="823" t="s">
        <v>1890</v>
      </c>
      <c r="F92" s="823" t="s">
        <v>1891</v>
      </c>
      <c r="G92" s="823" t="s">
        <v>1892</v>
      </c>
      <c r="H92" s="832">
        <v>23</v>
      </c>
      <c r="I92" s="832">
        <v>874</v>
      </c>
      <c r="J92" s="823"/>
      <c r="K92" s="823">
        <v>38</v>
      </c>
      <c r="L92" s="832">
        <v>60</v>
      </c>
      <c r="M92" s="832">
        <v>2280</v>
      </c>
      <c r="N92" s="823"/>
      <c r="O92" s="823">
        <v>38</v>
      </c>
      <c r="P92" s="832">
        <v>11</v>
      </c>
      <c r="Q92" s="832">
        <v>440</v>
      </c>
      <c r="R92" s="828"/>
      <c r="S92" s="833">
        <v>40</v>
      </c>
    </row>
    <row r="93" spans="1:19" ht="14.45" customHeight="1" x14ac:dyDescent="0.2">
      <c r="A93" s="822" t="s">
        <v>1830</v>
      </c>
      <c r="B93" s="823" t="s">
        <v>1831</v>
      </c>
      <c r="C93" s="823" t="s">
        <v>581</v>
      </c>
      <c r="D93" s="823" t="s">
        <v>958</v>
      </c>
      <c r="E93" s="823" t="s">
        <v>1890</v>
      </c>
      <c r="F93" s="823" t="s">
        <v>1893</v>
      </c>
      <c r="G93" s="823" t="s">
        <v>1894</v>
      </c>
      <c r="H93" s="832"/>
      <c r="I93" s="832"/>
      <c r="J93" s="823"/>
      <c r="K93" s="823"/>
      <c r="L93" s="832"/>
      <c r="M93" s="832"/>
      <c r="N93" s="823"/>
      <c r="O93" s="823"/>
      <c r="P93" s="832">
        <v>3</v>
      </c>
      <c r="Q93" s="832">
        <v>1416</v>
      </c>
      <c r="R93" s="828"/>
      <c r="S93" s="833">
        <v>472</v>
      </c>
    </row>
    <row r="94" spans="1:19" ht="14.45" customHeight="1" x14ac:dyDescent="0.2">
      <c r="A94" s="822" t="s">
        <v>1830</v>
      </c>
      <c r="B94" s="823" t="s">
        <v>1831</v>
      </c>
      <c r="C94" s="823" t="s">
        <v>581</v>
      </c>
      <c r="D94" s="823" t="s">
        <v>958</v>
      </c>
      <c r="E94" s="823" t="s">
        <v>1890</v>
      </c>
      <c r="F94" s="823" t="s">
        <v>1895</v>
      </c>
      <c r="G94" s="823" t="s">
        <v>1896</v>
      </c>
      <c r="H94" s="832">
        <v>358</v>
      </c>
      <c r="I94" s="832">
        <v>64082</v>
      </c>
      <c r="J94" s="823"/>
      <c r="K94" s="823">
        <v>179</v>
      </c>
      <c r="L94" s="832">
        <v>233</v>
      </c>
      <c r="M94" s="832">
        <v>41940</v>
      </c>
      <c r="N94" s="823"/>
      <c r="O94" s="823">
        <v>180</v>
      </c>
      <c r="P94" s="832">
        <v>105</v>
      </c>
      <c r="Q94" s="832">
        <v>20370</v>
      </c>
      <c r="R94" s="828"/>
      <c r="S94" s="833">
        <v>194</v>
      </c>
    </row>
    <row r="95" spans="1:19" ht="14.45" customHeight="1" x14ac:dyDescent="0.2">
      <c r="A95" s="822" t="s">
        <v>1830</v>
      </c>
      <c r="B95" s="823" t="s">
        <v>1831</v>
      </c>
      <c r="C95" s="823" t="s">
        <v>581</v>
      </c>
      <c r="D95" s="823" t="s">
        <v>958</v>
      </c>
      <c r="E95" s="823" t="s">
        <v>1890</v>
      </c>
      <c r="F95" s="823" t="s">
        <v>1899</v>
      </c>
      <c r="G95" s="823" t="s">
        <v>1900</v>
      </c>
      <c r="H95" s="832">
        <v>6</v>
      </c>
      <c r="I95" s="832">
        <v>1914</v>
      </c>
      <c r="J95" s="823"/>
      <c r="K95" s="823">
        <v>319</v>
      </c>
      <c r="L95" s="832"/>
      <c r="M95" s="832"/>
      <c r="N95" s="823"/>
      <c r="O95" s="823"/>
      <c r="P95" s="832">
        <v>5</v>
      </c>
      <c r="Q95" s="832">
        <v>1690</v>
      </c>
      <c r="R95" s="828"/>
      <c r="S95" s="833">
        <v>338</v>
      </c>
    </row>
    <row r="96" spans="1:19" ht="14.45" customHeight="1" x14ac:dyDescent="0.2">
      <c r="A96" s="822" t="s">
        <v>1830</v>
      </c>
      <c r="B96" s="823" t="s">
        <v>1831</v>
      </c>
      <c r="C96" s="823" t="s">
        <v>581</v>
      </c>
      <c r="D96" s="823" t="s">
        <v>958</v>
      </c>
      <c r="E96" s="823" t="s">
        <v>1890</v>
      </c>
      <c r="F96" s="823" t="s">
        <v>1901</v>
      </c>
      <c r="G96" s="823" t="s">
        <v>1902</v>
      </c>
      <c r="H96" s="832">
        <v>8</v>
      </c>
      <c r="I96" s="832">
        <v>16376</v>
      </c>
      <c r="J96" s="823"/>
      <c r="K96" s="823">
        <v>2047</v>
      </c>
      <c r="L96" s="832">
        <v>14</v>
      </c>
      <c r="M96" s="832">
        <v>28728</v>
      </c>
      <c r="N96" s="823"/>
      <c r="O96" s="823">
        <v>2052</v>
      </c>
      <c r="P96" s="832">
        <v>1</v>
      </c>
      <c r="Q96" s="832">
        <v>2127</v>
      </c>
      <c r="R96" s="828"/>
      <c r="S96" s="833">
        <v>2127</v>
      </c>
    </row>
    <row r="97" spans="1:19" ht="14.45" customHeight="1" x14ac:dyDescent="0.2">
      <c r="A97" s="822" t="s">
        <v>1830</v>
      </c>
      <c r="B97" s="823" t="s">
        <v>1831</v>
      </c>
      <c r="C97" s="823" t="s">
        <v>581</v>
      </c>
      <c r="D97" s="823" t="s">
        <v>958</v>
      </c>
      <c r="E97" s="823" t="s">
        <v>1890</v>
      </c>
      <c r="F97" s="823" t="s">
        <v>1909</v>
      </c>
      <c r="G97" s="823" t="s">
        <v>1910</v>
      </c>
      <c r="H97" s="832">
        <v>8</v>
      </c>
      <c r="I97" s="832">
        <v>11496</v>
      </c>
      <c r="J97" s="823"/>
      <c r="K97" s="823">
        <v>1437</v>
      </c>
      <c r="L97" s="832">
        <v>6</v>
      </c>
      <c r="M97" s="832">
        <v>8646</v>
      </c>
      <c r="N97" s="823"/>
      <c r="O97" s="823">
        <v>1441</v>
      </c>
      <c r="P97" s="832">
        <v>4</v>
      </c>
      <c r="Q97" s="832">
        <v>5960</v>
      </c>
      <c r="R97" s="828"/>
      <c r="S97" s="833">
        <v>1490</v>
      </c>
    </row>
    <row r="98" spans="1:19" ht="14.45" customHeight="1" x14ac:dyDescent="0.2">
      <c r="A98" s="822" t="s">
        <v>1830</v>
      </c>
      <c r="B98" s="823" t="s">
        <v>1831</v>
      </c>
      <c r="C98" s="823" t="s">
        <v>581</v>
      </c>
      <c r="D98" s="823" t="s">
        <v>958</v>
      </c>
      <c r="E98" s="823" t="s">
        <v>1890</v>
      </c>
      <c r="F98" s="823" t="s">
        <v>1911</v>
      </c>
      <c r="G98" s="823" t="s">
        <v>1912</v>
      </c>
      <c r="H98" s="832">
        <v>7</v>
      </c>
      <c r="I98" s="832">
        <v>13440</v>
      </c>
      <c r="J98" s="823"/>
      <c r="K98" s="823">
        <v>1920</v>
      </c>
      <c r="L98" s="832">
        <v>12</v>
      </c>
      <c r="M98" s="832">
        <v>23100</v>
      </c>
      <c r="N98" s="823"/>
      <c r="O98" s="823">
        <v>1925</v>
      </c>
      <c r="P98" s="832"/>
      <c r="Q98" s="832"/>
      <c r="R98" s="828"/>
      <c r="S98" s="833"/>
    </row>
    <row r="99" spans="1:19" ht="14.45" customHeight="1" x14ac:dyDescent="0.2">
      <c r="A99" s="822" t="s">
        <v>1830</v>
      </c>
      <c r="B99" s="823" t="s">
        <v>1831</v>
      </c>
      <c r="C99" s="823" t="s">
        <v>581</v>
      </c>
      <c r="D99" s="823" t="s">
        <v>958</v>
      </c>
      <c r="E99" s="823" t="s">
        <v>1890</v>
      </c>
      <c r="F99" s="823" t="s">
        <v>1915</v>
      </c>
      <c r="G99" s="823" t="s">
        <v>1916</v>
      </c>
      <c r="H99" s="832">
        <v>15</v>
      </c>
      <c r="I99" s="832">
        <v>18285</v>
      </c>
      <c r="J99" s="823"/>
      <c r="K99" s="823">
        <v>1219</v>
      </c>
      <c r="L99" s="832">
        <v>7</v>
      </c>
      <c r="M99" s="832">
        <v>8561</v>
      </c>
      <c r="N99" s="823"/>
      <c r="O99" s="823">
        <v>1223</v>
      </c>
      <c r="P99" s="832">
        <v>1</v>
      </c>
      <c r="Q99" s="832">
        <v>1267</v>
      </c>
      <c r="R99" s="828"/>
      <c r="S99" s="833">
        <v>1267</v>
      </c>
    </row>
    <row r="100" spans="1:19" ht="14.45" customHeight="1" x14ac:dyDescent="0.2">
      <c r="A100" s="822" t="s">
        <v>1830</v>
      </c>
      <c r="B100" s="823" t="s">
        <v>1831</v>
      </c>
      <c r="C100" s="823" t="s">
        <v>581</v>
      </c>
      <c r="D100" s="823" t="s">
        <v>958</v>
      </c>
      <c r="E100" s="823" t="s">
        <v>1890</v>
      </c>
      <c r="F100" s="823" t="s">
        <v>1917</v>
      </c>
      <c r="G100" s="823" t="s">
        <v>1918</v>
      </c>
      <c r="H100" s="832">
        <v>34</v>
      </c>
      <c r="I100" s="832">
        <v>23290</v>
      </c>
      <c r="J100" s="823"/>
      <c r="K100" s="823">
        <v>685</v>
      </c>
      <c r="L100" s="832">
        <v>32</v>
      </c>
      <c r="M100" s="832">
        <v>21984</v>
      </c>
      <c r="N100" s="823"/>
      <c r="O100" s="823">
        <v>687</v>
      </c>
      <c r="P100" s="832"/>
      <c r="Q100" s="832"/>
      <c r="R100" s="828"/>
      <c r="S100" s="833"/>
    </row>
    <row r="101" spans="1:19" ht="14.45" customHeight="1" x14ac:dyDescent="0.2">
      <c r="A101" s="822" t="s">
        <v>1830</v>
      </c>
      <c r="B101" s="823" t="s">
        <v>1831</v>
      </c>
      <c r="C101" s="823" t="s">
        <v>581</v>
      </c>
      <c r="D101" s="823" t="s">
        <v>958</v>
      </c>
      <c r="E101" s="823" t="s">
        <v>1890</v>
      </c>
      <c r="F101" s="823" t="s">
        <v>1919</v>
      </c>
      <c r="G101" s="823" t="s">
        <v>1920</v>
      </c>
      <c r="H101" s="832">
        <v>19</v>
      </c>
      <c r="I101" s="832">
        <v>13680</v>
      </c>
      <c r="J101" s="823"/>
      <c r="K101" s="823">
        <v>720</v>
      </c>
      <c r="L101" s="832">
        <v>8</v>
      </c>
      <c r="M101" s="832">
        <v>5776</v>
      </c>
      <c r="N101" s="823"/>
      <c r="O101" s="823">
        <v>722</v>
      </c>
      <c r="P101" s="832">
        <v>1</v>
      </c>
      <c r="Q101" s="832">
        <v>754</v>
      </c>
      <c r="R101" s="828"/>
      <c r="S101" s="833">
        <v>754</v>
      </c>
    </row>
    <row r="102" spans="1:19" ht="14.45" customHeight="1" x14ac:dyDescent="0.2">
      <c r="A102" s="822" t="s">
        <v>1830</v>
      </c>
      <c r="B102" s="823" t="s">
        <v>1831</v>
      </c>
      <c r="C102" s="823" t="s">
        <v>581</v>
      </c>
      <c r="D102" s="823" t="s">
        <v>958</v>
      </c>
      <c r="E102" s="823" t="s">
        <v>1890</v>
      </c>
      <c r="F102" s="823" t="s">
        <v>1923</v>
      </c>
      <c r="G102" s="823" t="s">
        <v>1924</v>
      </c>
      <c r="H102" s="832">
        <v>274</v>
      </c>
      <c r="I102" s="832">
        <v>501694</v>
      </c>
      <c r="J102" s="823"/>
      <c r="K102" s="823">
        <v>1831</v>
      </c>
      <c r="L102" s="832">
        <v>303</v>
      </c>
      <c r="M102" s="832">
        <v>556005</v>
      </c>
      <c r="N102" s="823"/>
      <c r="O102" s="823">
        <v>1835</v>
      </c>
      <c r="P102" s="832">
        <v>81</v>
      </c>
      <c r="Q102" s="832">
        <v>154629</v>
      </c>
      <c r="R102" s="828"/>
      <c r="S102" s="833">
        <v>1909</v>
      </c>
    </row>
    <row r="103" spans="1:19" ht="14.45" customHeight="1" x14ac:dyDescent="0.2">
      <c r="A103" s="822" t="s">
        <v>1830</v>
      </c>
      <c r="B103" s="823" t="s">
        <v>1831</v>
      </c>
      <c r="C103" s="823" t="s">
        <v>581</v>
      </c>
      <c r="D103" s="823" t="s">
        <v>958</v>
      </c>
      <c r="E103" s="823" t="s">
        <v>1890</v>
      </c>
      <c r="F103" s="823" t="s">
        <v>1925</v>
      </c>
      <c r="G103" s="823" t="s">
        <v>1926</v>
      </c>
      <c r="H103" s="832">
        <v>10</v>
      </c>
      <c r="I103" s="832">
        <v>4310</v>
      </c>
      <c r="J103" s="823"/>
      <c r="K103" s="823">
        <v>431</v>
      </c>
      <c r="L103" s="832">
        <v>10</v>
      </c>
      <c r="M103" s="832">
        <v>4330</v>
      </c>
      <c r="N103" s="823"/>
      <c r="O103" s="823">
        <v>433</v>
      </c>
      <c r="P103" s="832">
        <v>17</v>
      </c>
      <c r="Q103" s="832">
        <v>7684</v>
      </c>
      <c r="R103" s="828"/>
      <c r="S103" s="833">
        <v>452</v>
      </c>
    </row>
    <row r="104" spans="1:19" ht="14.45" customHeight="1" x14ac:dyDescent="0.2">
      <c r="A104" s="822" t="s">
        <v>1830</v>
      </c>
      <c r="B104" s="823" t="s">
        <v>1831</v>
      </c>
      <c r="C104" s="823" t="s">
        <v>581</v>
      </c>
      <c r="D104" s="823" t="s">
        <v>958</v>
      </c>
      <c r="E104" s="823" t="s">
        <v>1890</v>
      </c>
      <c r="F104" s="823" t="s">
        <v>1927</v>
      </c>
      <c r="G104" s="823" t="s">
        <v>1928</v>
      </c>
      <c r="H104" s="832">
        <v>17</v>
      </c>
      <c r="I104" s="832">
        <v>60061</v>
      </c>
      <c r="J104" s="823"/>
      <c r="K104" s="823">
        <v>3533</v>
      </c>
      <c r="L104" s="832">
        <v>27</v>
      </c>
      <c r="M104" s="832">
        <v>95661</v>
      </c>
      <c r="N104" s="823"/>
      <c r="O104" s="823">
        <v>3543</v>
      </c>
      <c r="P104" s="832">
        <v>1</v>
      </c>
      <c r="Q104" s="832">
        <v>3623</v>
      </c>
      <c r="R104" s="828"/>
      <c r="S104" s="833">
        <v>3623</v>
      </c>
    </row>
    <row r="105" spans="1:19" ht="14.45" customHeight="1" x14ac:dyDescent="0.2">
      <c r="A105" s="822" t="s">
        <v>1830</v>
      </c>
      <c r="B105" s="823" t="s">
        <v>1831</v>
      </c>
      <c r="C105" s="823" t="s">
        <v>581</v>
      </c>
      <c r="D105" s="823" t="s">
        <v>958</v>
      </c>
      <c r="E105" s="823" t="s">
        <v>1890</v>
      </c>
      <c r="F105" s="823" t="s">
        <v>1933</v>
      </c>
      <c r="G105" s="823" t="s">
        <v>1934</v>
      </c>
      <c r="H105" s="832">
        <v>321</v>
      </c>
      <c r="I105" s="832">
        <v>10700.01</v>
      </c>
      <c r="J105" s="823"/>
      <c r="K105" s="823">
        <v>33.333364485981306</v>
      </c>
      <c r="L105" s="832">
        <v>254</v>
      </c>
      <c r="M105" s="832">
        <v>9102.2300000000014</v>
      </c>
      <c r="N105" s="823"/>
      <c r="O105" s="823">
        <v>35.835551181102367</v>
      </c>
      <c r="P105" s="832">
        <v>109</v>
      </c>
      <c r="Q105" s="832">
        <v>4965.5600000000004</v>
      </c>
      <c r="R105" s="828"/>
      <c r="S105" s="833">
        <v>45.555596330275236</v>
      </c>
    </row>
    <row r="106" spans="1:19" ht="14.45" customHeight="1" x14ac:dyDescent="0.2">
      <c r="A106" s="822" t="s">
        <v>1830</v>
      </c>
      <c r="B106" s="823" t="s">
        <v>1831</v>
      </c>
      <c r="C106" s="823" t="s">
        <v>581</v>
      </c>
      <c r="D106" s="823" t="s">
        <v>958</v>
      </c>
      <c r="E106" s="823" t="s">
        <v>1890</v>
      </c>
      <c r="F106" s="823" t="s">
        <v>1935</v>
      </c>
      <c r="G106" s="823" t="s">
        <v>1936</v>
      </c>
      <c r="H106" s="832">
        <v>356</v>
      </c>
      <c r="I106" s="832">
        <v>13528</v>
      </c>
      <c r="J106" s="823"/>
      <c r="K106" s="823">
        <v>38</v>
      </c>
      <c r="L106" s="832">
        <v>232</v>
      </c>
      <c r="M106" s="832">
        <v>8816</v>
      </c>
      <c r="N106" s="823"/>
      <c r="O106" s="823">
        <v>38</v>
      </c>
      <c r="P106" s="832">
        <v>104</v>
      </c>
      <c r="Q106" s="832">
        <v>4056</v>
      </c>
      <c r="R106" s="828"/>
      <c r="S106" s="833">
        <v>39</v>
      </c>
    </row>
    <row r="107" spans="1:19" ht="14.45" customHeight="1" x14ac:dyDescent="0.2">
      <c r="A107" s="822" t="s">
        <v>1830</v>
      </c>
      <c r="B107" s="823" t="s">
        <v>1831</v>
      </c>
      <c r="C107" s="823" t="s">
        <v>581</v>
      </c>
      <c r="D107" s="823" t="s">
        <v>958</v>
      </c>
      <c r="E107" s="823" t="s">
        <v>1890</v>
      </c>
      <c r="F107" s="823" t="s">
        <v>1937</v>
      </c>
      <c r="G107" s="823" t="s">
        <v>1938</v>
      </c>
      <c r="H107" s="832"/>
      <c r="I107" s="832"/>
      <c r="J107" s="823"/>
      <c r="K107" s="823"/>
      <c r="L107" s="832"/>
      <c r="M107" s="832"/>
      <c r="N107" s="823"/>
      <c r="O107" s="823"/>
      <c r="P107" s="832">
        <v>6</v>
      </c>
      <c r="Q107" s="832">
        <v>3888</v>
      </c>
      <c r="R107" s="828"/>
      <c r="S107" s="833">
        <v>648</v>
      </c>
    </row>
    <row r="108" spans="1:19" ht="14.45" customHeight="1" x14ac:dyDescent="0.2">
      <c r="A108" s="822" t="s">
        <v>1830</v>
      </c>
      <c r="B108" s="823" t="s">
        <v>1831</v>
      </c>
      <c r="C108" s="823" t="s">
        <v>581</v>
      </c>
      <c r="D108" s="823" t="s">
        <v>958</v>
      </c>
      <c r="E108" s="823" t="s">
        <v>1890</v>
      </c>
      <c r="F108" s="823" t="s">
        <v>1943</v>
      </c>
      <c r="G108" s="823" t="s">
        <v>1944</v>
      </c>
      <c r="H108" s="832">
        <v>27</v>
      </c>
      <c r="I108" s="832">
        <v>11826</v>
      </c>
      <c r="J108" s="823"/>
      <c r="K108" s="823">
        <v>438</v>
      </c>
      <c r="L108" s="832">
        <v>16</v>
      </c>
      <c r="M108" s="832">
        <v>7040</v>
      </c>
      <c r="N108" s="823"/>
      <c r="O108" s="823">
        <v>440</v>
      </c>
      <c r="P108" s="832">
        <v>1</v>
      </c>
      <c r="Q108" s="832">
        <v>459</v>
      </c>
      <c r="R108" s="828"/>
      <c r="S108" s="833">
        <v>459</v>
      </c>
    </row>
    <row r="109" spans="1:19" ht="14.45" customHeight="1" x14ac:dyDescent="0.2">
      <c r="A109" s="822" t="s">
        <v>1830</v>
      </c>
      <c r="B109" s="823" t="s">
        <v>1831</v>
      </c>
      <c r="C109" s="823" t="s">
        <v>581</v>
      </c>
      <c r="D109" s="823" t="s">
        <v>958</v>
      </c>
      <c r="E109" s="823" t="s">
        <v>1890</v>
      </c>
      <c r="F109" s="823" t="s">
        <v>1945</v>
      </c>
      <c r="G109" s="823" t="s">
        <v>1946</v>
      </c>
      <c r="H109" s="832">
        <v>108</v>
      </c>
      <c r="I109" s="832">
        <v>145476</v>
      </c>
      <c r="J109" s="823"/>
      <c r="K109" s="823">
        <v>1347</v>
      </c>
      <c r="L109" s="832">
        <v>114</v>
      </c>
      <c r="M109" s="832">
        <v>154014</v>
      </c>
      <c r="N109" s="823"/>
      <c r="O109" s="823">
        <v>1351</v>
      </c>
      <c r="P109" s="832">
        <v>24</v>
      </c>
      <c r="Q109" s="832">
        <v>33792</v>
      </c>
      <c r="R109" s="828"/>
      <c r="S109" s="833">
        <v>1408</v>
      </c>
    </row>
    <row r="110" spans="1:19" ht="14.45" customHeight="1" x14ac:dyDescent="0.2">
      <c r="A110" s="822" t="s">
        <v>1830</v>
      </c>
      <c r="B110" s="823" t="s">
        <v>1831</v>
      </c>
      <c r="C110" s="823" t="s">
        <v>581</v>
      </c>
      <c r="D110" s="823" t="s">
        <v>958</v>
      </c>
      <c r="E110" s="823" t="s">
        <v>1890</v>
      </c>
      <c r="F110" s="823" t="s">
        <v>1947</v>
      </c>
      <c r="G110" s="823" t="s">
        <v>1948</v>
      </c>
      <c r="H110" s="832">
        <v>40</v>
      </c>
      <c r="I110" s="832">
        <v>20480</v>
      </c>
      <c r="J110" s="823"/>
      <c r="K110" s="823">
        <v>512</v>
      </c>
      <c r="L110" s="832">
        <v>44</v>
      </c>
      <c r="M110" s="832">
        <v>22616</v>
      </c>
      <c r="N110" s="823"/>
      <c r="O110" s="823">
        <v>514</v>
      </c>
      <c r="P110" s="832">
        <v>11</v>
      </c>
      <c r="Q110" s="832">
        <v>5907</v>
      </c>
      <c r="R110" s="828"/>
      <c r="S110" s="833">
        <v>537</v>
      </c>
    </row>
    <row r="111" spans="1:19" ht="14.45" customHeight="1" x14ac:dyDescent="0.2">
      <c r="A111" s="822" t="s">
        <v>1830</v>
      </c>
      <c r="B111" s="823" t="s">
        <v>1831</v>
      </c>
      <c r="C111" s="823" t="s">
        <v>581</v>
      </c>
      <c r="D111" s="823" t="s">
        <v>958</v>
      </c>
      <c r="E111" s="823" t="s">
        <v>1890</v>
      </c>
      <c r="F111" s="823" t="s">
        <v>1949</v>
      </c>
      <c r="G111" s="823" t="s">
        <v>1950</v>
      </c>
      <c r="H111" s="832">
        <v>4</v>
      </c>
      <c r="I111" s="832">
        <v>9368</v>
      </c>
      <c r="J111" s="823"/>
      <c r="K111" s="823">
        <v>2342</v>
      </c>
      <c r="L111" s="832">
        <v>4</v>
      </c>
      <c r="M111" s="832">
        <v>9404</v>
      </c>
      <c r="N111" s="823"/>
      <c r="O111" s="823">
        <v>2351</v>
      </c>
      <c r="P111" s="832">
        <v>1</v>
      </c>
      <c r="Q111" s="832">
        <v>2439</v>
      </c>
      <c r="R111" s="828"/>
      <c r="S111" s="833">
        <v>2439</v>
      </c>
    </row>
    <row r="112" spans="1:19" ht="14.45" customHeight="1" x14ac:dyDescent="0.2">
      <c r="A112" s="822" t="s">
        <v>1830</v>
      </c>
      <c r="B112" s="823" t="s">
        <v>1831</v>
      </c>
      <c r="C112" s="823" t="s">
        <v>581</v>
      </c>
      <c r="D112" s="823" t="s">
        <v>958</v>
      </c>
      <c r="E112" s="823" t="s">
        <v>1890</v>
      </c>
      <c r="F112" s="823" t="s">
        <v>1951</v>
      </c>
      <c r="G112" s="823" t="s">
        <v>1952</v>
      </c>
      <c r="H112" s="832">
        <v>5</v>
      </c>
      <c r="I112" s="832">
        <v>13290</v>
      </c>
      <c r="J112" s="823"/>
      <c r="K112" s="823">
        <v>2658</v>
      </c>
      <c r="L112" s="832">
        <v>5</v>
      </c>
      <c r="M112" s="832">
        <v>13335</v>
      </c>
      <c r="N112" s="823"/>
      <c r="O112" s="823">
        <v>2667</v>
      </c>
      <c r="P112" s="832">
        <v>1</v>
      </c>
      <c r="Q112" s="832">
        <v>2780</v>
      </c>
      <c r="R112" s="828"/>
      <c r="S112" s="833">
        <v>2780</v>
      </c>
    </row>
    <row r="113" spans="1:19" ht="14.45" customHeight="1" x14ac:dyDescent="0.2">
      <c r="A113" s="822" t="s">
        <v>1830</v>
      </c>
      <c r="B113" s="823" t="s">
        <v>1831</v>
      </c>
      <c r="C113" s="823" t="s">
        <v>581</v>
      </c>
      <c r="D113" s="823" t="s">
        <v>958</v>
      </c>
      <c r="E113" s="823" t="s">
        <v>1890</v>
      </c>
      <c r="F113" s="823" t="s">
        <v>1953</v>
      </c>
      <c r="G113" s="823" t="s">
        <v>1954</v>
      </c>
      <c r="H113" s="832"/>
      <c r="I113" s="832"/>
      <c r="J113" s="823"/>
      <c r="K113" s="823"/>
      <c r="L113" s="832">
        <v>22</v>
      </c>
      <c r="M113" s="832">
        <v>7920</v>
      </c>
      <c r="N113" s="823"/>
      <c r="O113" s="823">
        <v>360</v>
      </c>
      <c r="P113" s="832">
        <v>4</v>
      </c>
      <c r="Q113" s="832">
        <v>1552</v>
      </c>
      <c r="R113" s="828"/>
      <c r="S113" s="833">
        <v>388</v>
      </c>
    </row>
    <row r="114" spans="1:19" ht="14.45" customHeight="1" x14ac:dyDescent="0.2">
      <c r="A114" s="822" t="s">
        <v>1830</v>
      </c>
      <c r="B114" s="823" t="s">
        <v>1831</v>
      </c>
      <c r="C114" s="823" t="s">
        <v>581</v>
      </c>
      <c r="D114" s="823" t="s">
        <v>958</v>
      </c>
      <c r="E114" s="823" t="s">
        <v>1890</v>
      </c>
      <c r="F114" s="823" t="s">
        <v>1957</v>
      </c>
      <c r="G114" s="823" t="s">
        <v>1958</v>
      </c>
      <c r="H114" s="832">
        <v>2</v>
      </c>
      <c r="I114" s="832">
        <v>2114</v>
      </c>
      <c r="J114" s="823"/>
      <c r="K114" s="823">
        <v>1057</v>
      </c>
      <c r="L114" s="832">
        <v>2</v>
      </c>
      <c r="M114" s="832">
        <v>2144</v>
      </c>
      <c r="N114" s="823"/>
      <c r="O114" s="823">
        <v>1072</v>
      </c>
      <c r="P114" s="832"/>
      <c r="Q114" s="832"/>
      <c r="R114" s="828"/>
      <c r="S114" s="833"/>
    </row>
    <row r="115" spans="1:19" ht="14.45" customHeight="1" x14ac:dyDescent="0.2">
      <c r="A115" s="822" t="s">
        <v>1830</v>
      </c>
      <c r="B115" s="823" t="s">
        <v>1831</v>
      </c>
      <c r="C115" s="823" t="s">
        <v>581</v>
      </c>
      <c r="D115" s="823" t="s">
        <v>958</v>
      </c>
      <c r="E115" s="823" t="s">
        <v>1890</v>
      </c>
      <c r="F115" s="823" t="s">
        <v>1961</v>
      </c>
      <c r="G115" s="823" t="s">
        <v>1962</v>
      </c>
      <c r="H115" s="832"/>
      <c r="I115" s="832"/>
      <c r="J115" s="823"/>
      <c r="K115" s="823"/>
      <c r="L115" s="832"/>
      <c r="M115" s="832"/>
      <c r="N115" s="823"/>
      <c r="O115" s="823"/>
      <c r="P115" s="832">
        <v>5</v>
      </c>
      <c r="Q115" s="832">
        <v>770</v>
      </c>
      <c r="R115" s="828"/>
      <c r="S115" s="833">
        <v>154</v>
      </c>
    </row>
    <row r="116" spans="1:19" ht="14.45" customHeight="1" x14ac:dyDescent="0.2">
      <c r="A116" s="822" t="s">
        <v>1830</v>
      </c>
      <c r="B116" s="823" t="s">
        <v>1831</v>
      </c>
      <c r="C116" s="823" t="s">
        <v>581</v>
      </c>
      <c r="D116" s="823" t="s">
        <v>958</v>
      </c>
      <c r="E116" s="823" t="s">
        <v>1890</v>
      </c>
      <c r="F116" s="823" t="s">
        <v>1967</v>
      </c>
      <c r="G116" s="823" t="s">
        <v>1968</v>
      </c>
      <c r="H116" s="832">
        <v>3</v>
      </c>
      <c r="I116" s="832">
        <v>2166</v>
      </c>
      <c r="J116" s="823"/>
      <c r="K116" s="823">
        <v>722</v>
      </c>
      <c r="L116" s="832">
        <v>4</v>
      </c>
      <c r="M116" s="832">
        <v>2896</v>
      </c>
      <c r="N116" s="823"/>
      <c r="O116" s="823">
        <v>724</v>
      </c>
      <c r="P116" s="832">
        <v>1</v>
      </c>
      <c r="Q116" s="832">
        <v>752</v>
      </c>
      <c r="R116" s="828"/>
      <c r="S116" s="833">
        <v>752</v>
      </c>
    </row>
    <row r="117" spans="1:19" ht="14.45" customHeight="1" x14ac:dyDescent="0.2">
      <c r="A117" s="822" t="s">
        <v>1830</v>
      </c>
      <c r="B117" s="823" t="s">
        <v>1831</v>
      </c>
      <c r="C117" s="823" t="s">
        <v>581</v>
      </c>
      <c r="D117" s="823" t="s">
        <v>958</v>
      </c>
      <c r="E117" s="823" t="s">
        <v>1890</v>
      </c>
      <c r="F117" s="823" t="s">
        <v>1969</v>
      </c>
      <c r="G117" s="823" t="s">
        <v>1970</v>
      </c>
      <c r="H117" s="832">
        <v>1</v>
      </c>
      <c r="I117" s="832">
        <v>1944</v>
      </c>
      <c r="J117" s="823"/>
      <c r="K117" s="823">
        <v>1944</v>
      </c>
      <c r="L117" s="832"/>
      <c r="M117" s="832"/>
      <c r="N117" s="823"/>
      <c r="O117" s="823"/>
      <c r="P117" s="832"/>
      <c r="Q117" s="832"/>
      <c r="R117" s="828"/>
      <c r="S117" s="833"/>
    </row>
    <row r="118" spans="1:19" ht="14.45" customHeight="1" x14ac:dyDescent="0.2">
      <c r="A118" s="822" t="s">
        <v>1830</v>
      </c>
      <c r="B118" s="823" t="s">
        <v>1831</v>
      </c>
      <c r="C118" s="823" t="s">
        <v>581</v>
      </c>
      <c r="D118" s="823" t="s">
        <v>958</v>
      </c>
      <c r="E118" s="823" t="s">
        <v>1890</v>
      </c>
      <c r="F118" s="823" t="s">
        <v>1979</v>
      </c>
      <c r="G118" s="823" t="s">
        <v>1980</v>
      </c>
      <c r="H118" s="832"/>
      <c r="I118" s="832"/>
      <c r="J118" s="823"/>
      <c r="K118" s="823"/>
      <c r="L118" s="832">
        <v>1</v>
      </c>
      <c r="M118" s="832">
        <v>0</v>
      </c>
      <c r="N118" s="823"/>
      <c r="O118" s="823">
        <v>0</v>
      </c>
      <c r="P118" s="832"/>
      <c r="Q118" s="832"/>
      <c r="R118" s="828"/>
      <c r="S118" s="833"/>
    </row>
    <row r="119" spans="1:19" ht="14.45" customHeight="1" x14ac:dyDescent="0.2">
      <c r="A119" s="822" t="s">
        <v>1830</v>
      </c>
      <c r="B119" s="823" t="s">
        <v>1831</v>
      </c>
      <c r="C119" s="823" t="s">
        <v>581</v>
      </c>
      <c r="D119" s="823" t="s">
        <v>960</v>
      </c>
      <c r="E119" s="823" t="s">
        <v>1835</v>
      </c>
      <c r="F119" s="823" t="s">
        <v>1866</v>
      </c>
      <c r="G119" s="823" t="s">
        <v>1867</v>
      </c>
      <c r="H119" s="832"/>
      <c r="I119" s="832"/>
      <c r="J119" s="823"/>
      <c r="K119" s="823"/>
      <c r="L119" s="832"/>
      <c r="M119" s="832"/>
      <c r="N119" s="823"/>
      <c r="O119" s="823"/>
      <c r="P119" s="832">
        <v>325</v>
      </c>
      <c r="Q119" s="832">
        <v>2015</v>
      </c>
      <c r="R119" s="828"/>
      <c r="S119" s="833">
        <v>6.2</v>
      </c>
    </row>
    <row r="120" spans="1:19" ht="14.45" customHeight="1" x14ac:dyDescent="0.2">
      <c r="A120" s="822" t="s">
        <v>1830</v>
      </c>
      <c r="B120" s="823" t="s">
        <v>1831</v>
      </c>
      <c r="C120" s="823" t="s">
        <v>581</v>
      </c>
      <c r="D120" s="823" t="s">
        <v>960</v>
      </c>
      <c r="E120" s="823" t="s">
        <v>1890</v>
      </c>
      <c r="F120" s="823" t="s">
        <v>1891</v>
      </c>
      <c r="G120" s="823" t="s">
        <v>1892</v>
      </c>
      <c r="H120" s="832">
        <v>1</v>
      </c>
      <c r="I120" s="832">
        <v>38</v>
      </c>
      <c r="J120" s="823"/>
      <c r="K120" s="823">
        <v>38</v>
      </c>
      <c r="L120" s="832">
        <v>2</v>
      </c>
      <c r="M120" s="832">
        <v>76</v>
      </c>
      <c r="N120" s="823"/>
      <c r="O120" s="823">
        <v>38</v>
      </c>
      <c r="P120" s="832">
        <v>1</v>
      </c>
      <c r="Q120" s="832">
        <v>40</v>
      </c>
      <c r="R120" s="828"/>
      <c r="S120" s="833">
        <v>40</v>
      </c>
    </row>
    <row r="121" spans="1:19" ht="14.45" customHeight="1" x14ac:dyDescent="0.2">
      <c r="A121" s="822" t="s">
        <v>1830</v>
      </c>
      <c r="B121" s="823" t="s">
        <v>1831</v>
      </c>
      <c r="C121" s="823" t="s">
        <v>581</v>
      </c>
      <c r="D121" s="823" t="s">
        <v>960</v>
      </c>
      <c r="E121" s="823" t="s">
        <v>1890</v>
      </c>
      <c r="F121" s="823" t="s">
        <v>1923</v>
      </c>
      <c r="G121" s="823" t="s">
        <v>1924</v>
      </c>
      <c r="H121" s="832"/>
      <c r="I121" s="832"/>
      <c r="J121" s="823"/>
      <c r="K121" s="823"/>
      <c r="L121" s="832"/>
      <c r="M121" s="832"/>
      <c r="N121" s="823"/>
      <c r="O121" s="823"/>
      <c r="P121" s="832">
        <v>1</v>
      </c>
      <c r="Q121" s="832">
        <v>1909</v>
      </c>
      <c r="R121" s="828"/>
      <c r="S121" s="833">
        <v>1909</v>
      </c>
    </row>
    <row r="122" spans="1:19" ht="14.45" customHeight="1" x14ac:dyDescent="0.2">
      <c r="A122" s="822" t="s">
        <v>1830</v>
      </c>
      <c r="B122" s="823" t="s">
        <v>1831</v>
      </c>
      <c r="C122" s="823" t="s">
        <v>581</v>
      </c>
      <c r="D122" s="823" t="s">
        <v>960</v>
      </c>
      <c r="E122" s="823" t="s">
        <v>1890</v>
      </c>
      <c r="F122" s="823" t="s">
        <v>1925</v>
      </c>
      <c r="G122" s="823" t="s">
        <v>1926</v>
      </c>
      <c r="H122" s="832"/>
      <c r="I122" s="832"/>
      <c r="J122" s="823"/>
      <c r="K122" s="823"/>
      <c r="L122" s="832"/>
      <c r="M122" s="832"/>
      <c r="N122" s="823"/>
      <c r="O122" s="823"/>
      <c r="P122" s="832">
        <v>1</v>
      </c>
      <c r="Q122" s="832">
        <v>452</v>
      </c>
      <c r="R122" s="828"/>
      <c r="S122" s="833">
        <v>452</v>
      </c>
    </row>
    <row r="123" spans="1:19" ht="14.45" customHeight="1" x14ac:dyDescent="0.2">
      <c r="A123" s="822" t="s">
        <v>1830</v>
      </c>
      <c r="B123" s="823" t="s">
        <v>1831</v>
      </c>
      <c r="C123" s="823" t="s">
        <v>581</v>
      </c>
      <c r="D123" s="823" t="s">
        <v>961</v>
      </c>
      <c r="E123" s="823" t="s">
        <v>1832</v>
      </c>
      <c r="F123" s="823" t="s">
        <v>1833</v>
      </c>
      <c r="G123" s="823" t="s">
        <v>1834</v>
      </c>
      <c r="H123" s="832"/>
      <c r="I123" s="832"/>
      <c r="J123" s="823"/>
      <c r="K123" s="823"/>
      <c r="L123" s="832">
        <v>12</v>
      </c>
      <c r="M123" s="832">
        <v>21165.24</v>
      </c>
      <c r="N123" s="823"/>
      <c r="O123" s="823">
        <v>1763.7700000000002</v>
      </c>
      <c r="P123" s="832">
        <v>35</v>
      </c>
      <c r="Q123" s="832">
        <v>61731.95</v>
      </c>
      <c r="R123" s="828"/>
      <c r="S123" s="833">
        <v>1763.77</v>
      </c>
    </row>
    <row r="124" spans="1:19" ht="14.45" customHeight="1" x14ac:dyDescent="0.2">
      <c r="A124" s="822" t="s">
        <v>1830</v>
      </c>
      <c r="B124" s="823" t="s">
        <v>1831</v>
      </c>
      <c r="C124" s="823" t="s">
        <v>581</v>
      </c>
      <c r="D124" s="823" t="s">
        <v>961</v>
      </c>
      <c r="E124" s="823" t="s">
        <v>1835</v>
      </c>
      <c r="F124" s="823" t="s">
        <v>1838</v>
      </c>
      <c r="G124" s="823" t="s">
        <v>1839</v>
      </c>
      <c r="H124" s="832">
        <v>2577</v>
      </c>
      <c r="I124" s="832">
        <v>6606.2800000000007</v>
      </c>
      <c r="J124" s="823"/>
      <c r="K124" s="823">
        <v>2.5635545207605746</v>
      </c>
      <c r="L124" s="832">
        <v>1456</v>
      </c>
      <c r="M124" s="832">
        <v>3625.44</v>
      </c>
      <c r="N124" s="823"/>
      <c r="O124" s="823">
        <v>2.4900000000000002</v>
      </c>
      <c r="P124" s="832">
        <v>4584</v>
      </c>
      <c r="Q124" s="832">
        <v>11971.699999999999</v>
      </c>
      <c r="R124" s="828"/>
      <c r="S124" s="833">
        <v>2.6116273996509598</v>
      </c>
    </row>
    <row r="125" spans="1:19" ht="14.45" customHeight="1" x14ac:dyDescent="0.2">
      <c r="A125" s="822" t="s">
        <v>1830</v>
      </c>
      <c r="B125" s="823" t="s">
        <v>1831</v>
      </c>
      <c r="C125" s="823" t="s">
        <v>581</v>
      </c>
      <c r="D125" s="823" t="s">
        <v>961</v>
      </c>
      <c r="E125" s="823" t="s">
        <v>1835</v>
      </c>
      <c r="F125" s="823" t="s">
        <v>1840</v>
      </c>
      <c r="G125" s="823" t="s">
        <v>1841</v>
      </c>
      <c r="H125" s="832">
        <v>4142</v>
      </c>
      <c r="I125" s="832">
        <v>30094.2</v>
      </c>
      <c r="J125" s="823"/>
      <c r="K125" s="823">
        <v>7.2656204732013521</v>
      </c>
      <c r="L125" s="832">
        <v>971</v>
      </c>
      <c r="M125" s="832">
        <v>6942.65</v>
      </c>
      <c r="N125" s="823"/>
      <c r="O125" s="823">
        <v>7.1499999999999995</v>
      </c>
      <c r="P125" s="832">
        <v>6819</v>
      </c>
      <c r="Q125" s="832">
        <v>49969.499999999993</v>
      </c>
      <c r="R125" s="828"/>
      <c r="S125" s="833">
        <v>7.3279806423229203</v>
      </c>
    </row>
    <row r="126" spans="1:19" ht="14.45" customHeight="1" x14ac:dyDescent="0.2">
      <c r="A126" s="822" t="s">
        <v>1830</v>
      </c>
      <c r="B126" s="823" t="s">
        <v>1831</v>
      </c>
      <c r="C126" s="823" t="s">
        <v>581</v>
      </c>
      <c r="D126" s="823" t="s">
        <v>961</v>
      </c>
      <c r="E126" s="823" t="s">
        <v>1835</v>
      </c>
      <c r="F126" s="823" t="s">
        <v>1844</v>
      </c>
      <c r="G126" s="823" t="s">
        <v>1845</v>
      </c>
      <c r="H126" s="832">
        <v>134745</v>
      </c>
      <c r="I126" s="832">
        <v>710059.45000000019</v>
      </c>
      <c r="J126" s="823"/>
      <c r="K126" s="823">
        <v>5.2696534194218723</v>
      </c>
      <c r="L126" s="832">
        <v>34098</v>
      </c>
      <c r="M126" s="832">
        <v>176785.89</v>
      </c>
      <c r="N126" s="823"/>
      <c r="O126" s="823">
        <v>5.1846410346647902</v>
      </c>
      <c r="P126" s="832">
        <v>78146</v>
      </c>
      <c r="Q126" s="832">
        <v>416597.94999999995</v>
      </c>
      <c r="R126" s="828"/>
      <c r="S126" s="833">
        <v>5.3310207816139012</v>
      </c>
    </row>
    <row r="127" spans="1:19" ht="14.45" customHeight="1" x14ac:dyDescent="0.2">
      <c r="A127" s="822" t="s">
        <v>1830</v>
      </c>
      <c r="B127" s="823" t="s">
        <v>1831</v>
      </c>
      <c r="C127" s="823" t="s">
        <v>581</v>
      </c>
      <c r="D127" s="823" t="s">
        <v>961</v>
      </c>
      <c r="E127" s="823" t="s">
        <v>1835</v>
      </c>
      <c r="F127" s="823" t="s">
        <v>1846</v>
      </c>
      <c r="G127" s="823" t="s">
        <v>1847</v>
      </c>
      <c r="H127" s="832">
        <v>498.5</v>
      </c>
      <c r="I127" s="832">
        <v>4589.4000000000005</v>
      </c>
      <c r="J127" s="823"/>
      <c r="K127" s="823">
        <v>9.2064192577733213</v>
      </c>
      <c r="L127" s="832">
        <v>708</v>
      </c>
      <c r="M127" s="832">
        <v>6570.24</v>
      </c>
      <c r="N127" s="823"/>
      <c r="O127" s="823">
        <v>9.2799999999999994</v>
      </c>
      <c r="P127" s="832">
        <v>699.5</v>
      </c>
      <c r="Q127" s="832">
        <v>6624.46</v>
      </c>
      <c r="R127" s="828"/>
      <c r="S127" s="833">
        <v>9.4702787705503937</v>
      </c>
    </row>
    <row r="128" spans="1:19" ht="14.45" customHeight="1" x14ac:dyDescent="0.2">
      <c r="A128" s="822" t="s">
        <v>1830</v>
      </c>
      <c r="B128" s="823" t="s">
        <v>1831</v>
      </c>
      <c r="C128" s="823" t="s">
        <v>581</v>
      </c>
      <c r="D128" s="823" t="s">
        <v>961</v>
      </c>
      <c r="E128" s="823" t="s">
        <v>1835</v>
      </c>
      <c r="F128" s="823" t="s">
        <v>1848</v>
      </c>
      <c r="G128" s="823" t="s">
        <v>1849</v>
      </c>
      <c r="H128" s="832">
        <v>1216</v>
      </c>
      <c r="I128" s="832">
        <v>11311.359999999997</v>
      </c>
      <c r="J128" s="823"/>
      <c r="K128" s="823">
        <v>9.3021052631578929</v>
      </c>
      <c r="L128" s="832">
        <v>148</v>
      </c>
      <c r="M128" s="832">
        <v>1379.36</v>
      </c>
      <c r="N128" s="823"/>
      <c r="O128" s="823">
        <v>9.3199999999999985</v>
      </c>
      <c r="P128" s="832">
        <v>148</v>
      </c>
      <c r="Q128" s="832">
        <v>1429.68</v>
      </c>
      <c r="R128" s="828"/>
      <c r="S128" s="833">
        <v>9.66</v>
      </c>
    </row>
    <row r="129" spans="1:19" ht="14.45" customHeight="1" x14ac:dyDescent="0.2">
      <c r="A129" s="822" t="s">
        <v>1830</v>
      </c>
      <c r="B129" s="823" t="s">
        <v>1831</v>
      </c>
      <c r="C129" s="823" t="s">
        <v>581</v>
      </c>
      <c r="D129" s="823" t="s">
        <v>961</v>
      </c>
      <c r="E129" s="823" t="s">
        <v>1835</v>
      </c>
      <c r="F129" s="823" t="s">
        <v>1850</v>
      </c>
      <c r="G129" s="823" t="s">
        <v>1851</v>
      </c>
      <c r="H129" s="832">
        <v>380</v>
      </c>
      <c r="I129" s="832">
        <v>3898.8</v>
      </c>
      <c r="J129" s="823"/>
      <c r="K129" s="823">
        <v>10.26</v>
      </c>
      <c r="L129" s="832">
        <v>1233</v>
      </c>
      <c r="M129" s="832">
        <v>12736.89</v>
      </c>
      <c r="N129" s="823"/>
      <c r="O129" s="823">
        <v>10.33</v>
      </c>
      <c r="P129" s="832">
        <v>653</v>
      </c>
      <c r="Q129" s="832">
        <v>6908.74</v>
      </c>
      <c r="R129" s="828"/>
      <c r="S129" s="833">
        <v>10.58</v>
      </c>
    </row>
    <row r="130" spans="1:19" ht="14.45" customHeight="1" x14ac:dyDescent="0.2">
      <c r="A130" s="822" t="s">
        <v>1830</v>
      </c>
      <c r="B130" s="823" t="s">
        <v>1831</v>
      </c>
      <c r="C130" s="823" t="s">
        <v>581</v>
      </c>
      <c r="D130" s="823" t="s">
        <v>961</v>
      </c>
      <c r="E130" s="823" t="s">
        <v>1835</v>
      </c>
      <c r="F130" s="823" t="s">
        <v>1856</v>
      </c>
      <c r="G130" s="823" t="s">
        <v>1857</v>
      </c>
      <c r="H130" s="832">
        <v>1575</v>
      </c>
      <c r="I130" s="832">
        <v>31578.75</v>
      </c>
      <c r="J130" s="823"/>
      <c r="K130" s="823">
        <v>20.05</v>
      </c>
      <c r="L130" s="832">
        <v>2092</v>
      </c>
      <c r="M130" s="832">
        <v>41965.520000000004</v>
      </c>
      <c r="N130" s="823"/>
      <c r="O130" s="823">
        <v>20.060000000000002</v>
      </c>
      <c r="P130" s="832">
        <v>3030</v>
      </c>
      <c r="Q130" s="832">
        <v>62115</v>
      </c>
      <c r="R130" s="828"/>
      <c r="S130" s="833">
        <v>20.5</v>
      </c>
    </row>
    <row r="131" spans="1:19" ht="14.45" customHeight="1" x14ac:dyDescent="0.2">
      <c r="A131" s="822" t="s">
        <v>1830</v>
      </c>
      <c r="B131" s="823" t="s">
        <v>1831</v>
      </c>
      <c r="C131" s="823" t="s">
        <v>581</v>
      </c>
      <c r="D131" s="823" t="s">
        <v>961</v>
      </c>
      <c r="E131" s="823" t="s">
        <v>1835</v>
      </c>
      <c r="F131" s="823" t="s">
        <v>1860</v>
      </c>
      <c r="G131" s="823" t="s">
        <v>1861</v>
      </c>
      <c r="H131" s="832">
        <v>18</v>
      </c>
      <c r="I131" s="832">
        <v>32720.220000000008</v>
      </c>
      <c r="J131" s="823"/>
      <c r="K131" s="823">
        <v>1817.7900000000004</v>
      </c>
      <c r="L131" s="832"/>
      <c r="M131" s="832"/>
      <c r="N131" s="823"/>
      <c r="O131" s="823"/>
      <c r="P131" s="832">
        <v>29</v>
      </c>
      <c r="Q131" s="832">
        <v>53756.72000000003</v>
      </c>
      <c r="R131" s="828"/>
      <c r="S131" s="833">
        <v>1853.680000000001</v>
      </c>
    </row>
    <row r="132" spans="1:19" ht="14.45" customHeight="1" x14ac:dyDescent="0.2">
      <c r="A132" s="822" t="s">
        <v>1830</v>
      </c>
      <c r="B132" s="823" t="s">
        <v>1831</v>
      </c>
      <c r="C132" s="823" t="s">
        <v>581</v>
      </c>
      <c r="D132" s="823" t="s">
        <v>961</v>
      </c>
      <c r="E132" s="823" t="s">
        <v>1835</v>
      </c>
      <c r="F132" s="823" t="s">
        <v>1862</v>
      </c>
      <c r="G132" s="823" t="s">
        <v>1863</v>
      </c>
      <c r="H132" s="832">
        <v>1200</v>
      </c>
      <c r="I132" s="832">
        <v>232156</v>
      </c>
      <c r="J132" s="823"/>
      <c r="K132" s="823">
        <v>193.46333333333334</v>
      </c>
      <c r="L132" s="832"/>
      <c r="M132" s="832"/>
      <c r="N132" s="823"/>
      <c r="O132" s="823"/>
      <c r="P132" s="832"/>
      <c r="Q132" s="832"/>
      <c r="R132" s="828"/>
      <c r="S132" s="833"/>
    </row>
    <row r="133" spans="1:19" ht="14.45" customHeight="1" x14ac:dyDescent="0.2">
      <c r="A133" s="822" t="s">
        <v>1830</v>
      </c>
      <c r="B133" s="823" t="s">
        <v>1831</v>
      </c>
      <c r="C133" s="823" t="s">
        <v>581</v>
      </c>
      <c r="D133" s="823" t="s">
        <v>961</v>
      </c>
      <c r="E133" s="823" t="s">
        <v>1835</v>
      </c>
      <c r="F133" s="823" t="s">
        <v>1864</v>
      </c>
      <c r="G133" s="823" t="s">
        <v>1865</v>
      </c>
      <c r="H133" s="832">
        <v>62700</v>
      </c>
      <c r="I133" s="832">
        <v>235490.2</v>
      </c>
      <c r="J133" s="823"/>
      <c r="K133" s="823">
        <v>3.7558245614035091</v>
      </c>
      <c r="L133" s="832">
        <v>47110</v>
      </c>
      <c r="M133" s="832">
        <v>172422.6</v>
      </c>
      <c r="N133" s="823"/>
      <c r="O133" s="823">
        <v>3.66</v>
      </c>
      <c r="P133" s="832">
        <v>83007</v>
      </c>
      <c r="Q133" s="832">
        <v>315518.01999999996</v>
      </c>
      <c r="R133" s="828"/>
      <c r="S133" s="833">
        <v>3.8011013528979478</v>
      </c>
    </row>
    <row r="134" spans="1:19" ht="14.45" customHeight="1" x14ac:dyDescent="0.2">
      <c r="A134" s="822" t="s">
        <v>1830</v>
      </c>
      <c r="B134" s="823" t="s">
        <v>1831</v>
      </c>
      <c r="C134" s="823" t="s">
        <v>581</v>
      </c>
      <c r="D134" s="823" t="s">
        <v>961</v>
      </c>
      <c r="E134" s="823" t="s">
        <v>1835</v>
      </c>
      <c r="F134" s="823" t="s">
        <v>1866</v>
      </c>
      <c r="G134" s="823" t="s">
        <v>1867</v>
      </c>
      <c r="H134" s="832">
        <v>3849</v>
      </c>
      <c r="I134" s="832">
        <v>23247.96</v>
      </c>
      <c r="J134" s="823"/>
      <c r="K134" s="823">
        <v>6.04</v>
      </c>
      <c r="L134" s="832"/>
      <c r="M134" s="832"/>
      <c r="N134" s="823"/>
      <c r="O134" s="823"/>
      <c r="P134" s="832"/>
      <c r="Q134" s="832"/>
      <c r="R134" s="828"/>
      <c r="S134" s="833"/>
    </row>
    <row r="135" spans="1:19" ht="14.45" customHeight="1" x14ac:dyDescent="0.2">
      <c r="A135" s="822" t="s">
        <v>1830</v>
      </c>
      <c r="B135" s="823" t="s">
        <v>1831</v>
      </c>
      <c r="C135" s="823" t="s">
        <v>581</v>
      </c>
      <c r="D135" s="823" t="s">
        <v>961</v>
      </c>
      <c r="E135" s="823" t="s">
        <v>1835</v>
      </c>
      <c r="F135" s="823" t="s">
        <v>1870</v>
      </c>
      <c r="G135" s="823" t="s">
        <v>1871</v>
      </c>
      <c r="H135" s="832">
        <v>4462</v>
      </c>
      <c r="I135" s="832">
        <v>90801.699999999983</v>
      </c>
      <c r="J135" s="823"/>
      <c r="K135" s="823">
        <v>20.349999999999994</v>
      </c>
      <c r="L135" s="832">
        <v>1355.5</v>
      </c>
      <c r="M135" s="832">
        <v>27923.300000000003</v>
      </c>
      <c r="N135" s="823"/>
      <c r="O135" s="823">
        <v>20.6</v>
      </c>
      <c r="P135" s="832">
        <v>2207</v>
      </c>
      <c r="Q135" s="832">
        <v>46492.7</v>
      </c>
      <c r="R135" s="828"/>
      <c r="S135" s="833">
        <v>21.066017217942907</v>
      </c>
    </row>
    <row r="136" spans="1:19" ht="14.45" customHeight="1" x14ac:dyDescent="0.2">
      <c r="A136" s="822" t="s">
        <v>1830</v>
      </c>
      <c r="B136" s="823" t="s">
        <v>1831</v>
      </c>
      <c r="C136" s="823" t="s">
        <v>581</v>
      </c>
      <c r="D136" s="823" t="s">
        <v>961</v>
      </c>
      <c r="E136" s="823" t="s">
        <v>1835</v>
      </c>
      <c r="F136" s="823" t="s">
        <v>1876</v>
      </c>
      <c r="G136" s="823" t="s">
        <v>1877</v>
      </c>
      <c r="H136" s="832"/>
      <c r="I136" s="832"/>
      <c r="J136" s="823"/>
      <c r="K136" s="823"/>
      <c r="L136" s="832"/>
      <c r="M136" s="832"/>
      <c r="N136" s="823"/>
      <c r="O136" s="823"/>
      <c r="P136" s="832">
        <v>4730</v>
      </c>
      <c r="Q136" s="832">
        <v>92566.1</v>
      </c>
      <c r="R136" s="828"/>
      <c r="S136" s="833">
        <v>19.57</v>
      </c>
    </row>
    <row r="137" spans="1:19" ht="14.45" customHeight="1" x14ac:dyDescent="0.2">
      <c r="A137" s="822" t="s">
        <v>1830</v>
      </c>
      <c r="B137" s="823" t="s">
        <v>1831</v>
      </c>
      <c r="C137" s="823" t="s">
        <v>581</v>
      </c>
      <c r="D137" s="823" t="s">
        <v>961</v>
      </c>
      <c r="E137" s="823" t="s">
        <v>1835</v>
      </c>
      <c r="F137" s="823" t="s">
        <v>1882</v>
      </c>
      <c r="G137" s="823" t="s">
        <v>1883</v>
      </c>
      <c r="H137" s="832">
        <v>10</v>
      </c>
      <c r="I137" s="832">
        <v>422.8</v>
      </c>
      <c r="J137" s="823"/>
      <c r="K137" s="823">
        <v>42.28</v>
      </c>
      <c r="L137" s="832"/>
      <c r="M137" s="832"/>
      <c r="N137" s="823"/>
      <c r="O137" s="823"/>
      <c r="P137" s="832"/>
      <c r="Q137" s="832"/>
      <c r="R137" s="828"/>
      <c r="S137" s="833"/>
    </row>
    <row r="138" spans="1:19" ht="14.45" customHeight="1" x14ac:dyDescent="0.2">
      <c r="A138" s="822" t="s">
        <v>1830</v>
      </c>
      <c r="B138" s="823" t="s">
        <v>1831</v>
      </c>
      <c r="C138" s="823" t="s">
        <v>581</v>
      </c>
      <c r="D138" s="823" t="s">
        <v>961</v>
      </c>
      <c r="E138" s="823" t="s">
        <v>1835</v>
      </c>
      <c r="F138" s="823" t="s">
        <v>1884</v>
      </c>
      <c r="G138" s="823" t="s">
        <v>1885</v>
      </c>
      <c r="H138" s="832"/>
      <c r="I138" s="832"/>
      <c r="J138" s="823"/>
      <c r="K138" s="823"/>
      <c r="L138" s="832"/>
      <c r="M138" s="832"/>
      <c r="N138" s="823"/>
      <c r="O138" s="823"/>
      <c r="P138" s="832">
        <v>1.7</v>
      </c>
      <c r="Q138" s="832">
        <v>4674.3500000000004</v>
      </c>
      <c r="R138" s="828"/>
      <c r="S138" s="833">
        <v>2749.6176470588239</v>
      </c>
    </row>
    <row r="139" spans="1:19" ht="14.45" customHeight="1" x14ac:dyDescent="0.2">
      <c r="A139" s="822" t="s">
        <v>1830</v>
      </c>
      <c r="B139" s="823" t="s">
        <v>1831</v>
      </c>
      <c r="C139" s="823" t="s">
        <v>581</v>
      </c>
      <c r="D139" s="823" t="s">
        <v>961</v>
      </c>
      <c r="E139" s="823" t="s">
        <v>1890</v>
      </c>
      <c r="F139" s="823" t="s">
        <v>1891</v>
      </c>
      <c r="G139" s="823" t="s">
        <v>1892</v>
      </c>
      <c r="H139" s="832">
        <v>32</v>
      </c>
      <c r="I139" s="832">
        <v>1216</v>
      </c>
      <c r="J139" s="823"/>
      <c r="K139" s="823">
        <v>38</v>
      </c>
      <c r="L139" s="832">
        <v>25</v>
      </c>
      <c r="M139" s="832">
        <v>950</v>
      </c>
      <c r="N139" s="823"/>
      <c r="O139" s="823">
        <v>38</v>
      </c>
      <c r="P139" s="832">
        <v>10</v>
      </c>
      <c r="Q139" s="832">
        <v>400</v>
      </c>
      <c r="R139" s="828"/>
      <c r="S139" s="833">
        <v>40</v>
      </c>
    </row>
    <row r="140" spans="1:19" ht="14.45" customHeight="1" x14ac:dyDescent="0.2">
      <c r="A140" s="822" t="s">
        <v>1830</v>
      </c>
      <c r="B140" s="823" t="s">
        <v>1831</v>
      </c>
      <c r="C140" s="823" t="s">
        <v>581</v>
      </c>
      <c r="D140" s="823" t="s">
        <v>961</v>
      </c>
      <c r="E140" s="823" t="s">
        <v>1890</v>
      </c>
      <c r="F140" s="823" t="s">
        <v>1893</v>
      </c>
      <c r="G140" s="823" t="s">
        <v>1894</v>
      </c>
      <c r="H140" s="832">
        <v>41</v>
      </c>
      <c r="I140" s="832">
        <v>18327</v>
      </c>
      <c r="J140" s="823"/>
      <c r="K140" s="823">
        <v>447</v>
      </c>
      <c r="L140" s="832">
        <v>5</v>
      </c>
      <c r="M140" s="832">
        <v>2245</v>
      </c>
      <c r="N140" s="823"/>
      <c r="O140" s="823">
        <v>449</v>
      </c>
      <c r="P140" s="832">
        <v>27</v>
      </c>
      <c r="Q140" s="832">
        <v>12744</v>
      </c>
      <c r="R140" s="828"/>
      <c r="S140" s="833">
        <v>472</v>
      </c>
    </row>
    <row r="141" spans="1:19" ht="14.45" customHeight="1" x14ac:dyDescent="0.2">
      <c r="A141" s="822" t="s">
        <v>1830</v>
      </c>
      <c r="B141" s="823" t="s">
        <v>1831</v>
      </c>
      <c r="C141" s="823" t="s">
        <v>581</v>
      </c>
      <c r="D141" s="823" t="s">
        <v>961</v>
      </c>
      <c r="E141" s="823" t="s">
        <v>1890</v>
      </c>
      <c r="F141" s="823" t="s">
        <v>1895</v>
      </c>
      <c r="G141" s="823" t="s">
        <v>1896</v>
      </c>
      <c r="H141" s="832">
        <v>286</v>
      </c>
      <c r="I141" s="832">
        <v>51194</v>
      </c>
      <c r="J141" s="823"/>
      <c r="K141" s="823">
        <v>179</v>
      </c>
      <c r="L141" s="832">
        <v>156</v>
      </c>
      <c r="M141" s="832">
        <v>28080</v>
      </c>
      <c r="N141" s="823"/>
      <c r="O141" s="823">
        <v>180</v>
      </c>
      <c r="P141" s="832">
        <v>250</v>
      </c>
      <c r="Q141" s="832">
        <v>48500</v>
      </c>
      <c r="R141" s="828"/>
      <c r="S141" s="833">
        <v>194</v>
      </c>
    </row>
    <row r="142" spans="1:19" ht="14.45" customHeight="1" x14ac:dyDescent="0.2">
      <c r="A142" s="822" t="s">
        <v>1830</v>
      </c>
      <c r="B142" s="823" t="s">
        <v>1831</v>
      </c>
      <c r="C142" s="823" t="s">
        <v>581</v>
      </c>
      <c r="D142" s="823" t="s">
        <v>961</v>
      </c>
      <c r="E142" s="823" t="s">
        <v>1890</v>
      </c>
      <c r="F142" s="823" t="s">
        <v>1901</v>
      </c>
      <c r="G142" s="823" t="s">
        <v>1902</v>
      </c>
      <c r="H142" s="832">
        <v>14</v>
      </c>
      <c r="I142" s="832">
        <v>28658</v>
      </c>
      <c r="J142" s="823"/>
      <c r="K142" s="823">
        <v>2047</v>
      </c>
      <c r="L142" s="832">
        <v>6</v>
      </c>
      <c r="M142" s="832">
        <v>12312</v>
      </c>
      <c r="N142" s="823"/>
      <c r="O142" s="823">
        <v>2052</v>
      </c>
      <c r="P142" s="832">
        <v>12</v>
      </c>
      <c r="Q142" s="832">
        <v>25524</v>
      </c>
      <c r="R142" s="828"/>
      <c r="S142" s="833">
        <v>2127</v>
      </c>
    </row>
    <row r="143" spans="1:19" ht="14.45" customHeight="1" x14ac:dyDescent="0.2">
      <c r="A143" s="822" t="s">
        <v>1830</v>
      </c>
      <c r="B143" s="823" t="s">
        <v>1831</v>
      </c>
      <c r="C143" s="823" t="s">
        <v>581</v>
      </c>
      <c r="D143" s="823" t="s">
        <v>961</v>
      </c>
      <c r="E143" s="823" t="s">
        <v>1890</v>
      </c>
      <c r="F143" s="823" t="s">
        <v>1909</v>
      </c>
      <c r="G143" s="823" t="s">
        <v>1910</v>
      </c>
      <c r="H143" s="832">
        <v>6</v>
      </c>
      <c r="I143" s="832">
        <v>8622</v>
      </c>
      <c r="J143" s="823"/>
      <c r="K143" s="823">
        <v>1437</v>
      </c>
      <c r="L143" s="832">
        <v>8</v>
      </c>
      <c r="M143" s="832">
        <v>11528</v>
      </c>
      <c r="N143" s="823"/>
      <c r="O143" s="823">
        <v>1441</v>
      </c>
      <c r="P143" s="832">
        <v>7</v>
      </c>
      <c r="Q143" s="832">
        <v>10430</v>
      </c>
      <c r="R143" s="828"/>
      <c r="S143" s="833">
        <v>1490</v>
      </c>
    </row>
    <row r="144" spans="1:19" ht="14.45" customHeight="1" x14ac:dyDescent="0.2">
      <c r="A144" s="822" t="s">
        <v>1830</v>
      </c>
      <c r="B144" s="823" t="s">
        <v>1831</v>
      </c>
      <c r="C144" s="823" t="s">
        <v>581</v>
      </c>
      <c r="D144" s="823" t="s">
        <v>961</v>
      </c>
      <c r="E144" s="823" t="s">
        <v>1890</v>
      </c>
      <c r="F144" s="823" t="s">
        <v>1911</v>
      </c>
      <c r="G144" s="823" t="s">
        <v>1912</v>
      </c>
      <c r="H144" s="832">
        <v>8</v>
      </c>
      <c r="I144" s="832">
        <v>15360</v>
      </c>
      <c r="J144" s="823"/>
      <c r="K144" s="823">
        <v>1920</v>
      </c>
      <c r="L144" s="832">
        <v>17</v>
      </c>
      <c r="M144" s="832">
        <v>32725</v>
      </c>
      <c r="N144" s="823"/>
      <c r="O144" s="823">
        <v>1925</v>
      </c>
      <c r="P144" s="832">
        <v>11</v>
      </c>
      <c r="Q144" s="832">
        <v>22000</v>
      </c>
      <c r="R144" s="828"/>
      <c r="S144" s="833">
        <v>2000</v>
      </c>
    </row>
    <row r="145" spans="1:19" ht="14.45" customHeight="1" x14ac:dyDescent="0.2">
      <c r="A145" s="822" t="s">
        <v>1830</v>
      </c>
      <c r="B145" s="823" t="s">
        <v>1831</v>
      </c>
      <c r="C145" s="823" t="s">
        <v>581</v>
      </c>
      <c r="D145" s="823" t="s">
        <v>961</v>
      </c>
      <c r="E145" s="823" t="s">
        <v>1890</v>
      </c>
      <c r="F145" s="823" t="s">
        <v>1915</v>
      </c>
      <c r="G145" s="823" t="s">
        <v>1916</v>
      </c>
      <c r="H145" s="832">
        <v>8</v>
      </c>
      <c r="I145" s="832">
        <v>9752</v>
      </c>
      <c r="J145" s="823"/>
      <c r="K145" s="823">
        <v>1219</v>
      </c>
      <c r="L145" s="832">
        <v>7</v>
      </c>
      <c r="M145" s="832">
        <v>8561</v>
      </c>
      <c r="N145" s="823"/>
      <c r="O145" s="823">
        <v>1223</v>
      </c>
      <c r="P145" s="832">
        <v>11</v>
      </c>
      <c r="Q145" s="832">
        <v>13937</v>
      </c>
      <c r="R145" s="828"/>
      <c r="S145" s="833">
        <v>1267</v>
      </c>
    </row>
    <row r="146" spans="1:19" ht="14.45" customHeight="1" x14ac:dyDescent="0.2">
      <c r="A146" s="822" t="s">
        <v>1830</v>
      </c>
      <c r="B146" s="823" t="s">
        <v>1831</v>
      </c>
      <c r="C146" s="823" t="s">
        <v>581</v>
      </c>
      <c r="D146" s="823" t="s">
        <v>961</v>
      </c>
      <c r="E146" s="823" t="s">
        <v>1890</v>
      </c>
      <c r="F146" s="823" t="s">
        <v>1917</v>
      </c>
      <c r="G146" s="823" t="s">
        <v>1918</v>
      </c>
      <c r="H146" s="832">
        <v>18</v>
      </c>
      <c r="I146" s="832">
        <v>12330</v>
      </c>
      <c r="J146" s="823"/>
      <c r="K146" s="823">
        <v>685</v>
      </c>
      <c r="L146" s="832"/>
      <c r="M146" s="832"/>
      <c r="N146" s="823"/>
      <c r="O146" s="823"/>
      <c r="P146" s="832">
        <v>29</v>
      </c>
      <c r="Q146" s="832">
        <v>20735</v>
      </c>
      <c r="R146" s="828"/>
      <c r="S146" s="833">
        <v>715</v>
      </c>
    </row>
    <row r="147" spans="1:19" ht="14.45" customHeight="1" x14ac:dyDescent="0.2">
      <c r="A147" s="822" t="s">
        <v>1830</v>
      </c>
      <c r="B147" s="823" t="s">
        <v>1831</v>
      </c>
      <c r="C147" s="823" t="s">
        <v>581</v>
      </c>
      <c r="D147" s="823" t="s">
        <v>961</v>
      </c>
      <c r="E147" s="823" t="s">
        <v>1890</v>
      </c>
      <c r="F147" s="823" t="s">
        <v>1919</v>
      </c>
      <c r="G147" s="823" t="s">
        <v>1920</v>
      </c>
      <c r="H147" s="832">
        <v>9</v>
      </c>
      <c r="I147" s="832">
        <v>6480</v>
      </c>
      <c r="J147" s="823"/>
      <c r="K147" s="823">
        <v>720</v>
      </c>
      <c r="L147" s="832">
        <v>4</v>
      </c>
      <c r="M147" s="832">
        <v>2888</v>
      </c>
      <c r="N147" s="823"/>
      <c r="O147" s="823">
        <v>722</v>
      </c>
      <c r="P147" s="832">
        <v>3</v>
      </c>
      <c r="Q147" s="832">
        <v>2262</v>
      </c>
      <c r="R147" s="828"/>
      <c r="S147" s="833">
        <v>754</v>
      </c>
    </row>
    <row r="148" spans="1:19" ht="14.45" customHeight="1" x14ac:dyDescent="0.2">
      <c r="A148" s="822" t="s">
        <v>1830</v>
      </c>
      <c r="B148" s="823" t="s">
        <v>1831</v>
      </c>
      <c r="C148" s="823" t="s">
        <v>581</v>
      </c>
      <c r="D148" s="823" t="s">
        <v>961</v>
      </c>
      <c r="E148" s="823" t="s">
        <v>1890</v>
      </c>
      <c r="F148" s="823" t="s">
        <v>1923</v>
      </c>
      <c r="G148" s="823" t="s">
        <v>1924</v>
      </c>
      <c r="H148" s="832">
        <v>642</v>
      </c>
      <c r="I148" s="832">
        <v>1175502</v>
      </c>
      <c r="J148" s="823"/>
      <c r="K148" s="823">
        <v>1831</v>
      </c>
      <c r="L148" s="832">
        <v>221</v>
      </c>
      <c r="M148" s="832">
        <v>405535</v>
      </c>
      <c r="N148" s="823"/>
      <c r="O148" s="823">
        <v>1835</v>
      </c>
      <c r="P148" s="832">
        <v>665</v>
      </c>
      <c r="Q148" s="832">
        <v>1269485</v>
      </c>
      <c r="R148" s="828"/>
      <c r="S148" s="833">
        <v>1909</v>
      </c>
    </row>
    <row r="149" spans="1:19" ht="14.45" customHeight="1" x14ac:dyDescent="0.2">
      <c r="A149" s="822" t="s">
        <v>1830</v>
      </c>
      <c r="B149" s="823" t="s">
        <v>1831</v>
      </c>
      <c r="C149" s="823" t="s">
        <v>581</v>
      </c>
      <c r="D149" s="823" t="s">
        <v>961</v>
      </c>
      <c r="E149" s="823" t="s">
        <v>1890</v>
      </c>
      <c r="F149" s="823" t="s">
        <v>1925</v>
      </c>
      <c r="G149" s="823" t="s">
        <v>1926</v>
      </c>
      <c r="H149" s="832">
        <v>331</v>
      </c>
      <c r="I149" s="832">
        <v>142661</v>
      </c>
      <c r="J149" s="823"/>
      <c r="K149" s="823">
        <v>431</v>
      </c>
      <c r="L149" s="832">
        <v>75</v>
      </c>
      <c r="M149" s="832">
        <v>32475</v>
      </c>
      <c r="N149" s="823"/>
      <c r="O149" s="823">
        <v>433</v>
      </c>
      <c r="P149" s="832">
        <v>257</v>
      </c>
      <c r="Q149" s="832">
        <v>116164</v>
      </c>
      <c r="R149" s="828"/>
      <c r="S149" s="833">
        <v>452</v>
      </c>
    </row>
    <row r="150" spans="1:19" ht="14.45" customHeight="1" x14ac:dyDescent="0.2">
      <c r="A150" s="822" t="s">
        <v>1830</v>
      </c>
      <c r="B150" s="823" t="s">
        <v>1831</v>
      </c>
      <c r="C150" s="823" t="s">
        <v>581</v>
      </c>
      <c r="D150" s="823" t="s">
        <v>961</v>
      </c>
      <c r="E150" s="823" t="s">
        <v>1890</v>
      </c>
      <c r="F150" s="823" t="s">
        <v>1927</v>
      </c>
      <c r="G150" s="823" t="s">
        <v>1928</v>
      </c>
      <c r="H150" s="832">
        <v>24</v>
      </c>
      <c r="I150" s="832">
        <v>84792</v>
      </c>
      <c r="J150" s="823"/>
      <c r="K150" s="823">
        <v>3533</v>
      </c>
      <c r="L150" s="832">
        <v>7</v>
      </c>
      <c r="M150" s="832">
        <v>24801</v>
      </c>
      <c r="N150" s="823"/>
      <c r="O150" s="823">
        <v>3543</v>
      </c>
      <c r="P150" s="832">
        <v>14</v>
      </c>
      <c r="Q150" s="832">
        <v>50722</v>
      </c>
      <c r="R150" s="828"/>
      <c r="S150" s="833">
        <v>3623</v>
      </c>
    </row>
    <row r="151" spans="1:19" ht="14.45" customHeight="1" x14ac:dyDescent="0.2">
      <c r="A151" s="822" t="s">
        <v>1830</v>
      </c>
      <c r="B151" s="823" t="s">
        <v>1831</v>
      </c>
      <c r="C151" s="823" t="s">
        <v>581</v>
      </c>
      <c r="D151" s="823" t="s">
        <v>961</v>
      </c>
      <c r="E151" s="823" t="s">
        <v>1890</v>
      </c>
      <c r="F151" s="823" t="s">
        <v>1933</v>
      </c>
      <c r="G151" s="823" t="s">
        <v>1934</v>
      </c>
      <c r="H151" s="832">
        <v>249</v>
      </c>
      <c r="I151" s="832">
        <v>8299.99</v>
      </c>
      <c r="J151" s="823"/>
      <c r="K151" s="823">
        <v>33.333293172690759</v>
      </c>
      <c r="L151" s="832">
        <v>168</v>
      </c>
      <c r="M151" s="832">
        <v>6663.3399999999992</v>
      </c>
      <c r="N151" s="823"/>
      <c r="O151" s="823">
        <v>39.66273809523809</v>
      </c>
      <c r="P151" s="832">
        <v>227</v>
      </c>
      <c r="Q151" s="832">
        <v>9338.8799999999992</v>
      </c>
      <c r="R151" s="828"/>
      <c r="S151" s="833">
        <v>41.140440528634358</v>
      </c>
    </row>
    <row r="152" spans="1:19" ht="14.45" customHeight="1" x14ac:dyDescent="0.2">
      <c r="A152" s="822" t="s">
        <v>1830</v>
      </c>
      <c r="B152" s="823" t="s">
        <v>1831</v>
      </c>
      <c r="C152" s="823" t="s">
        <v>581</v>
      </c>
      <c r="D152" s="823" t="s">
        <v>961</v>
      </c>
      <c r="E152" s="823" t="s">
        <v>1890</v>
      </c>
      <c r="F152" s="823" t="s">
        <v>1935</v>
      </c>
      <c r="G152" s="823" t="s">
        <v>1936</v>
      </c>
      <c r="H152" s="832">
        <v>286</v>
      </c>
      <c r="I152" s="832">
        <v>10868</v>
      </c>
      <c r="J152" s="823"/>
      <c r="K152" s="823">
        <v>38</v>
      </c>
      <c r="L152" s="832">
        <v>156</v>
      </c>
      <c r="M152" s="832">
        <v>5928</v>
      </c>
      <c r="N152" s="823"/>
      <c r="O152" s="823">
        <v>38</v>
      </c>
      <c r="P152" s="832">
        <v>247</v>
      </c>
      <c r="Q152" s="832">
        <v>9633</v>
      </c>
      <c r="R152" s="828"/>
      <c r="S152" s="833">
        <v>39</v>
      </c>
    </row>
    <row r="153" spans="1:19" ht="14.45" customHeight="1" x14ac:dyDescent="0.2">
      <c r="A153" s="822" t="s">
        <v>1830</v>
      </c>
      <c r="B153" s="823" t="s">
        <v>1831</v>
      </c>
      <c r="C153" s="823" t="s">
        <v>581</v>
      </c>
      <c r="D153" s="823" t="s">
        <v>961</v>
      </c>
      <c r="E153" s="823" t="s">
        <v>1890</v>
      </c>
      <c r="F153" s="823" t="s">
        <v>1937</v>
      </c>
      <c r="G153" s="823" t="s">
        <v>1938</v>
      </c>
      <c r="H153" s="832">
        <v>138</v>
      </c>
      <c r="I153" s="832">
        <v>84732</v>
      </c>
      <c r="J153" s="823"/>
      <c r="K153" s="823">
        <v>614</v>
      </c>
      <c r="L153" s="832">
        <v>34</v>
      </c>
      <c r="M153" s="832">
        <v>21012</v>
      </c>
      <c r="N153" s="823"/>
      <c r="O153" s="823">
        <v>618</v>
      </c>
      <c r="P153" s="832">
        <v>123</v>
      </c>
      <c r="Q153" s="832">
        <v>79704</v>
      </c>
      <c r="R153" s="828"/>
      <c r="S153" s="833">
        <v>648</v>
      </c>
    </row>
    <row r="154" spans="1:19" ht="14.45" customHeight="1" x14ac:dyDescent="0.2">
      <c r="A154" s="822" t="s">
        <v>1830</v>
      </c>
      <c r="B154" s="823" t="s">
        <v>1831</v>
      </c>
      <c r="C154" s="823" t="s">
        <v>581</v>
      </c>
      <c r="D154" s="823" t="s">
        <v>961</v>
      </c>
      <c r="E154" s="823" t="s">
        <v>1890</v>
      </c>
      <c r="F154" s="823" t="s">
        <v>1939</v>
      </c>
      <c r="G154" s="823" t="s">
        <v>1940</v>
      </c>
      <c r="H154" s="832"/>
      <c r="I154" s="832"/>
      <c r="J154" s="823"/>
      <c r="K154" s="823"/>
      <c r="L154" s="832"/>
      <c r="M154" s="832"/>
      <c r="N154" s="823"/>
      <c r="O154" s="823"/>
      <c r="P154" s="832">
        <v>1</v>
      </c>
      <c r="Q154" s="832">
        <v>81</v>
      </c>
      <c r="R154" s="828"/>
      <c r="S154" s="833">
        <v>81</v>
      </c>
    </row>
    <row r="155" spans="1:19" ht="14.45" customHeight="1" x14ac:dyDescent="0.2">
      <c r="A155" s="822" t="s">
        <v>1830</v>
      </c>
      <c r="B155" s="823" t="s">
        <v>1831</v>
      </c>
      <c r="C155" s="823" t="s">
        <v>581</v>
      </c>
      <c r="D155" s="823" t="s">
        <v>961</v>
      </c>
      <c r="E155" s="823" t="s">
        <v>1890</v>
      </c>
      <c r="F155" s="823" t="s">
        <v>1943</v>
      </c>
      <c r="G155" s="823" t="s">
        <v>1944</v>
      </c>
      <c r="H155" s="832">
        <v>6</v>
      </c>
      <c r="I155" s="832">
        <v>2628</v>
      </c>
      <c r="J155" s="823"/>
      <c r="K155" s="823">
        <v>438</v>
      </c>
      <c r="L155" s="832">
        <v>4</v>
      </c>
      <c r="M155" s="832">
        <v>1760</v>
      </c>
      <c r="N155" s="823"/>
      <c r="O155" s="823">
        <v>440</v>
      </c>
      <c r="P155" s="832">
        <v>16</v>
      </c>
      <c r="Q155" s="832">
        <v>7344</v>
      </c>
      <c r="R155" s="828"/>
      <c r="S155" s="833">
        <v>459</v>
      </c>
    </row>
    <row r="156" spans="1:19" ht="14.45" customHeight="1" x14ac:dyDescent="0.2">
      <c r="A156" s="822" t="s">
        <v>1830</v>
      </c>
      <c r="B156" s="823" t="s">
        <v>1831</v>
      </c>
      <c r="C156" s="823" t="s">
        <v>581</v>
      </c>
      <c r="D156" s="823" t="s">
        <v>961</v>
      </c>
      <c r="E156" s="823" t="s">
        <v>1890</v>
      </c>
      <c r="F156" s="823" t="s">
        <v>1945</v>
      </c>
      <c r="G156" s="823" t="s">
        <v>1946</v>
      </c>
      <c r="H156" s="832">
        <v>86</v>
      </c>
      <c r="I156" s="832">
        <v>115842</v>
      </c>
      <c r="J156" s="823"/>
      <c r="K156" s="823">
        <v>1347</v>
      </c>
      <c r="L156" s="832">
        <v>66</v>
      </c>
      <c r="M156" s="832">
        <v>89166</v>
      </c>
      <c r="N156" s="823"/>
      <c r="O156" s="823">
        <v>1351</v>
      </c>
      <c r="P156" s="832">
        <v>113</v>
      </c>
      <c r="Q156" s="832">
        <v>159104</v>
      </c>
      <c r="R156" s="828"/>
      <c r="S156" s="833">
        <v>1408</v>
      </c>
    </row>
    <row r="157" spans="1:19" ht="14.45" customHeight="1" x14ac:dyDescent="0.2">
      <c r="A157" s="822" t="s">
        <v>1830</v>
      </c>
      <c r="B157" s="823" t="s">
        <v>1831</v>
      </c>
      <c r="C157" s="823" t="s">
        <v>581</v>
      </c>
      <c r="D157" s="823" t="s">
        <v>961</v>
      </c>
      <c r="E157" s="823" t="s">
        <v>1890</v>
      </c>
      <c r="F157" s="823" t="s">
        <v>1947</v>
      </c>
      <c r="G157" s="823" t="s">
        <v>1948</v>
      </c>
      <c r="H157" s="832">
        <v>25</v>
      </c>
      <c r="I157" s="832">
        <v>12800</v>
      </c>
      <c r="J157" s="823"/>
      <c r="K157" s="823">
        <v>512</v>
      </c>
      <c r="L157" s="832">
        <v>6</v>
      </c>
      <c r="M157" s="832">
        <v>3084</v>
      </c>
      <c r="N157" s="823"/>
      <c r="O157" s="823">
        <v>514</v>
      </c>
      <c r="P157" s="832">
        <v>45</v>
      </c>
      <c r="Q157" s="832">
        <v>24165</v>
      </c>
      <c r="R157" s="828"/>
      <c r="S157" s="833">
        <v>537</v>
      </c>
    </row>
    <row r="158" spans="1:19" ht="14.45" customHeight="1" x14ac:dyDescent="0.2">
      <c r="A158" s="822" t="s">
        <v>1830</v>
      </c>
      <c r="B158" s="823" t="s">
        <v>1831</v>
      </c>
      <c r="C158" s="823" t="s">
        <v>581</v>
      </c>
      <c r="D158" s="823" t="s">
        <v>961</v>
      </c>
      <c r="E158" s="823" t="s">
        <v>1890</v>
      </c>
      <c r="F158" s="823" t="s">
        <v>1949</v>
      </c>
      <c r="G158" s="823" t="s">
        <v>1950</v>
      </c>
      <c r="H158" s="832">
        <v>3</v>
      </c>
      <c r="I158" s="832">
        <v>7026</v>
      </c>
      <c r="J158" s="823"/>
      <c r="K158" s="823">
        <v>2342</v>
      </c>
      <c r="L158" s="832">
        <v>4</v>
      </c>
      <c r="M158" s="832">
        <v>9404</v>
      </c>
      <c r="N158" s="823"/>
      <c r="O158" s="823">
        <v>2351</v>
      </c>
      <c r="P158" s="832">
        <v>6</v>
      </c>
      <c r="Q158" s="832">
        <v>14634</v>
      </c>
      <c r="R158" s="828"/>
      <c r="S158" s="833">
        <v>2439</v>
      </c>
    </row>
    <row r="159" spans="1:19" ht="14.45" customHeight="1" x14ac:dyDescent="0.2">
      <c r="A159" s="822" t="s">
        <v>1830</v>
      </c>
      <c r="B159" s="823" t="s">
        <v>1831</v>
      </c>
      <c r="C159" s="823" t="s">
        <v>581</v>
      </c>
      <c r="D159" s="823" t="s">
        <v>961</v>
      </c>
      <c r="E159" s="823" t="s">
        <v>1890</v>
      </c>
      <c r="F159" s="823" t="s">
        <v>1951</v>
      </c>
      <c r="G159" s="823" t="s">
        <v>1952</v>
      </c>
      <c r="H159" s="832">
        <v>3</v>
      </c>
      <c r="I159" s="832">
        <v>7974</v>
      </c>
      <c r="J159" s="823"/>
      <c r="K159" s="823">
        <v>2658</v>
      </c>
      <c r="L159" s="832"/>
      <c r="M159" s="832"/>
      <c r="N159" s="823"/>
      <c r="O159" s="823"/>
      <c r="P159" s="832">
        <v>7</v>
      </c>
      <c r="Q159" s="832">
        <v>19460</v>
      </c>
      <c r="R159" s="828"/>
      <c r="S159" s="833">
        <v>2780</v>
      </c>
    </row>
    <row r="160" spans="1:19" ht="14.45" customHeight="1" x14ac:dyDescent="0.2">
      <c r="A160" s="822" t="s">
        <v>1830</v>
      </c>
      <c r="B160" s="823" t="s">
        <v>1831</v>
      </c>
      <c r="C160" s="823" t="s">
        <v>581</v>
      </c>
      <c r="D160" s="823" t="s">
        <v>961</v>
      </c>
      <c r="E160" s="823" t="s">
        <v>1890</v>
      </c>
      <c r="F160" s="823" t="s">
        <v>1953</v>
      </c>
      <c r="G160" s="823" t="s">
        <v>1954</v>
      </c>
      <c r="H160" s="832"/>
      <c r="I160" s="832"/>
      <c r="J160" s="823"/>
      <c r="K160" s="823"/>
      <c r="L160" s="832">
        <v>14</v>
      </c>
      <c r="M160" s="832">
        <v>5040</v>
      </c>
      <c r="N160" s="823"/>
      <c r="O160" s="823">
        <v>360</v>
      </c>
      <c r="P160" s="832">
        <v>4</v>
      </c>
      <c r="Q160" s="832">
        <v>1552</v>
      </c>
      <c r="R160" s="828"/>
      <c r="S160" s="833">
        <v>388</v>
      </c>
    </row>
    <row r="161" spans="1:19" ht="14.45" customHeight="1" x14ac:dyDescent="0.2">
      <c r="A161" s="822" t="s">
        <v>1830</v>
      </c>
      <c r="B161" s="823" t="s">
        <v>1831</v>
      </c>
      <c r="C161" s="823" t="s">
        <v>581</v>
      </c>
      <c r="D161" s="823" t="s">
        <v>961</v>
      </c>
      <c r="E161" s="823" t="s">
        <v>1890</v>
      </c>
      <c r="F161" s="823" t="s">
        <v>1959</v>
      </c>
      <c r="G161" s="823" t="s">
        <v>1960</v>
      </c>
      <c r="H161" s="832">
        <v>1</v>
      </c>
      <c r="I161" s="832">
        <v>527</v>
      </c>
      <c r="J161" s="823"/>
      <c r="K161" s="823">
        <v>527</v>
      </c>
      <c r="L161" s="832">
        <v>2</v>
      </c>
      <c r="M161" s="832">
        <v>1058</v>
      </c>
      <c r="N161" s="823"/>
      <c r="O161" s="823">
        <v>529</v>
      </c>
      <c r="P161" s="832">
        <v>1</v>
      </c>
      <c r="Q161" s="832">
        <v>557</v>
      </c>
      <c r="R161" s="828"/>
      <c r="S161" s="833">
        <v>557</v>
      </c>
    </row>
    <row r="162" spans="1:19" ht="14.45" customHeight="1" x14ac:dyDescent="0.2">
      <c r="A162" s="822" t="s">
        <v>1830</v>
      </c>
      <c r="B162" s="823" t="s">
        <v>1831</v>
      </c>
      <c r="C162" s="823" t="s">
        <v>581</v>
      </c>
      <c r="D162" s="823" t="s">
        <v>961</v>
      </c>
      <c r="E162" s="823" t="s">
        <v>1890</v>
      </c>
      <c r="F162" s="823" t="s">
        <v>1961</v>
      </c>
      <c r="G162" s="823" t="s">
        <v>1962</v>
      </c>
      <c r="H162" s="832"/>
      <c r="I162" s="832"/>
      <c r="J162" s="823"/>
      <c r="K162" s="823"/>
      <c r="L162" s="832">
        <v>4</v>
      </c>
      <c r="M162" s="832">
        <v>576</v>
      </c>
      <c r="N162" s="823"/>
      <c r="O162" s="823">
        <v>144</v>
      </c>
      <c r="P162" s="832">
        <v>2</v>
      </c>
      <c r="Q162" s="832">
        <v>308</v>
      </c>
      <c r="R162" s="828"/>
      <c r="S162" s="833">
        <v>154</v>
      </c>
    </row>
    <row r="163" spans="1:19" ht="14.45" customHeight="1" x14ac:dyDescent="0.2">
      <c r="A163" s="822" t="s">
        <v>1830</v>
      </c>
      <c r="B163" s="823" t="s">
        <v>1831</v>
      </c>
      <c r="C163" s="823" t="s">
        <v>581</v>
      </c>
      <c r="D163" s="823" t="s">
        <v>961</v>
      </c>
      <c r="E163" s="823" t="s">
        <v>1890</v>
      </c>
      <c r="F163" s="823" t="s">
        <v>1967</v>
      </c>
      <c r="G163" s="823" t="s">
        <v>1968</v>
      </c>
      <c r="H163" s="832">
        <v>3</v>
      </c>
      <c r="I163" s="832">
        <v>2166</v>
      </c>
      <c r="J163" s="823"/>
      <c r="K163" s="823">
        <v>722</v>
      </c>
      <c r="L163" s="832">
        <v>4</v>
      </c>
      <c r="M163" s="832">
        <v>2896</v>
      </c>
      <c r="N163" s="823"/>
      <c r="O163" s="823">
        <v>724</v>
      </c>
      <c r="P163" s="832">
        <v>6</v>
      </c>
      <c r="Q163" s="832">
        <v>4512</v>
      </c>
      <c r="R163" s="828"/>
      <c r="S163" s="833">
        <v>752</v>
      </c>
    </row>
    <row r="164" spans="1:19" ht="14.45" customHeight="1" x14ac:dyDescent="0.2">
      <c r="A164" s="822" t="s">
        <v>1830</v>
      </c>
      <c r="B164" s="823" t="s">
        <v>1831</v>
      </c>
      <c r="C164" s="823" t="s">
        <v>581</v>
      </c>
      <c r="D164" s="823" t="s">
        <v>961</v>
      </c>
      <c r="E164" s="823" t="s">
        <v>1890</v>
      </c>
      <c r="F164" s="823" t="s">
        <v>1973</v>
      </c>
      <c r="G164" s="823" t="s">
        <v>1974</v>
      </c>
      <c r="H164" s="832">
        <v>1</v>
      </c>
      <c r="I164" s="832">
        <v>1861</v>
      </c>
      <c r="J164" s="823"/>
      <c r="K164" s="823">
        <v>1861</v>
      </c>
      <c r="L164" s="832"/>
      <c r="M164" s="832"/>
      <c r="N164" s="823"/>
      <c r="O164" s="823"/>
      <c r="P164" s="832"/>
      <c r="Q164" s="832"/>
      <c r="R164" s="828"/>
      <c r="S164" s="833"/>
    </row>
    <row r="165" spans="1:19" ht="14.45" customHeight="1" x14ac:dyDescent="0.2">
      <c r="A165" s="822" t="s">
        <v>1830</v>
      </c>
      <c r="B165" s="823" t="s">
        <v>1831</v>
      </c>
      <c r="C165" s="823" t="s">
        <v>581</v>
      </c>
      <c r="D165" s="823" t="s">
        <v>961</v>
      </c>
      <c r="E165" s="823" t="s">
        <v>1890</v>
      </c>
      <c r="F165" s="823" t="s">
        <v>1985</v>
      </c>
      <c r="G165" s="823" t="s">
        <v>1986</v>
      </c>
      <c r="H165" s="832">
        <v>1</v>
      </c>
      <c r="I165" s="832">
        <v>1427</v>
      </c>
      <c r="J165" s="823"/>
      <c r="K165" s="823">
        <v>1427</v>
      </c>
      <c r="L165" s="832"/>
      <c r="M165" s="832"/>
      <c r="N165" s="823"/>
      <c r="O165" s="823"/>
      <c r="P165" s="832"/>
      <c r="Q165" s="832"/>
      <c r="R165" s="828"/>
      <c r="S165" s="833"/>
    </row>
    <row r="166" spans="1:19" ht="14.45" customHeight="1" x14ac:dyDescent="0.2">
      <c r="A166" s="822" t="s">
        <v>1830</v>
      </c>
      <c r="B166" s="823" t="s">
        <v>1831</v>
      </c>
      <c r="C166" s="823" t="s">
        <v>581</v>
      </c>
      <c r="D166" s="823" t="s">
        <v>964</v>
      </c>
      <c r="E166" s="823" t="s">
        <v>1832</v>
      </c>
      <c r="F166" s="823" t="s">
        <v>1833</v>
      </c>
      <c r="G166" s="823" t="s">
        <v>1834</v>
      </c>
      <c r="H166" s="832"/>
      <c r="I166" s="832"/>
      <c r="J166" s="823"/>
      <c r="K166" s="823"/>
      <c r="L166" s="832">
        <v>153</v>
      </c>
      <c r="M166" s="832">
        <v>269856.80999999971</v>
      </c>
      <c r="N166" s="823"/>
      <c r="O166" s="823">
        <v>1763.7699999999982</v>
      </c>
      <c r="P166" s="832">
        <v>139</v>
      </c>
      <c r="Q166" s="832">
        <v>245164.02999999988</v>
      </c>
      <c r="R166" s="828"/>
      <c r="S166" s="833">
        <v>1763.7699999999991</v>
      </c>
    </row>
    <row r="167" spans="1:19" ht="14.45" customHeight="1" x14ac:dyDescent="0.2">
      <c r="A167" s="822" t="s">
        <v>1830</v>
      </c>
      <c r="B167" s="823" t="s">
        <v>1831</v>
      </c>
      <c r="C167" s="823" t="s">
        <v>581</v>
      </c>
      <c r="D167" s="823" t="s">
        <v>964</v>
      </c>
      <c r="E167" s="823" t="s">
        <v>1835</v>
      </c>
      <c r="F167" s="823" t="s">
        <v>1840</v>
      </c>
      <c r="G167" s="823" t="s">
        <v>1841</v>
      </c>
      <c r="H167" s="832">
        <v>7319</v>
      </c>
      <c r="I167" s="832">
        <v>53509.400000000009</v>
      </c>
      <c r="J167" s="823"/>
      <c r="K167" s="823">
        <v>7.3110260964612666</v>
      </c>
      <c r="L167" s="832">
        <v>769</v>
      </c>
      <c r="M167" s="832">
        <v>5498.35</v>
      </c>
      <c r="N167" s="823"/>
      <c r="O167" s="823">
        <v>7.15</v>
      </c>
      <c r="P167" s="832">
        <v>4299</v>
      </c>
      <c r="Q167" s="832">
        <v>31633.620000000006</v>
      </c>
      <c r="R167" s="828"/>
      <c r="S167" s="833">
        <v>7.3583670621074679</v>
      </c>
    </row>
    <row r="168" spans="1:19" ht="14.45" customHeight="1" x14ac:dyDescent="0.2">
      <c r="A168" s="822" t="s">
        <v>1830</v>
      </c>
      <c r="B168" s="823" t="s">
        <v>1831</v>
      </c>
      <c r="C168" s="823" t="s">
        <v>581</v>
      </c>
      <c r="D168" s="823" t="s">
        <v>964</v>
      </c>
      <c r="E168" s="823" t="s">
        <v>1835</v>
      </c>
      <c r="F168" s="823" t="s">
        <v>1844</v>
      </c>
      <c r="G168" s="823" t="s">
        <v>1845</v>
      </c>
      <c r="H168" s="832">
        <v>279001</v>
      </c>
      <c r="I168" s="832">
        <v>1475799.1700000006</v>
      </c>
      <c r="J168" s="823"/>
      <c r="K168" s="823">
        <v>5.2895838007749099</v>
      </c>
      <c r="L168" s="832">
        <v>342086</v>
      </c>
      <c r="M168" s="832">
        <v>1771748.0100000005</v>
      </c>
      <c r="N168" s="823"/>
      <c r="O168" s="823">
        <v>5.1792473530048015</v>
      </c>
      <c r="P168" s="832">
        <v>226780</v>
      </c>
      <c r="Q168" s="832">
        <v>1209113.3899999997</v>
      </c>
      <c r="R168" s="828"/>
      <c r="S168" s="833">
        <v>5.3316579504365453</v>
      </c>
    </row>
    <row r="169" spans="1:19" ht="14.45" customHeight="1" x14ac:dyDescent="0.2">
      <c r="A169" s="822" t="s">
        <v>1830</v>
      </c>
      <c r="B169" s="823" t="s">
        <v>1831</v>
      </c>
      <c r="C169" s="823" t="s">
        <v>581</v>
      </c>
      <c r="D169" s="823" t="s">
        <v>964</v>
      </c>
      <c r="E169" s="823" t="s">
        <v>1835</v>
      </c>
      <c r="F169" s="823" t="s">
        <v>1846</v>
      </c>
      <c r="G169" s="823" t="s">
        <v>1847</v>
      </c>
      <c r="H169" s="832">
        <v>196</v>
      </c>
      <c r="I169" s="832">
        <v>1834.56</v>
      </c>
      <c r="J169" s="823"/>
      <c r="K169" s="823">
        <v>9.36</v>
      </c>
      <c r="L169" s="832">
        <v>189</v>
      </c>
      <c r="M169" s="832">
        <v>1753.92</v>
      </c>
      <c r="N169" s="823"/>
      <c r="O169" s="823">
        <v>9.2800000000000011</v>
      </c>
      <c r="P169" s="832"/>
      <c r="Q169" s="832"/>
      <c r="R169" s="828"/>
      <c r="S169" s="833"/>
    </row>
    <row r="170" spans="1:19" ht="14.45" customHeight="1" x14ac:dyDescent="0.2">
      <c r="A170" s="822" t="s">
        <v>1830</v>
      </c>
      <c r="B170" s="823" t="s">
        <v>1831</v>
      </c>
      <c r="C170" s="823" t="s">
        <v>581</v>
      </c>
      <c r="D170" s="823" t="s">
        <v>964</v>
      </c>
      <c r="E170" s="823" t="s">
        <v>1835</v>
      </c>
      <c r="F170" s="823" t="s">
        <v>1856</v>
      </c>
      <c r="G170" s="823" t="s">
        <v>1857</v>
      </c>
      <c r="H170" s="832">
        <v>2100</v>
      </c>
      <c r="I170" s="832">
        <v>42375</v>
      </c>
      <c r="J170" s="823"/>
      <c r="K170" s="823">
        <v>20.178571428571427</v>
      </c>
      <c r="L170" s="832">
        <v>1685</v>
      </c>
      <c r="M170" s="832">
        <v>33801.1</v>
      </c>
      <c r="N170" s="823"/>
      <c r="O170" s="823">
        <v>20.059999999999999</v>
      </c>
      <c r="P170" s="832">
        <v>1180</v>
      </c>
      <c r="Q170" s="832">
        <v>24317.599999999999</v>
      </c>
      <c r="R170" s="828"/>
      <c r="S170" s="833">
        <v>20.608135593220339</v>
      </c>
    </row>
    <row r="171" spans="1:19" ht="14.45" customHeight="1" x14ac:dyDescent="0.2">
      <c r="A171" s="822" t="s">
        <v>1830</v>
      </c>
      <c r="B171" s="823" t="s">
        <v>1831</v>
      </c>
      <c r="C171" s="823" t="s">
        <v>581</v>
      </c>
      <c r="D171" s="823" t="s">
        <v>964</v>
      </c>
      <c r="E171" s="823" t="s">
        <v>1835</v>
      </c>
      <c r="F171" s="823" t="s">
        <v>1860</v>
      </c>
      <c r="G171" s="823" t="s">
        <v>1861</v>
      </c>
      <c r="H171" s="832">
        <v>42</v>
      </c>
      <c r="I171" s="832">
        <v>76567.099999999977</v>
      </c>
      <c r="J171" s="823"/>
      <c r="K171" s="823">
        <v>1823.0261904761899</v>
      </c>
      <c r="L171" s="832"/>
      <c r="M171" s="832"/>
      <c r="N171" s="823"/>
      <c r="O171" s="823"/>
      <c r="P171" s="832">
        <v>25</v>
      </c>
      <c r="Q171" s="832">
        <v>46358.73000000001</v>
      </c>
      <c r="R171" s="828"/>
      <c r="S171" s="833">
        <v>1854.3492000000003</v>
      </c>
    </row>
    <row r="172" spans="1:19" ht="14.45" customHeight="1" x14ac:dyDescent="0.2">
      <c r="A172" s="822" t="s">
        <v>1830</v>
      </c>
      <c r="B172" s="823" t="s">
        <v>1831</v>
      </c>
      <c r="C172" s="823" t="s">
        <v>581</v>
      </c>
      <c r="D172" s="823" t="s">
        <v>964</v>
      </c>
      <c r="E172" s="823" t="s">
        <v>1835</v>
      </c>
      <c r="F172" s="823" t="s">
        <v>1864</v>
      </c>
      <c r="G172" s="823" t="s">
        <v>1865</v>
      </c>
      <c r="H172" s="832">
        <v>60056</v>
      </c>
      <c r="I172" s="832">
        <v>227185.75999999998</v>
      </c>
      <c r="J172" s="823"/>
      <c r="K172" s="823">
        <v>3.7828986279472487</v>
      </c>
      <c r="L172" s="832">
        <v>110488</v>
      </c>
      <c r="M172" s="832">
        <v>404386.08000000013</v>
      </c>
      <c r="N172" s="823"/>
      <c r="O172" s="823">
        <v>3.660000000000001</v>
      </c>
      <c r="P172" s="832">
        <v>34832</v>
      </c>
      <c r="Q172" s="832">
        <v>132831.1</v>
      </c>
      <c r="R172" s="828"/>
      <c r="S172" s="833">
        <v>3.8134789848415251</v>
      </c>
    </row>
    <row r="173" spans="1:19" ht="14.45" customHeight="1" x14ac:dyDescent="0.2">
      <c r="A173" s="822" t="s">
        <v>1830</v>
      </c>
      <c r="B173" s="823" t="s">
        <v>1831</v>
      </c>
      <c r="C173" s="823" t="s">
        <v>581</v>
      </c>
      <c r="D173" s="823" t="s">
        <v>964</v>
      </c>
      <c r="E173" s="823" t="s">
        <v>1835</v>
      </c>
      <c r="F173" s="823" t="s">
        <v>1866</v>
      </c>
      <c r="G173" s="823" t="s">
        <v>1867</v>
      </c>
      <c r="H173" s="832">
        <v>11529</v>
      </c>
      <c r="I173" s="832">
        <v>69635.159999999989</v>
      </c>
      <c r="J173" s="823"/>
      <c r="K173" s="823">
        <v>6.0399999999999991</v>
      </c>
      <c r="L173" s="832"/>
      <c r="M173" s="832"/>
      <c r="N173" s="823"/>
      <c r="O173" s="823"/>
      <c r="P173" s="832">
        <v>7941</v>
      </c>
      <c r="Q173" s="832">
        <v>49303.74</v>
      </c>
      <c r="R173" s="828"/>
      <c r="S173" s="833">
        <v>6.2087570834907444</v>
      </c>
    </row>
    <row r="174" spans="1:19" ht="14.45" customHeight="1" x14ac:dyDescent="0.2">
      <c r="A174" s="822" t="s">
        <v>1830</v>
      </c>
      <c r="B174" s="823" t="s">
        <v>1831</v>
      </c>
      <c r="C174" s="823" t="s">
        <v>581</v>
      </c>
      <c r="D174" s="823" t="s">
        <v>964</v>
      </c>
      <c r="E174" s="823" t="s">
        <v>1835</v>
      </c>
      <c r="F174" s="823" t="s">
        <v>1874</v>
      </c>
      <c r="G174" s="823" t="s">
        <v>1875</v>
      </c>
      <c r="H174" s="832"/>
      <c r="I174" s="832"/>
      <c r="J174" s="823"/>
      <c r="K174" s="823"/>
      <c r="L174" s="832">
        <v>1</v>
      </c>
      <c r="M174" s="832">
        <v>108562.2</v>
      </c>
      <c r="N174" s="823"/>
      <c r="O174" s="823">
        <v>108562.2</v>
      </c>
      <c r="P174" s="832"/>
      <c r="Q174" s="832"/>
      <c r="R174" s="828"/>
      <c r="S174" s="833"/>
    </row>
    <row r="175" spans="1:19" ht="14.45" customHeight="1" x14ac:dyDescent="0.2">
      <c r="A175" s="822" t="s">
        <v>1830</v>
      </c>
      <c r="B175" s="823" t="s">
        <v>1831</v>
      </c>
      <c r="C175" s="823" t="s">
        <v>581</v>
      </c>
      <c r="D175" s="823" t="s">
        <v>964</v>
      </c>
      <c r="E175" s="823" t="s">
        <v>1835</v>
      </c>
      <c r="F175" s="823" t="s">
        <v>1876</v>
      </c>
      <c r="G175" s="823" t="s">
        <v>1877</v>
      </c>
      <c r="H175" s="832">
        <v>660</v>
      </c>
      <c r="I175" s="832">
        <v>12606</v>
      </c>
      <c r="J175" s="823"/>
      <c r="K175" s="823">
        <v>19.100000000000001</v>
      </c>
      <c r="L175" s="832"/>
      <c r="M175" s="832"/>
      <c r="N175" s="823"/>
      <c r="O175" s="823"/>
      <c r="P175" s="832"/>
      <c r="Q175" s="832"/>
      <c r="R175" s="828"/>
      <c r="S175" s="833"/>
    </row>
    <row r="176" spans="1:19" ht="14.45" customHeight="1" x14ac:dyDescent="0.2">
      <c r="A176" s="822" t="s">
        <v>1830</v>
      </c>
      <c r="B176" s="823" t="s">
        <v>1831</v>
      </c>
      <c r="C176" s="823" t="s">
        <v>581</v>
      </c>
      <c r="D176" s="823" t="s">
        <v>964</v>
      </c>
      <c r="E176" s="823" t="s">
        <v>1890</v>
      </c>
      <c r="F176" s="823" t="s">
        <v>1891</v>
      </c>
      <c r="G176" s="823" t="s">
        <v>1892</v>
      </c>
      <c r="H176" s="832">
        <v>1</v>
      </c>
      <c r="I176" s="832">
        <v>38</v>
      </c>
      <c r="J176" s="823"/>
      <c r="K176" s="823">
        <v>38</v>
      </c>
      <c r="L176" s="832">
        <v>2</v>
      </c>
      <c r="M176" s="832">
        <v>76</v>
      </c>
      <c r="N176" s="823"/>
      <c r="O176" s="823">
        <v>38</v>
      </c>
      <c r="P176" s="832">
        <v>4</v>
      </c>
      <c r="Q176" s="832">
        <v>160</v>
      </c>
      <c r="R176" s="828"/>
      <c r="S176" s="833">
        <v>40</v>
      </c>
    </row>
    <row r="177" spans="1:19" ht="14.45" customHeight="1" x14ac:dyDescent="0.2">
      <c r="A177" s="822" t="s">
        <v>1830</v>
      </c>
      <c r="B177" s="823" t="s">
        <v>1831</v>
      </c>
      <c r="C177" s="823" t="s">
        <v>581</v>
      </c>
      <c r="D177" s="823" t="s">
        <v>964</v>
      </c>
      <c r="E177" s="823" t="s">
        <v>1890</v>
      </c>
      <c r="F177" s="823" t="s">
        <v>1893</v>
      </c>
      <c r="G177" s="823" t="s">
        <v>1894</v>
      </c>
      <c r="H177" s="832">
        <v>106</v>
      </c>
      <c r="I177" s="832">
        <v>47382</v>
      </c>
      <c r="J177" s="823"/>
      <c r="K177" s="823">
        <v>447</v>
      </c>
      <c r="L177" s="832">
        <v>123</v>
      </c>
      <c r="M177" s="832">
        <v>55227</v>
      </c>
      <c r="N177" s="823"/>
      <c r="O177" s="823">
        <v>449</v>
      </c>
      <c r="P177" s="832">
        <v>126</v>
      </c>
      <c r="Q177" s="832">
        <v>59472</v>
      </c>
      <c r="R177" s="828"/>
      <c r="S177" s="833">
        <v>472</v>
      </c>
    </row>
    <row r="178" spans="1:19" ht="14.45" customHeight="1" x14ac:dyDescent="0.2">
      <c r="A178" s="822" t="s">
        <v>1830</v>
      </c>
      <c r="B178" s="823" t="s">
        <v>1831</v>
      </c>
      <c r="C178" s="823" t="s">
        <v>581</v>
      </c>
      <c r="D178" s="823" t="s">
        <v>964</v>
      </c>
      <c r="E178" s="823" t="s">
        <v>1890</v>
      </c>
      <c r="F178" s="823" t="s">
        <v>1897</v>
      </c>
      <c r="G178" s="823" t="s">
        <v>1898</v>
      </c>
      <c r="H178" s="832"/>
      <c r="I178" s="832"/>
      <c r="J178" s="823"/>
      <c r="K178" s="823"/>
      <c r="L178" s="832">
        <v>1</v>
      </c>
      <c r="M178" s="832">
        <v>357</v>
      </c>
      <c r="N178" s="823"/>
      <c r="O178" s="823">
        <v>357</v>
      </c>
      <c r="P178" s="832"/>
      <c r="Q178" s="832"/>
      <c r="R178" s="828"/>
      <c r="S178" s="833"/>
    </row>
    <row r="179" spans="1:19" ht="14.45" customHeight="1" x14ac:dyDescent="0.2">
      <c r="A179" s="822" t="s">
        <v>1830</v>
      </c>
      <c r="B179" s="823" t="s">
        <v>1831</v>
      </c>
      <c r="C179" s="823" t="s">
        <v>581</v>
      </c>
      <c r="D179" s="823" t="s">
        <v>964</v>
      </c>
      <c r="E179" s="823" t="s">
        <v>1890</v>
      </c>
      <c r="F179" s="823" t="s">
        <v>1909</v>
      </c>
      <c r="G179" s="823" t="s">
        <v>1910</v>
      </c>
      <c r="H179" s="832">
        <v>2</v>
      </c>
      <c r="I179" s="832">
        <v>2874</v>
      </c>
      <c r="J179" s="823"/>
      <c r="K179" s="823">
        <v>1437</v>
      </c>
      <c r="L179" s="832">
        <v>3</v>
      </c>
      <c r="M179" s="832">
        <v>4323</v>
      </c>
      <c r="N179" s="823"/>
      <c r="O179" s="823">
        <v>1441</v>
      </c>
      <c r="P179" s="832"/>
      <c r="Q179" s="832"/>
      <c r="R179" s="828"/>
      <c r="S179" s="833"/>
    </row>
    <row r="180" spans="1:19" ht="14.45" customHeight="1" x14ac:dyDescent="0.2">
      <c r="A180" s="822" t="s">
        <v>1830</v>
      </c>
      <c r="B180" s="823" t="s">
        <v>1831</v>
      </c>
      <c r="C180" s="823" t="s">
        <v>581</v>
      </c>
      <c r="D180" s="823" t="s">
        <v>964</v>
      </c>
      <c r="E180" s="823" t="s">
        <v>1890</v>
      </c>
      <c r="F180" s="823" t="s">
        <v>1915</v>
      </c>
      <c r="G180" s="823" t="s">
        <v>1916</v>
      </c>
      <c r="H180" s="832">
        <v>11</v>
      </c>
      <c r="I180" s="832">
        <v>13409</v>
      </c>
      <c r="J180" s="823"/>
      <c r="K180" s="823">
        <v>1219</v>
      </c>
      <c r="L180" s="832">
        <v>9</v>
      </c>
      <c r="M180" s="832">
        <v>11007</v>
      </c>
      <c r="N180" s="823"/>
      <c r="O180" s="823">
        <v>1223</v>
      </c>
      <c r="P180" s="832">
        <v>4</v>
      </c>
      <c r="Q180" s="832">
        <v>5068</v>
      </c>
      <c r="R180" s="828"/>
      <c r="S180" s="833">
        <v>1267</v>
      </c>
    </row>
    <row r="181" spans="1:19" ht="14.45" customHeight="1" x14ac:dyDescent="0.2">
      <c r="A181" s="822" t="s">
        <v>1830</v>
      </c>
      <c r="B181" s="823" t="s">
        <v>1831</v>
      </c>
      <c r="C181" s="823" t="s">
        <v>581</v>
      </c>
      <c r="D181" s="823" t="s">
        <v>964</v>
      </c>
      <c r="E181" s="823" t="s">
        <v>1890</v>
      </c>
      <c r="F181" s="823" t="s">
        <v>1917</v>
      </c>
      <c r="G181" s="823" t="s">
        <v>1918</v>
      </c>
      <c r="H181" s="832">
        <v>42</v>
      </c>
      <c r="I181" s="832">
        <v>28770</v>
      </c>
      <c r="J181" s="823"/>
      <c r="K181" s="823">
        <v>685</v>
      </c>
      <c r="L181" s="832"/>
      <c r="M181" s="832"/>
      <c r="N181" s="823"/>
      <c r="O181" s="823"/>
      <c r="P181" s="832">
        <v>25</v>
      </c>
      <c r="Q181" s="832">
        <v>17875</v>
      </c>
      <c r="R181" s="828"/>
      <c r="S181" s="833">
        <v>715</v>
      </c>
    </row>
    <row r="182" spans="1:19" ht="14.45" customHeight="1" x14ac:dyDescent="0.2">
      <c r="A182" s="822" t="s">
        <v>1830</v>
      </c>
      <c r="B182" s="823" t="s">
        <v>1831</v>
      </c>
      <c r="C182" s="823" t="s">
        <v>581</v>
      </c>
      <c r="D182" s="823" t="s">
        <v>964</v>
      </c>
      <c r="E182" s="823" t="s">
        <v>1890</v>
      </c>
      <c r="F182" s="823" t="s">
        <v>1923</v>
      </c>
      <c r="G182" s="823" t="s">
        <v>1924</v>
      </c>
      <c r="H182" s="832">
        <v>1301</v>
      </c>
      <c r="I182" s="832">
        <v>2382131</v>
      </c>
      <c r="J182" s="823"/>
      <c r="K182" s="823">
        <v>1831</v>
      </c>
      <c r="L182" s="832">
        <v>1511</v>
      </c>
      <c r="M182" s="832">
        <v>2772685</v>
      </c>
      <c r="N182" s="823"/>
      <c r="O182" s="823">
        <v>1835</v>
      </c>
      <c r="P182" s="832">
        <v>1476</v>
      </c>
      <c r="Q182" s="832">
        <v>2817684</v>
      </c>
      <c r="R182" s="828"/>
      <c r="S182" s="833">
        <v>1909</v>
      </c>
    </row>
    <row r="183" spans="1:19" ht="14.45" customHeight="1" x14ac:dyDescent="0.2">
      <c r="A183" s="822" t="s">
        <v>1830</v>
      </c>
      <c r="B183" s="823" t="s">
        <v>1831</v>
      </c>
      <c r="C183" s="823" t="s">
        <v>581</v>
      </c>
      <c r="D183" s="823" t="s">
        <v>964</v>
      </c>
      <c r="E183" s="823" t="s">
        <v>1890</v>
      </c>
      <c r="F183" s="823" t="s">
        <v>1925</v>
      </c>
      <c r="G183" s="823" t="s">
        <v>1926</v>
      </c>
      <c r="H183" s="832">
        <v>769</v>
      </c>
      <c r="I183" s="832">
        <v>331439</v>
      </c>
      <c r="J183" s="823"/>
      <c r="K183" s="823">
        <v>431</v>
      </c>
      <c r="L183" s="832">
        <v>871</v>
      </c>
      <c r="M183" s="832">
        <v>377143</v>
      </c>
      <c r="N183" s="823"/>
      <c r="O183" s="823">
        <v>433</v>
      </c>
      <c r="P183" s="832">
        <v>918</v>
      </c>
      <c r="Q183" s="832">
        <v>414936</v>
      </c>
      <c r="R183" s="828"/>
      <c r="S183" s="833">
        <v>452</v>
      </c>
    </row>
    <row r="184" spans="1:19" ht="14.45" customHeight="1" x14ac:dyDescent="0.2">
      <c r="A184" s="822" t="s">
        <v>1830</v>
      </c>
      <c r="B184" s="823" t="s">
        <v>1831</v>
      </c>
      <c r="C184" s="823" t="s">
        <v>581</v>
      </c>
      <c r="D184" s="823" t="s">
        <v>964</v>
      </c>
      <c r="E184" s="823" t="s">
        <v>1890</v>
      </c>
      <c r="F184" s="823" t="s">
        <v>1937</v>
      </c>
      <c r="G184" s="823" t="s">
        <v>1938</v>
      </c>
      <c r="H184" s="832">
        <v>345</v>
      </c>
      <c r="I184" s="832">
        <v>211830</v>
      </c>
      <c r="J184" s="823"/>
      <c r="K184" s="823">
        <v>614</v>
      </c>
      <c r="L184" s="832">
        <v>392</v>
      </c>
      <c r="M184" s="832">
        <v>242256</v>
      </c>
      <c r="N184" s="823"/>
      <c r="O184" s="823">
        <v>618</v>
      </c>
      <c r="P184" s="832">
        <v>456</v>
      </c>
      <c r="Q184" s="832">
        <v>295488</v>
      </c>
      <c r="R184" s="828"/>
      <c r="S184" s="833">
        <v>648</v>
      </c>
    </row>
    <row r="185" spans="1:19" ht="14.45" customHeight="1" x14ac:dyDescent="0.2">
      <c r="A185" s="822" t="s">
        <v>1830</v>
      </c>
      <c r="B185" s="823" t="s">
        <v>1831</v>
      </c>
      <c r="C185" s="823" t="s">
        <v>581</v>
      </c>
      <c r="D185" s="823" t="s">
        <v>964</v>
      </c>
      <c r="E185" s="823" t="s">
        <v>1890</v>
      </c>
      <c r="F185" s="823" t="s">
        <v>1945</v>
      </c>
      <c r="G185" s="823" t="s">
        <v>1946</v>
      </c>
      <c r="H185" s="832">
        <v>85</v>
      </c>
      <c r="I185" s="832">
        <v>114495</v>
      </c>
      <c r="J185" s="823"/>
      <c r="K185" s="823">
        <v>1347</v>
      </c>
      <c r="L185" s="832">
        <v>160</v>
      </c>
      <c r="M185" s="832">
        <v>216160</v>
      </c>
      <c r="N185" s="823"/>
      <c r="O185" s="823">
        <v>1351</v>
      </c>
      <c r="P185" s="832">
        <v>50</v>
      </c>
      <c r="Q185" s="832">
        <v>70400</v>
      </c>
      <c r="R185" s="828"/>
      <c r="S185" s="833">
        <v>1408</v>
      </c>
    </row>
    <row r="186" spans="1:19" ht="14.45" customHeight="1" x14ac:dyDescent="0.2">
      <c r="A186" s="822" t="s">
        <v>1830</v>
      </c>
      <c r="B186" s="823" t="s">
        <v>1831</v>
      </c>
      <c r="C186" s="823" t="s">
        <v>581</v>
      </c>
      <c r="D186" s="823" t="s">
        <v>964</v>
      </c>
      <c r="E186" s="823" t="s">
        <v>1890</v>
      </c>
      <c r="F186" s="823" t="s">
        <v>1947</v>
      </c>
      <c r="G186" s="823" t="s">
        <v>1948</v>
      </c>
      <c r="H186" s="832">
        <v>45</v>
      </c>
      <c r="I186" s="832">
        <v>23040</v>
      </c>
      <c r="J186" s="823"/>
      <c r="K186" s="823">
        <v>512</v>
      </c>
      <c r="L186" s="832">
        <v>6</v>
      </c>
      <c r="M186" s="832">
        <v>3084</v>
      </c>
      <c r="N186" s="823"/>
      <c r="O186" s="823">
        <v>514</v>
      </c>
      <c r="P186" s="832">
        <v>28</v>
      </c>
      <c r="Q186" s="832">
        <v>15036</v>
      </c>
      <c r="R186" s="828"/>
      <c r="S186" s="833">
        <v>537</v>
      </c>
    </row>
    <row r="187" spans="1:19" ht="14.45" customHeight="1" x14ac:dyDescent="0.2">
      <c r="A187" s="822" t="s">
        <v>1830</v>
      </c>
      <c r="B187" s="823" t="s">
        <v>1831</v>
      </c>
      <c r="C187" s="823" t="s">
        <v>581</v>
      </c>
      <c r="D187" s="823" t="s">
        <v>964</v>
      </c>
      <c r="E187" s="823" t="s">
        <v>1890</v>
      </c>
      <c r="F187" s="823" t="s">
        <v>1949</v>
      </c>
      <c r="G187" s="823" t="s">
        <v>1950</v>
      </c>
      <c r="H187" s="832">
        <v>4</v>
      </c>
      <c r="I187" s="832">
        <v>9368</v>
      </c>
      <c r="J187" s="823"/>
      <c r="K187" s="823">
        <v>2342</v>
      </c>
      <c r="L187" s="832">
        <v>3</v>
      </c>
      <c r="M187" s="832">
        <v>7053</v>
      </c>
      <c r="N187" s="823"/>
      <c r="O187" s="823">
        <v>2351</v>
      </c>
      <c r="P187" s="832">
        <v>2</v>
      </c>
      <c r="Q187" s="832">
        <v>4878</v>
      </c>
      <c r="R187" s="828"/>
      <c r="S187" s="833">
        <v>2439</v>
      </c>
    </row>
    <row r="188" spans="1:19" ht="14.45" customHeight="1" x14ac:dyDescent="0.2">
      <c r="A188" s="822" t="s">
        <v>1830</v>
      </c>
      <c r="B188" s="823" t="s">
        <v>1831</v>
      </c>
      <c r="C188" s="823" t="s">
        <v>581</v>
      </c>
      <c r="D188" s="823" t="s">
        <v>964</v>
      </c>
      <c r="E188" s="823" t="s">
        <v>1890</v>
      </c>
      <c r="F188" s="823" t="s">
        <v>1951</v>
      </c>
      <c r="G188" s="823" t="s">
        <v>1952</v>
      </c>
      <c r="H188" s="832">
        <v>1</v>
      </c>
      <c r="I188" s="832">
        <v>2658</v>
      </c>
      <c r="J188" s="823"/>
      <c r="K188" s="823">
        <v>2658</v>
      </c>
      <c r="L188" s="832"/>
      <c r="M188" s="832"/>
      <c r="N188" s="823"/>
      <c r="O188" s="823"/>
      <c r="P188" s="832"/>
      <c r="Q188" s="832"/>
      <c r="R188" s="828"/>
      <c r="S188" s="833"/>
    </row>
    <row r="189" spans="1:19" ht="14.45" customHeight="1" x14ac:dyDescent="0.2">
      <c r="A189" s="822" t="s">
        <v>1830</v>
      </c>
      <c r="B189" s="823" t="s">
        <v>1831</v>
      </c>
      <c r="C189" s="823" t="s">
        <v>581</v>
      </c>
      <c r="D189" s="823" t="s">
        <v>964</v>
      </c>
      <c r="E189" s="823" t="s">
        <v>1890</v>
      </c>
      <c r="F189" s="823" t="s">
        <v>1967</v>
      </c>
      <c r="G189" s="823" t="s">
        <v>1968</v>
      </c>
      <c r="H189" s="832">
        <v>3</v>
      </c>
      <c r="I189" s="832">
        <v>2166</v>
      </c>
      <c r="J189" s="823"/>
      <c r="K189" s="823">
        <v>722</v>
      </c>
      <c r="L189" s="832">
        <v>3</v>
      </c>
      <c r="M189" s="832">
        <v>2172</v>
      </c>
      <c r="N189" s="823"/>
      <c r="O189" s="823">
        <v>724</v>
      </c>
      <c r="P189" s="832">
        <v>2</v>
      </c>
      <c r="Q189" s="832">
        <v>1504</v>
      </c>
      <c r="R189" s="828"/>
      <c r="S189" s="833">
        <v>752</v>
      </c>
    </row>
    <row r="190" spans="1:19" ht="14.45" customHeight="1" x14ac:dyDescent="0.2">
      <c r="A190" s="822" t="s">
        <v>1830</v>
      </c>
      <c r="B190" s="823" t="s">
        <v>1831</v>
      </c>
      <c r="C190" s="823" t="s">
        <v>581</v>
      </c>
      <c r="D190" s="823" t="s">
        <v>965</v>
      </c>
      <c r="E190" s="823" t="s">
        <v>1835</v>
      </c>
      <c r="F190" s="823" t="s">
        <v>1838</v>
      </c>
      <c r="G190" s="823" t="s">
        <v>1839</v>
      </c>
      <c r="H190" s="832">
        <v>974</v>
      </c>
      <c r="I190" s="832">
        <v>2555.1399999999994</v>
      </c>
      <c r="J190" s="823"/>
      <c r="K190" s="823">
        <v>2.6233470225872684</v>
      </c>
      <c r="L190" s="832">
        <v>1836</v>
      </c>
      <c r="M190" s="832">
        <v>4571.6399999999994</v>
      </c>
      <c r="N190" s="823"/>
      <c r="O190" s="823">
        <v>2.4899999999999998</v>
      </c>
      <c r="P190" s="832">
        <v>2761</v>
      </c>
      <c r="Q190" s="832">
        <v>7206.2099999999982</v>
      </c>
      <c r="R190" s="828"/>
      <c r="S190" s="833">
        <v>2.6099999999999994</v>
      </c>
    </row>
    <row r="191" spans="1:19" ht="14.45" customHeight="1" x14ac:dyDescent="0.2">
      <c r="A191" s="822" t="s">
        <v>1830</v>
      </c>
      <c r="B191" s="823" t="s">
        <v>1831</v>
      </c>
      <c r="C191" s="823" t="s">
        <v>581</v>
      </c>
      <c r="D191" s="823" t="s">
        <v>965</v>
      </c>
      <c r="E191" s="823" t="s">
        <v>1835</v>
      </c>
      <c r="F191" s="823" t="s">
        <v>1840</v>
      </c>
      <c r="G191" s="823" t="s">
        <v>1841</v>
      </c>
      <c r="H191" s="832">
        <v>470</v>
      </c>
      <c r="I191" s="832">
        <v>3337</v>
      </c>
      <c r="J191" s="823"/>
      <c r="K191" s="823">
        <v>7.1</v>
      </c>
      <c r="L191" s="832">
        <v>2584</v>
      </c>
      <c r="M191" s="832">
        <v>18475.599999999999</v>
      </c>
      <c r="N191" s="823"/>
      <c r="O191" s="823">
        <v>7.1499999999999995</v>
      </c>
      <c r="P191" s="832">
        <v>2497</v>
      </c>
      <c r="Q191" s="832">
        <v>18255.099999999999</v>
      </c>
      <c r="R191" s="828"/>
      <c r="S191" s="833">
        <v>7.3108129755706841</v>
      </c>
    </row>
    <row r="192" spans="1:19" ht="14.45" customHeight="1" x14ac:dyDescent="0.2">
      <c r="A192" s="822" t="s">
        <v>1830</v>
      </c>
      <c r="B192" s="823" t="s">
        <v>1831</v>
      </c>
      <c r="C192" s="823" t="s">
        <v>581</v>
      </c>
      <c r="D192" s="823" t="s">
        <v>965</v>
      </c>
      <c r="E192" s="823" t="s">
        <v>1835</v>
      </c>
      <c r="F192" s="823" t="s">
        <v>1842</v>
      </c>
      <c r="G192" s="823" t="s">
        <v>1843</v>
      </c>
      <c r="H192" s="832"/>
      <c r="I192" s="832"/>
      <c r="J192" s="823"/>
      <c r="K192" s="823"/>
      <c r="L192" s="832">
        <v>31</v>
      </c>
      <c r="M192" s="832">
        <v>311.5</v>
      </c>
      <c r="N192" s="823"/>
      <c r="O192" s="823">
        <v>10.048387096774194</v>
      </c>
      <c r="P192" s="832">
        <v>2</v>
      </c>
      <c r="Q192" s="832">
        <v>20.58</v>
      </c>
      <c r="R192" s="828"/>
      <c r="S192" s="833">
        <v>10.29</v>
      </c>
    </row>
    <row r="193" spans="1:19" ht="14.45" customHeight="1" x14ac:dyDescent="0.2">
      <c r="A193" s="822" t="s">
        <v>1830</v>
      </c>
      <c r="B193" s="823" t="s">
        <v>1831</v>
      </c>
      <c r="C193" s="823" t="s">
        <v>581</v>
      </c>
      <c r="D193" s="823" t="s">
        <v>965</v>
      </c>
      <c r="E193" s="823" t="s">
        <v>1835</v>
      </c>
      <c r="F193" s="823" t="s">
        <v>1844</v>
      </c>
      <c r="G193" s="823" t="s">
        <v>1845</v>
      </c>
      <c r="H193" s="832">
        <v>6739</v>
      </c>
      <c r="I193" s="832">
        <v>35860.829999999994</v>
      </c>
      <c r="J193" s="823"/>
      <c r="K193" s="823">
        <v>5.3213874462086359</v>
      </c>
      <c r="L193" s="832">
        <v>9567</v>
      </c>
      <c r="M193" s="832">
        <v>49548.579999999994</v>
      </c>
      <c r="N193" s="823"/>
      <c r="O193" s="823">
        <v>5.1791136197345038</v>
      </c>
      <c r="P193" s="832">
        <v>9452</v>
      </c>
      <c r="Q193" s="832">
        <v>50379.159999999996</v>
      </c>
      <c r="R193" s="828"/>
      <c r="S193" s="833">
        <v>5.3299999999999992</v>
      </c>
    </row>
    <row r="194" spans="1:19" ht="14.45" customHeight="1" x14ac:dyDescent="0.2">
      <c r="A194" s="822" t="s">
        <v>1830</v>
      </c>
      <c r="B194" s="823" t="s">
        <v>1831</v>
      </c>
      <c r="C194" s="823" t="s">
        <v>581</v>
      </c>
      <c r="D194" s="823" t="s">
        <v>965</v>
      </c>
      <c r="E194" s="823" t="s">
        <v>1835</v>
      </c>
      <c r="F194" s="823" t="s">
        <v>1846</v>
      </c>
      <c r="G194" s="823" t="s">
        <v>1847</v>
      </c>
      <c r="H194" s="832">
        <v>165</v>
      </c>
      <c r="I194" s="832">
        <v>1544.4</v>
      </c>
      <c r="J194" s="823"/>
      <c r="K194" s="823">
        <v>9.3600000000000012</v>
      </c>
      <c r="L194" s="832">
        <v>720.5</v>
      </c>
      <c r="M194" s="832">
        <v>6679.6399999999994</v>
      </c>
      <c r="N194" s="823"/>
      <c r="O194" s="823">
        <v>9.2708396946564875</v>
      </c>
      <c r="P194" s="832">
        <v>1534</v>
      </c>
      <c r="Q194" s="832">
        <v>14521.880000000001</v>
      </c>
      <c r="R194" s="828"/>
      <c r="S194" s="833">
        <v>9.4666753585397654</v>
      </c>
    </row>
    <row r="195" spans="1:19" ht="14.45" customHeight="1" x14ac:dyDescent="0.2">
      <c r="A195" s="822" t="s">
        <v>1830</v>
      </c>
      <c r="B195" s="823" t="s">
        <v>1831</v>
      </c>
      <c r="C195" s="823" t="s">
        <v>581</v>
      </c>
      <c r="D195" s="823" t="s">
        <v>965</v>
      </c>
      <c r="E195" s="823" t="s">
        <v>1835</v>
      </c>
      <c r="F195" s="823" t="s">
        <v>1848</v>
      </c>
      <c r="G195" s="823" t="s">
        <v>1849</v>
      </c>
      <c r="H195" s="832">
        <v>416</v>
      </c>
      <c r="I195" s="832">
        <v>3877.76</v>
      </c>
      <c r="J195" s="823"/>
      <c r="K195" s="823">
        <v>9.3215384615384629</v>
      </c>
      <c r="L195" s="832">
        <v>765</v>
      </c>
      <c r="M195" s="832">
        <v>7129.8</v>
      </c>
      <c r="N195" s="823"/>
      <c r="O195" s="823">
        <v>9.32</v>
      </c>
      <c r="P195" s="832">
        <v>1171</v>
      </c>
      <c r="Q195" s="832">
        <v>11138.630000000001</v>
      </c>
      <c r="R195" s="828"/>
      <c r="S195" s="833">
        <v>9.5120666097352693</v>
      </c>
    </row>
    <row r="196" spans="1:19" ht="14.45" customHeight="1" x14ac:dyDescent="0.2">
      <c r="A196" s="822" t="s">
        <v>1830</v>
      </c>
      <c r="B196" s="823" t="s">
        <v>1831</v>
      </c>
      <c r="C196" s="823" t="s">
        <v>581</v>
      </c>
      <c r="D196" s="823" t="s">
        <v>965</v>
      </c>
      <c r="E196" s="823" t="s">
        <v>1835</v>
      </c>
      <c r="F196" s="823" t="s">
        <v>1850</v>
      </c>
      <c r="G196" s="823" t="s">
        <v>1851</v>
      </c>
      <c r="H196" s="832">
        <v>7234.7</v>
      </c>
      <c r="I196" s="832">
        <v>74350.859999999986</v>
      </c>
      <c r="J196" s="823"/>
      <c r="K196" s="823">
        <v>10.276979003966991</v>
      </c>
      <c r="L196" s="832">
        <v>7253.5</v>
      </c>
      <c r="M196" s="832">
        <v>74844.649999999994</v>
      </c>
      <c r="N196" s="823"/>
      <c r="O196" s="823">
        <v>10.31841869442338</v>
      </c>
      <c r="P196" s="832">
        <v>6977.6</v>
      </c>
      <c r="Q196" s="832">
        <v>73883.740000000005</v>
      </c>
      <c r="R196" s="828"/>
      <c r="S196" s="833">
        <v>10.588703852327448</v>
      </c>
    </row>
    <row r="197" spans="1:19" ht="14.45" customHeight="1" x14ac:dyDescent="0.2">
      <c r="A197" s="822" t="s">
        <v>1830</v>
      </c>
      <c r="B197" s="823" t="s">
        <v>1831</v>
      </c>
      <c r="C197" s="823" t="s">
        <v>581</v>
      </c>
      <c r="D197" s="823" t="s">
        <v>965</v>
      </c>
      <c r="E197" s="823" t="s">
        <v>1835</v>
      </c>
      <c r="F197" s="823" t="s">
        <v>1854</v>
      </c>
      <c r="G197" s="823" t="s">
        <v>1855</v>
      </c>
      <c r="H197" s="832"/>
      <c r="I197" s="832"/>
      <c r="J197" s="823"/>
      <c r="K197" s="823"/>
      <c r="L197" s="832"/>
      <c r="M197" s="832"/>
      <c r="N197" s="823"/>
      <c r="O197" s="823"/>
      <c r="P197" s="832">
        <v>100</v>
      </c>
      <c r="Q197" s="832">
        <v>788</v>
      </c>
      <c r="R197" s="828"/>
      <c r="S197" s="833">
        <v>7.88</v>
      </c>
    </row>
    <row r="198" spans="1:19" ht="14.45" customHeight="1" x14ac:dyDescent="0.2">
      <c r="A198" s="822" t="s">
        <v>1830</v>
      </c>
      <c r="B198" s="823" t="s">
        <v>1831</v>
      </c>
      <c r="C198" s="823" t="s">
        <v>581</v>
      </c>
      <c r="D198" s="823" t="s">
        <v>965</v>
      </c>
      <c r="E198" s="823" t="s">
        <v>1835</v>
      </c>
      <c r="F198" s="823" t="s">
        <v>1856</v>
      </c>
      <c r="G198" s="823" t="s">
        <v>1857</v>
      </c>
      <c r="H198" s="832">
        <v>1420</v>
      </c>
      <c r="I198" s="832">
        <v>28858</v>
      </c>
      <c r="J198" s="823"/>
      <c r="K198" s="823">
        <v>20.322535211267606</v>
      </c>
      <c r="L198" s="832">
        <v>450</v>
      </c>
      <c r="M198" s="832">
        <v>9027</v>
      </c>
      <c r="N198" s="823"/>
      <c r="O198" s="823">
        <v>20.059999999999999</v>
      </c>
      <c r="P198" s="832">
        <v>510</v>
      </c>
      <c r="Q198" s="832">
        <v>10455</v>
      </c>
      <c r="R198" s="828"/>
      <c r="S198" s="833">
        <v>20.5</v>
      </c>
    </row>
    <row r="199" spans="1:19" ht="14.45" customHeight="1" x14ac:dyDescent="0.2">
      <c r="A199" s="822" t="s">
        <v>1830</v>
      </c>
      <c r="B199" s="823" t="s">
        <v>1831</v>
      </c>
      <c r="C199" s="823" t="s">
        <v>581</v>
      </c>
      <c r="D199" s="823" t="s">
        <v>965</v>
      </c>
      <c r="E199" s="823" t="s">
        <v>1835</v>
      </c>
      <c r="F199" s="823" t="s">
        <v>1860</v>
      </c>
      <c r="G199" s="823" t="s">
        <v>1861</v>
      </c>
      <c r="H199" s="832"/>
      <c r="I199" s="832"/>
      <c r="J199" s="823"/>
      <c r="K199" s="823"/>
      <c r="L199" s="832">
        <v>1</v>
      </c>
      <c r="M199" s="832">
        <v>1846.12</v>
      </c>
      <c r="N199" s="823"/>
      <c r="O199" s="823">
        <v>1846.12</v>
      </c>
      <c r="P199" s="832">
        <v>1</v>
      </c>
      <c r="Q199" s="832">
        <v>1853.05</v>
      </c>
      <c r="R199" s="828"/>
      <c r="S199" s="833">
        <v>1853.05</v>
      </c>
    </row>
    <row r="200" spans="1:19" ht="14.45" customHeight="1" x14ac:dyDescent="0.2">
      <c r="A200" s="822" t="s">
        <v>1830</v>
      </c>
      <c r="B200" s="823" t="s">
        <v>1831</v>
      </c>
      <c r="C200" s="823" t="s">
        <v>581</v>
      </c>
      <c r="D200" s="823" t="s">
        <v>965</v>
      </c>
      <c r="E200" s="823" t="s">
        <v>1835</v>
      </c>
      <c r="F200" s="823" t="s">
        <v>1862</v>
      </c>
      <c r="G200" s="823" t="s">
        <v>1863</v>
      </c>
      <c r="H200" s="832">
        <v>400</v>
      </c>
      <c r="I200" s="832">
        <v>76740</v>
      </c>
      <c r="J200" s="823"/>
      <c r="K200" s="823">
        <v>191.85</v>
      </c>
      <c r="L200" s="832">
        <v>400</v>
      </c>
      <c r="M200" s="832">
        <v>78704</v>
      </c>
      <c r="N200" s="823"/>
      <c r="O200" s="823">
        <v>196.76</v>
      </c>
      <c r="P200" s="832">
        <v>400</v>
      </c>
      <c r="Q200" s="832">
        <v>79748</v>
      </c>
      <c r="R200" s="828"/>
      <c r="S200" s="833">
        <v>199.37</v>
      </c>
    </row>
    <row r="201" spans="1:19" ht="14.45" customHeight="1" x14ac:dyDescent="0.2">
      <c r="A201" s="822" t="s">
        <v>1830</v>
      </c>
      <c r="B201" s="823" t="s">
        <v>1831</v>
      </c>
      <c r="C201" s="823" t="s">
        <v>581</v>
      </c>
      <c r="D201" s="823" t="s">
        <v>965</v>
      </c>
      <c r="E201" s="823" t="s">
        <v>1835</v>
      </c>
      <c r="F201" s="823" t="s">
        <v>1864</v>
      </c>
      <c r="G201" s="823" t="s">
        <v>1865</v>
      </c>
      <c r="H201" s="832">
        <v>4114</v>
      </c>
      <c r="I201" s="832">
        <v>15469.439999999999</v>
      </c>
      <c r="J201" s="823"/>
      <c r="K201" s="823">
        <v>3.7601944579484683</v>
      </c>
      <c r="L201" s="832">
        <v>15606</v>
      </c>
      <c r="M201" s="832">
        <v>57117.96</v>
      </c>
      <c r="N201" s="823"/>
      <c r="O201" s="823">
        <v>3.66</v>
      </c>
      <c r="P201" s="832">
        <v>26223</v>
      </c>
      <c r="Q201" s="832">
        <v>99852.43</v>
      </c>
      <c r="R201" s="828"/>
      <c r="S201" s="833">
        <v>3.8078187087671127</v>
      </c>
    </row>
    <row r="202" spans="1:19" ht="14.45" customHeight="1" x14ac:dyDescent="0.2">
      <c r="A202" s="822" t="s">
        <v>1830</v>
      </c>
      <c r="B202" s="823" t="s">
        <v>1831</v>
      </c>
      <c r="C202" s="823" t="s">
        <v>581</v>
      </c>
      <c r="D202" s="823" t="s">
        <v>965</v>
      </c>
      <c r="E202" s="823" t="s">
        <v>1835</v>
      </c>
      <c r="F202" s="823" t="s">
        <v>1868</v>
      </c>
      <c r="G202" s="823" t="s">
        <v>1869</v>
      </c>
      <c r="H202" s="832">
        <v>446</v>
      </c>
      <c r="I202" s="832">
        <v>66810.799999999988</v>
      </c>
      <c r="J202" s="823"/>
      <c r="K202" s="823">
        <v>149.79999999999998</v>
      </c>
      <c r="L202" s="832">
        <v>503</v>
      </c>
      <c r="M202" s="832">
        <v>78348.03</v>
      </c>
      <c r="N202" s="823"/>
      <c r="O202" s="823">
        <v>155.76149105367793</v>
      </c>
      <c r="P202" s="832">
        <v>633</v>
      </c>
      <c r="Q202" s="832">
        <v>98475.81</v>
      </c>
      <c r="R202" s="828"/>
      <c r="S202" s="833">
        <v>155.57</v>
      </c>
    </row>
    <row r="203" spans="1:19" ht="14.45" customHeight="1" x14ac:dyDescent="0.2">
      <c r="A203" s="822" t="s">
        <v>1830</v>
      </c>
      <c r="B203" s="823" t="s">
        <v>1831</v>
      </c>
      <c r="C203" s="823" t="s">
        <v>581</v>
      </c>
      <c r="D203" s="823" t="s">
        <v>965</v>
      </c>
      <c r="E203" s="823" t="s">
        <v>1835</v>
      </c>
      <c r="F203" s="823" t="s">
        <v>1870</v>
      </c>
      <c r="G203" s="823" t="s">
        <v>1871</v>
      </c>
      <c r="H203" s="832">
        <v>2222</v>
      </c>
      <c r="I203" s="832">
        <v>45230.7</v>
      </c>
      <c r="J203" s="823"/>
      <c r="K203" s="823">
        <v>20.355850585058505</v>
      </c>
      <c r="L203" s="832">
        <v>2772</v>
      </c>
      <c r="M203" s="832">
        <v>57054.959999999992</v>
      </c>
      <c r="N203" s="823"/>
      <c r="O203" s="823">
        <v>20.582597402597401</v>
      </c>
      <c r="P203" s="832">
        <v>7135</v>
      </c>
      <c r="Q203" s="832">
        <v>150423.5</v>
      </c>
      <c r="R203" s="828"/>
      <c r="S203" s="833">
        <v>21.082480728801681</v>
      </c>
    </row>
    <row r="204" spans="1:19" ht="14.45" customHeight="1" x14ac:dyDescent="0.2">
      <c r="A204" s="822" t="s">
        <v>1830</v>
      </c>
      <c r="B204" s="823" t="s">
        <v>1831</v>
      </c>
      <c r="C204" s="823" t="s">
        <v>581</v>
      </c>
      <c r="D204" s="823" t="s">
        <v>965</v>
      </c>
      <c r="E204" s="823" t="s">
        <v>1835</v>
      </c>
      <c r="F204" s="823" t="s">
        <v>1874</v>
      </c>
      <c r="G204" s="823" t="s">
        <v>1875</v>
      </c>
      <c r="H204" s="832"/>
      <c r="I204" s="832"/>
      <c r="J204" s="823"/>
      <c r="K204" s="823"/>
      <c r="L204" s="832">
        <v>11</v>
      </c>
      <c r="M204" s="832">
        <v>1194184.2</v>
      </c>
      <c r="N204" s="823"/>
      <c r="O204" s="823">
        <v>108562.2</v>
      </c>
      <c r="P204" s="832">
        <v>7</v>
      </c>
      <c r="Q204" s="832">
        <v>759935.39999999991</v>
      </c>
      <c r="R204" s="828"/>
      <c r="S204" s="833">
        <v>108562.19999999998</v>
      </c>
    </row>
    <row r="205" spans="1:19" ht="14.45" customHeight="1" x14ac:dyDescent="0.2">
      <c r="A205" s="822" t="s">
        <v>1830</v>
      </c>
      <c r="B205" s="823" t="s">
        <v>1831</v>
      </c>
      <c r="C205" s="823" t="s">
        <v>581</v>
      </c>
      <c r="D205" s="823" t="s">
        <v>965</v>
      </c>
      <c r="E205" s="823" t="s">
        <v>1835</v>
      </c>
      <c r="F205" s="823" t="s">
        <v>1876</v>
      </c>
      <c r="G205" s="823" t="s">
        <v>1877</v>
      </c>
      <c r="H205" s="832">
        <v>740</v>
      </c>
      <c r="I205" s="832">
        <v>14134</v>
      </c>
      <c r="J205" s="823"/>
      <c r="K205" s="823">
        <v>19.100000000000001</v>
      </c>
      <c r="L205" s="832">
        <v>12753</v>
      </c>
      <c r="M205" s="832">
        <v>248018.75</v>
      </c>
      <c r="N205" s="823"/>
      <c r="O205" s="823">
        <v>19.447875009801614</v>
      </c>
      <c r="P205" s="832">
        <v>8854</v>
      </c>
      <c r="Q205" s="832">
        <v>173410.47999999995</v>
      </c>
      <c r="R205" s="828"/>
      <c r="S205" s="833">
        <v>19.585552292749036</v>
      </c>
    </row>
    <row r="206" spans="1:19" ht="14.45" customHeight="1" x14ac:dyDescent="0.2">
      <c r="A206" s="822" t="s">
        <v>1830</v>
      </c>
      <c r="B206" s="823" t="s">
        <v>1831</v>
      </c>
      <c r="C206" s="823" t="s">
        <v>581</v>
      </c>
      <c r="D206" s="823" t="s">
        <v>965</v>
      </c>
      <c r="E206" s="823" t="s">
        <v>1835</v>
      </c>
      <c r="F206" s="823" t="s">
        <v>1878</v>
      </c>
      <c r="G206" s="823" t="s">
        <v>1879</v>
      </c>
      <c r="H206" s="832"/>
      <c r="I206" s="832"/>
      <c r="J206" s="823"/>
      <c r="K206" s="823"/>
      <c r="L206" s="832">
        <v>150</v>
      </c>
      <c r="M206" s="832">
        <v>1278</v>
      </c>
      <c r="N206" s="823"/>
      <c r="O206" s="823">
        <v>8.52</v>
      </c>
      <c r="P206" s="832">
        <v>227</v>
      </c>
      <c r="Q206" s="832">
        <v>1974.9</v>
      </c>
      <c r="R206" s="828"/>
      <c r="S206" s="833">
        <v>8.7000000000000011</v>
      </c>
    </row>
    <row r="207" spans="1:19" ht="14.45" customHeight="1" x14ac:dyDescent="0.2">
      <c r="A207" s="822" t="s">
        <v>1830</v>
      </c>
      <c r="B207" s="823" t="s">
        <v>1831</v>
      </c>
      <c r="C207" s="823" t="s">
        <v>581</v>
      </c>
      <c r="D207" s="823" t="s">
        <v>965</v>
      </c>
      <c r="E207" s="823" t="s">
        <v>1835</v>
      </c>
      <c r="F207" s="823" t="s">
        <v>1880</v>
      </c>
      <c r="G207" s="823" t="s">
        <v>1881</v>
      </c>
      <c r="H207" s="832"/>
      <c r="I207" s="832"/>
      <c r="J207" s="823"/>
      <c r="K207" s="823"/>
      <c r="L207" s="832"/>
      <c r="M207" s="832"/>
      <c r="N207" s="823"/>
      <c r="O207" s="823"/>
      <c r="P207" s="832">
        <v>100</v>
      </c>
      <c r="Q207" s="832">
        <v>669</v>
      </c>
      <c r="R207" s="828"/>
      <c r="S207" s="833">
        <v>6.69</v>
      </c>
    </row>
    <row r="208" spans="1:19" ht="14.45" customHeight="1" x14ac:dyDescent="0.2">
      <c r="A208" s="822" t="s">
        <v>1830</v>
      </c>
      <c r="B208" s="823" t="s">
        <v>1831</v>
      </c>
      <c r="C208" s="823" t="s">
        <v>581</v>
      </c>
      <c r="D208" s="823" t="s">
        <v>965</v>
      </c>
      <c r="E208" s="823" t="s">
        <v>1835</v>
      </c>
      <c r="F208" s="823" t="s">
        <v>1882</v>
      </c>
      <c r="G208" s="823" t="s">
        <v>1883</v>
      </c>
      <c r="H208" s="832"/>
      <c r="I208" s="832"/>
      <c r="J208" s="823"/>
      <c r="K208" s="823"/>
      <c r="L208" s="832">
        <v>16</v>
      </c>
      <c r="M208" s="832">
        <v>729.44</v>
      </c>
      <c r="N208" s="823"/>
      <c r="O208" s="823">
        <v>45.59</v>
      </c>
      <c r="P208" s="832"/>
      <c r="Q208" s="832"/>
      <c r="R208" s="828"/>
      <c r="S208" s="833"/>
    </row>
    <row r="209" spans="1:19" ht="14.45" customHeight="1" x14ac:dyDescent="0.2">
      <c r="A209" s="822" t="s">
        <v>1830</v>
      </c>
      <c r="B209" s="823" t="s">
        <v>1831</v>
      </c>
      <c r="C209" s="823" t="s">
        <v>581</v>
      </c>
      <c r="D209" s="823" t="s">
        <v>965</v>
      </c>
      <c r="E209" s="823" t="s">
        <v>1835</v>
      </c>
      <c r="F209" s="823" t="s">
        <v>1884</v>
      </c>
      <c r="G209" s="823" t="s">
        <v>1885</v>
      </c>
      <c r="H209" s="832">
        <v>4.5999999999999996</v>
      </c>
      <c r="I209" s="832">
        <v>11877</v>
      </c>
      <c r="J209" s="823"/>
      <c r="K209" s="823">
        <v>2581.9565217391305</v>
      </c>
      <c r="L209" s="832"/>
      <c r="M209" s="832"/>
      <c r="N209" s="823"/>
      <c r="O209" s="823"/>
      <c r="P209" s="832">
        <v>3.3</v>
      </c>
      <c r="Q209" s="832">
        <v>9073.7400000000016</v>
      </c>
      <c r="R209" s="828"/>
      <c r="S209" s="833">
        <v>2749.6181818181826</v>
      </c>
    </row>
    <row r="210" spans="1:19" ht="14.45" customHeight="1" x14ac:dyDescent="0.2">
      <c r="A210" s="822" t="s">
        <v>1830</v>
      </c>
      <c r="B210" s="823" t="s">
        <v>1831</v>
      </c>
      <c r="C210" s="823" t="s">
        <v>581</v>
      </c>
      <c r="D210" s="823" t="s">
        <v>965</v>
      </c>
      <c r="E210" s="823" t="s">
        <v>1890</v>
      </c>
      <c r="F210" s="823" t="s">
        <v>1891</v>
      </c>
      <c r="G210" s="823" t="s">
        <v>1892</v>
      </c>
      <c r="H210" s="832">
        <v>1</v>
      </c>
      <c r="I210" s="832">
        <v>38</v>
      </c>
      <c r="J210" s="823"/>
      <c r="K210" s="823">
        <v>38</v>
      </c>
      <c r="L210" s="832">
        <v>2</v>
      </c>
      <c r="M210" s="832">
        <v>76</v>
      </c>
      <c r="N210" s="823"/>
      <c r="O210" s="823">
        <v>38</v>
      </c>
      <c r="P210" s="832">
        <v>4</v>
      </c>
      <c r="Q210" s="832">
        <v>160</v>
      </c>
      <c r="R210" s="828"/>
      <c r="S210" s="833">
        <v>40</v>
      </c>
    </row>
    <row r="211" spans="1:19" ht="14.45" customHeight="1" x14ac:dyDescent="0.2">
      <c r="A211" s="822" t="s">
        <v>1830</v>
      </c>
      <c r="B211" s="823" t="s">
        <v>1831</v>
      </c>
      <c r="C211" s="823" t="s">
        <v>581</v>
      </c>
      <c r="D211" s="823" t="s">
        <v>965</v>
      </c>
      <c r="E211" s="823" t="s">
        <v>1890</v>
      </c>
      <c r="F211" s="823" t="s">
        <v>1895</v>
      </c>
      <c r="G211" s="823" t="s">
        <v>1896</v>
      </c>
      <c r="H211" s="832">
        <v>19</v>
      </c>
      <c r="I211" s="832">
        <v>3401</v>
      </c>
      <c r="J211" s="823"/>
      <c r="K211" s="823">
        <v>179</v>
      </c>
      <c r="L211" s="832">
        <v>15</v>
      </c>
      <c r="M211" s="832">
        <v>2700</v>
      </c>
      <c r="N211" s="823"/>
      <c r="O211" s="823">
        <v>180</v>
      </c>
      <c r="P211" s="832">
        <v>15</v>
      </c>
      <c r="Q211" s="832">
        <v>2910</v>
      </c>
      <c r="R211" s="828"/>
      <c r="S211" s="833">
        <v>194</v>
      </c>
    </row>
    <row r="212" spans="1:19" ht="14.45" customHeight="1" x14ac:dyDescent="0.2">
      <c r="A212" s="822" t="s">
        <v>1830</v>
      </c>
      <c r="B212" s="823" t="s">
        <v>1831</v>
      </c>
      <c r="C212" s="823" t="s">
        <v>581</v>
      </c>
      <c r="D212" s="823" t="s">
        <v>965</v>
      </c>
      <c r="E212" s="823" t="s">
        <v>1890</v>
      </c>
      <c r="F212" s="823" t="s">
        <v>1897</v>
      </c>
      <c r="G212" s="823" t="s">
        <v>1898</v>
      </c>
      <c r="H212" s="832"/>
      <c r="I212" s="832"/>
      <c r="J212" s="823"/>
      <c r="K212" s="823"/>
      <c r="L212" s="832">
        <v>11</v>
      </c>
      <c r="M212" s="832">
        <v>3927</v>
      </c>
      <c r="N212" s="823"/>
      <c r="O212" s="823">
        <v>357</v>
      </c>
      <c r="P212" s="832">
        <v>7</v>
      </c>
      <c r="Q212" s="832">
        <v>2695</v>
      </c>
      <c r="R212" s="828"/>
      <c r="S212" s="833">
        <v>385</v>
      </c>
    </row>
    <row r="213" spans="1:19" ht="14.45" customHeight="1" x14ac:dyDescent="0.2">
      <c r="A213" s="822" t="s">
        <v>1830</v>
      </c>
      <c r="B213" s="823" t="s">
        <v>1831</v>
      </c>
      <c r="C213" s="823" t="s">
        <v>581</v>
      </c>
      <c r="D213" s="823" t="s">
        <v>965</v>
      </c>
      <c r="E213" s="823" t="s">
        <v>1890</v>
      </c>
      <c r="F213" s="823" t="s">
        <v>1901</v>
      </c>
      <c r="G213" s="823" t="s">
        <v>1902</v>
      </c>
      <c r="H213" s="832">
        <v>8</v>
      </c>
      <c r="I213" s="832">
        <v>16376</v>
      </c>
      <c r="J213" s="823"/>
      <c r="K213" s="823">
        <v>2047</v>
      </c>
      <c r="L213" s="832">
        <v>12</v>
      </c>
      <c r="M213" s="832">
        <v>24624</v>
      </c>
      <c r="N213" s="823"/>
      <c r="O213" s="823">
        <v>2052</v>
      </c>
      <c r="P213" s="832">
        <v>11</v>
      </c>
      <c r="Q213" s="832">
        <v>23397</v>
      </c>
      <c r="R213" s="828"/>
      <c r="S213" s="833">
        <v>2127</v>
      </c>
    </row>
    <row r="214" spans="1:19" ht="14.45" customHeight="1" x14ac:dyDescent="0.2">
      <c r="A214" s="822" t="s">
        <v>1830</v>
      </c>
      <c r="B214" s="823" t="s">
        <v>1831</v>
      </c>
      <c r="C214" s="823" t="s">
        <v>581</v>
      </c>
      <c r="D214" s="823" t="s">
        <v>965</v>
      </c>
      <c r="E214" s="823" t="s">
        <v>1890</v>
      </c>
      <c r="F214" s="823" t="s">
        <v>1903</v>
      </c>
      <c r="G214" s="823" t="s">
        <v>1904</v>
      </c>
      <c r="H214" s="832">
        <v>2</v>
      </c>
      <c r="I214" s="832">
        <v>6146</v>
      </c>
      <c r="J214" s="823"/>
      <c r="K214" s="823">
        <v>3073</v>
      </c>
      <c r="L214" s="832">
        <v>2</v>
      </c>
      <c r="M214" s="832">
        <v>6168</v>
      </c>
      <c r="N214" s="823"/>
      <c r="O214" s="823">
        <v>3084</v>
      </c>
      <c r="P214" s="832">
        <v>2</v>
      </c>
      <c r="Q214" s="832">
        <v>6296</v>
      </c>
      <c r="R214" s="828"/>
      <c r="S214" s="833">
        <v>3148</v>
      </c>
    </row>
    <row r="215" spans="1:19" ht="14.45" customHeight="1" x14ac:dyDescent="0.2">
      <c r="A215" s="822" t="s">
        <v>1830</v>
      </c>
      <c r="B215" s="823" t="s">
        <v>1831</v>
      </c>
      <c r="C215" s="823" t="s">
        <v>581</v>
      </c>
      <c r="D215" s="823" t="s">
        <v>965</v>
      </c>
      <c r="E215" s="823" t="s">
        <v>1890</v>
      </c>
      <c r="F215" s="823" t="s">
        <v>1905</v>
      </c>
      <c r="G215" s="823" t="s">
        <v>1906</v>
      </c>
      <c r="H215" s="832">
        <v>1</v>
      </c>
      <c r="I215" s="832">
        <v>671</v>
      </c>
      <c r="J215" s="823"/>
      <c r="K215" s="823">
        <v>671</v>
      </c>
      <c r="L215" s="832">
        <v>2</v>
      </c>
      <c r="M215" s="832">
        <v>1346</v>
      </c>
      <c r="N215" s="823"/>
      <c r="O215" s="823">
        <v>673</v>
      </c>
      <c r="P215" s="832">
        <v>2</v>
      </c>
      <c r="Q215" s="832">
        <v>1402</v>
      </c>
      <c r="R215" s="828"/>
      <c r="S215" s="833">
        <v>701</v>
      </c>
    </row>
    <row r="216" spans="1:19" ht="14.45" customHeight="1" x14ac:dyDescent="0.2">
      <c r="A216" s="822" t="s">
        <v>1830</v>
      </c>
      <c r="B216" s="823" t="s">
        <v>1831</v>
      </c>
      <c r="C216" s="823" t="s">
        <v>581</v>
      </c>
      <c r="D216" s="823" t="s">
        <v>965</v>
      </c>
      <c r="E216" s="823" t="s">
        <v>1890</v>
      </c>
      <c r="F216" s="823" t="s">
        <v>1909</v>
      </c>
      <c r="G216" s="823" t="s">
        <v>1910</v>
      </c>
      <c r="H216" s="832">
        <v>3</v>
      </c>
      <c r="I216" s="832">
        <v>4311</v>
      </c>
      <c r="J216" s="823"/>
      <c r="K216" s="823">
        <v>1437</v>
      </c>
      <c r="L216" s="832">
        <v>14</v>
      </c>
      <c r="M216" s="832">
        <v>20174</v>
      </c>
      <c r="N216" s="823"/>
      <c r="O216" s="823">
        <v>1441</v>
      </c>
      <c r="P216" s="832">
        <v>22</v>
      </c>
      <c r="Q216" s="832">
        <v>32780</v>
      </c>
      <c r="R216" s="828"/>
      <c r="S216" s="833">
        <v>1490</v>
      </c>
    </row>
    <row r="217" spans="1:19" ht="14.45" customHeight="1" x14ac:dyDescent="0.2">
      <c r="A217" s="822" t="s">
        <v>1830</v>
      </c>
      <c r="B217" s="823" t="s">
        <v>1831</v>
      </c>
      <c r="C217" s="823" t="s">
        <v>581</v>
      </c>
      <c r="D217" s="823" t="s">
        <v>965</v>
      </c>
      <c r="E217" s="823" t="s">
        <v>1890</v>
      </c>
      <c r="F217" s="823" t="s">
        <v>1911</v>
      </c>
      <c r="G217" s="823" t="s">
        <v>1912</v>
      </c>
      <c r="H217" s="832">
        <v>80</v>
      </c>
      <c r="I217" s="832">
        <v>153600</v>
      </c>
      <c r="J217" s="823"/>
      <c r="K217" s="823">
        <v>1920</v>
      </c>
      <c r="L217" s="832">
        <v>99</v>
      </c>
      <c r="M217" s="832">
        <v>190575</v>
      </c>
      <c r="N217" s="823"/>
      <c r="O217" s="823">
        <v>1925</v>
      </c>
      <c r="P217" s="832">
        <v>113</v>
      </c>
      <c r="Q217" s="832">
        <v>226000</v>
      </c>
      <c r="R217" s="828"/>
      <c r="S217" s="833">
        <v>2000</v>
      </c>
    </row>
    <row r="218" spans="1:19" ht="14.45" customHeight="1" x14ac:dyDescent="0.2">
      <c r="A218" s="822" t="s">
        <v>1830</v>
      </c>
      <c r="B218" s="823" t="s">
        <v>1831</v>
      </c>
      <c r="C218" s="823" t="s">
        <v>581</v>
      </c>
      <c r="D218" s="823" t="s">
        <v>965</v>
      </c>
      <c r="E218" s="823" t="s">
        <v>1890</v>
      </c>
      <c r="F218" s="823" t="s">
        <v>1913</v>
      </c>
      <c r="G218" s="823" t="s">
        <v>1914</v>
      </c>
      <c r="H218" s="832">
        <v>1</v>
      </c>
      <c r="I218" s="832">
        <v>1289</v>
      </c>
      <c r="J218" s="823"/>
      <c r="K218" s="823">
        <v>1289</v>
      </c>
      <c r="L218" s="832"/>
      <c r="M218" s="832"/>
      <c r="N218" s="823"/>
      <c r="O218" s="823"/>
      <c r="P218" s="832"/>
      <c r="Q218" s="832"/>
      <c r="R218" s="828"/>
      <c r="S218" s="833"/>
    </row>
    <row r="219" spans="1:19" ht="14.45" customHeight="1" x14ac:dyDescent="0.2">
      <c r="A219" s="822" t="s">
        <v>1830</v>
      </c>
      <c r="B219" s="823" t="s">
        <v>1831</v>
      </c>
      <c r="C219" s="823" t="s">
        <v>581</v>
      </c>
      <c r="D219" s="823" t="s">
        <v>965</v>
      </c>
      <c r="E219" s="823" t="s">
        <v>1890</v>
      </c>
      <c r="F219" s="823" t="s">
        <v>1915</v>
      </c>
      <c r="G219" s="823" t="s">
        <v>1916</v>
      </c>
      <c r="H219" s="832"/>
      <c r="I219" s="832"/>
      <c r="J219" s="823"/>
      <c r="K219" s="823"/>
      <c r="L219" s="832">
        <v>1</v>
      </c>
      <c r="M219" s="832">
        <v>1223</v>
      </c>
      <c r="N219" s="823"/>
      <c r="O219" s="823">
        <v>1223</v>
      </c>
      <c r="P219" s="832"/>
      <c r="Q219" s="832"/>
      <c r="R219" s="828"/>
      <c r="S219" s="833"/>
    </row>
    <row r="220" spans="1:19" ht="14.45" customHeight="1" x14ac:dyDescent="0.2">
      <c r="A220" s="822" t="s">
        <v>1830</v>
      </c>
      <c r="B220" s="823" t="s">
        <v>1831</v>
      </c>
      <c r="C220" s="823" t="s">
        <v>581</v>
      </c>
      <c r="D220" s="823" t="s">
        <v>965</v>
      </c>
      <c r="E220" s="823" t="s">
        <v>1890</v>
      </c>
      <c r="F220" s="823" t="s">
        <v>1917</v>
      </c>
      <c r="G220" s="823" t="s">
        <v>1918</v>
      </c>
      <c r="H220" s="832"/>
      <c r="I220" s="832"/>
      <c r="J220" s="823"/>
      <c r="K220" s="823"/>
      <c r="L220" s="832">
        <v>1</v>
      </c>
      <c r="M220" s="832">
        <v>687</v>
      </c>
      <c r="N220" s="823"/>
      <c r="O220" s="823">
        <v>687</v>
      </c>
      <c r="P220" s="832">
        <v>1</v>
      </c>
      <c r="Q220" s="832">
        <v>715</v>
      </c>
      <c r="R220" s="828"/>
      <c r="S220" s="833">
        <v>715</v>
      </c>
    </row>
    <row r="221" spans="1:19" ht="14.45" customHeight="1" x14ac:dyDescent="0.2">
      <c r="A221" s="822" t="s">
        <v>1830</v>
      </c>
      <c r="B221" s="823" t="s">
        <v>1831</v>
      </c>
      <c r="C221" s="823" t="s">
        <v>581</v>
      </c>
      <c r="D221" s="823" t="s">
        <v>965</v>
      </c>
      <c r="E221" s="823" t="s">
        <v>1890</v>
      </c>
      <c r="F221" s="823" t="s">
        <v>1919</v>
      </c>
      <c r="G221" s="823" t="s">
        <v>1920</v>
      </c>
      <c r="H221" s="832">
        <v>5</v>
      </c>
      <c r="I221" s="832">
        <v>3600</v>
      </c>
      <c r="J221" s="823"/>
      <c r="K221" s="823">
        <v>720</v>
      </c>
      <c r="L221" s="832">
        <v>10</v>
      </c>
      <c r="M221" s="832">
        <v>7220</v>
      </c>
      <c r="N221" s="823"/>
      <c r="O221" s="823">
        <v>722</v>
      </c>
      <c r="P221" s="832">
        <v>9</v>
      </c>
      <c r="Q221" s="832">
        <v>6786</v>
      </c>
      <c r="R221" s="828"/>
      <c r="S221" s="833">
        <v>754</v>
      </c>
    </row>
    <row r="222" spans="1:19" ht="14.45" customHeight="1" x14ac:dyDescent="0.2">
      <c r="A222" s="822" t="s">
        <v>1830</v>
      </c>
      <c r="B222" s="823" t="s">
        <v>1831</v>
      </c>
      <c r="C222" s="823" t="s">
        <v>581</v>
      </c>
      <c r="D222" s="823" t="s">
        <v>965</v>
      </c>
      <c r="E222" s="823" t="s">
        <v>1890</v>
      </c>
      <c r="F222" s="823" t="s">
        <v>1923</v>
      </c>
      <c r="G222" s="823" t="s">
        <v>1924</v>
      </c>
      <c r="H222" s="832">
        <v>36</v>
      </c>
      <c r="I222" s="832">
        <v>65916</v>
      </c>
      <c r="J222" s="823"/>
      <c r="K222" s="823">
        <v>1831</v>
      </c>
      <c r="L222" s="832">
        <v>113</v>
      </c>
      <c r="M222" s="832">
        <v>207355</v>
      </c>
      <c r="N222" s="823"/>
      <c r="O222" s="823">
        <v>1835</v>
      </c>
      <c r="P222" s="832">
        <v>138</v>
      </c>
      <c r="Q222" s="832">
        <v>263442</v>
      </c>
      <c r="R222" s="828"/>
      <c r="S222" s="833">
        <v>1909</v>
      </c>
    </row>
    <row r="223" spans="1:19" ht="14.45" customHeight="1" x14ac:dyDescent="0.2">
      <c r="A223" s="822" t="s">
        <v>1830</v>
      </c>
      <c r="B223" s="823" t="s">
        <v>1831</v>
      </c>
      <c r="C223" s="823" t="s">
        <v>581</v>
      </c>
      <c r="D223" s="823" t="s">
        <v>965</v>
      </c>
      <c r="E223" s="823" t="s">
        <v>1890</v>
      </c>
      <c r="F223" s="823" t="s">
        <v>1925</v>
      </c>
      <c r="G223" s="823" t="s">
        <v>1926</v>
      </c>
      <c r="H223" s="832">
        <v>6</v>
      </c>
      <c r="I223" s="832">
        <v>2586</v>
      </c>
      <c r="J223" s="823"/>
      <c r="K223" s="823">
        <v>431</v>
      </c>
      <c r="L223" s="832">
        <v>7</v>
      </c>
      <c r="M223" s="832">
        <v>3031</v>
      </c>
      <c r="N223" s="823"/>
      <c r="O223" s="823">
        <v>433</v>
      </c>
      <c r="P223" s="832">
        <v>5</v>
      </c>
      <c r="Q223" s="832">
        <v>2260</v>
      </c>
      <c r="R223" s="828"/>
      <c r="S223" s="833">
        <v>452</v>
      </c>
    </row>
    <row r="224" spans="1:19" ht="14.45" customHeight="1" x14ac:dyDescent="0.2">
      <c r="A224" s="822" t="s">
        <v>1830</v>
      </c>
      <c r="B224" s="823" t="s">
        <v>1831</v>
      </c>
      <c r="C224" s="823" t="s">
        <v>581</v>
      </c>
      <c r="D224" s="823" t="s">
        <v>965</v>
      </c>
      <c r="E224" s="823" t="s">
        <v>1890</v>
      </c>
      <c r="F224" s="823" t="s">
        <v>1927</v>
      </c>
      <c r="G224" s="823" t="s">
        <v>1928</v>
      </c>
      <c r="H224" s="832">
        <v>9</v>
      </c>
      <c r="I224" s="832">
        <v>31797</v>
      </c>
      <c r="J224" s="823"/>
      <c r="K224" s="823">
        <v>3533</v>
      </c>
      <c r="L224" s="832">
        <v>14</v>
      </c>
      <c r="M224" s="832">
        <v>49602</v>
      </c>
      <c r="N224" s="823"/>
      <c r="O224" s="823">
        <v>3543</v>
      </c>
      <c r="P224" s="832">
        <v>44</v>
      </c>
      <c r="Q224" s="832">
        <v>159412</v>
      </c>
      <c r="R224" s="828"/>
      <c r="S224" s="833">
        <v>3623</v>
      </c>
    </row>
    <row r="225" spans="1:19" ht="14.45" customHeight="1" x14ac:dyDescent="0.2">
      <c r="A225" s="822" t="s">
        <v>1830</v>
      </c>
      <c r="B225" s="823" t="s">
        <v>1831</v>
      </c>
      <c r="C225" s="823" t="s">
        <v>581</v>
      </c>
      <c r="D225" s="823" t="s">
        <v>965</v>
      </c>
      <c r="E225" s="823" t="s">
        <v>1890</v>
      </c>
      <c r="F225" s="823" t="s">
        <v>1933</v>
      </c>
      <c r="G225" s="823" t="s">
        <v>1934</v>
      </c>
      <c r="H225" s="832">
        <v>17</v>
      </c>
      <c r="I225" s="832">
        <v>566.66000000000008</v>
      </c>
      <c r="J225" s="823"/>
      <c r="K225" s="823">
        <v>33.332941176470591</v>
      </c>
      <c r="L225" s="832">
        <v>15</v>
      </c>
      <c r="M225" s="832">
        <v>573.32999999999993</v>
      </c>
      <c r="N225" s="823"/>
      <c r="O225" s="823">
        <v>38.221999999999994</v>
      </c>
      <c r="P225" s="832">
        <v>16</v>
      </c>
      <c r="Q225" s="832">
        <v>683.33</v>
      </c>
      <c r="R225" s="828"/>
      <c r="S225" s="833">
        <v>42.708125000000003</v>
      </c>
    </row>
    <row r="226" spans="1:19" ht="14.45" customHeight="1" x14ac:dyDescent="0.2">
      <c r="A226" s="822" t="s">
        <v>1830</v>
      </c>
      <c r="B226" s="823" t="s">
        <v>1831</v>
      </c>
      <c r="C226" s="823" t="s">
        <v>581</v>
      </c>
      <c r="D226" s="823" t="s">
        <v>965</v>
      </c>
      <c r="E226" s="823" t="s">
        <v>1890</v>
      </c>
      <c r="F226" s="823" t="s">
        <v>1935</v>
      </c>
      <c r="G226" s="823" t="s">
        <v>1936</v>
      </c>
      <c r="H226" s="832">
        <v>19</v>
      </c>
      <c r="I226" s="832">
        <v>722</v>
      </c>
      <c r="J226" s="823"/>
      <c r="K226" s="823">
        <v>38</v>
      </c>
      <c r="L226" s="832">
        <v>15</v>
      </c>
      <c r="M226" s="832">
        <v>570</v>
      </c>
      <c r="N226" s="823"/>
      <c r="O226" s="823">
        <v>38</v>
      </c>
      <c r="P226" s="832">
        <v>15</v>
      </c>
      <c r="Q226" s="832">
        <v>585</v>
      </c>
      <c r="R226" s="828"/>
      <c r="S226" s="833">
        <v>39</v>
      </c>
    </row>
    <row r="227" spans="1:19" ht="14.45" customHeight="1" x14ac:dyDescent="0.2">
      <c r="A227" s="822" t="s">
        <v>1830</v>
      </c>
      <c r="B227" s="823" t="s">
        <v>1831</v>
      </c>
      <c r="C227" s="823" t="s">
        <v>581</v>
      </c>
      <c r="D227" s="823" t="s">
        <v>965</v>
      </c>
      <c r="E227" s="823" t="s">
        <v>1890</v>
      </c>
      <c r="F227" s="823" t="s">
        <v>1943</v>
      </c>
      <c r="G227" s="823" t="s">
        <v>1944</v>
      </c>
      <c r="H227" s="832">
        <v>1</v>
      </c>
      <c r="I227" s="832">
        <v>438</v>
      </c>
      <c r="J227" s="823"/>
      <c r="K227" s="823">
        <v>438</v>
      </c>
      <c r="L227" s="832">
        <v>3</v>
      </c>
      <c r="M227" s="832">
        <v>1320</v>
      </c>
      <c r="N227" s="823"/>
      <c r="O227" s="823">
        <v>440</v>
      </c>
      <c r="P227" s="832">
        <v>9</v>
      </c>
      <c r="Q227" s="832">
        <v>4131</v>
      </c>
      <c r="R227" s="828"/>
      <c r="S227" s="833">
        <v>459</v>
      </c>
    </row>
    <row r="228" spans="1:19" ht="14.45" customHeight="1" x14ac:dyDescent="0.2">
      <c r="A228" s="822" t="s">
        <v>1830</v>
      </c>
      <c r="B228" s="823" t="s">
        <v>1831</v>
      </c>
      <c r="C228" s="823" t="s">
        <v>581</v>
      </c>
      <c r="D228" s="823" t="s">
        <v>965</v>
      </c>
      <c r="E228" s="823" t="s">
        <v>1890</v>
      </c>
      <c r="F228" s="823" t="s">
        <v>1945</v>
      </c>
      <c r="G228" s="823" t="s">
        <v>1946</v>
      </c>
      <c r="H228" s="832">
        <v>6</v>
      </c>
      <c r="I228" s="832">
        <v>8082</v>
      </c>
      <c r="J228" s="823"/>
      <c r="K228" s="823">
        <v>1347</v>
      </c>
      <c r="L228" s="832">
        <v>25</v>
      </c>
      <c r="M228" s="832">
        <v>33775</v>
      </c>
      <c r="N228" s="823"/>
      <c r="O228" s="823">
        <v>1351</v>
      </c>
      <c r="P228" s="832">
        <v>37</v>
      </c>
      <c r="Q228" s="832">
        <v>52096</v>
      </c>
      <c r="R228" s="828"/>
      <c r="S228" s="833">
        <v>1408</v>
      </c>
    </row>
    <row r="229" spans="1:19" ht="14.45" customHeight="1" x14ac:dyDescent="0.2">
      <c r="A229" s="822" t="s">
        <v>1830</v>
      </c>
      <c r="B229" s="823" t="s">
        <v>1831</v>
      </c>
      <c r="C229" s="823" t="s">
        <v>581</v>
      </c>
      <c r="D229" s="823" t="s">
        <v>965</v>
      </c>
      <c r="E229" s="823" t="s">
        <v>1890</v>
      </c>
      <c r="F229" s="823" t="s">
        <v>1947</v>
      </c>
      <c r="G229" s="823" t="s">
        <v>1948</v>
      </c>
      <c r="H229" s="832">
        <v>2</v>
      </c>
      <c r="I229" s="832">
        <v>1024</v>
      </c>
      <c r="J229" s="823"/>
      <c r="K229" s="823">
        <v>512</v>
      </c>
      <c r="L229" s="832">
        <v>15</v>
      </c>
      <c r="M229" s="832">
        <v>7710</v>
      </c>
      <c r="N229" s="823"/>
      <c r="O229" s="823">
        <v>514</v>
      </c>
      <c r="P229" s="832">
        <v>16</v>
      </c>
      <c r="Q229" s="832">
        <v>8592</v>
      </c>
      <c r="R229" s="828"/>
      <c r="S229" s="833">
        <v>537</v>
      </c>
    </row>
    <row r="230" spans="1:19" ht="14.45" customHeight="1" x14ac:dyDescent="0.2">
      <c r="A230" s="822" t="s">
        <v>1830</v>
      </c>
      <c r="B230" s="823" t="s">
        <v>1831</v>
      </c>
      <c r="C230" s="823" t="s">
        <v>581</v>
      </c>
      <c r="D230" s="823" t="s">
        <v>965</v>
      </c>
      <c r="E230" s="823" t="s">
        <v>1890</v>
      </c>
      <c r="F230" s="823" t="s">
        <v>1949</v>
      </c>
      <c r="G230" s="823" t="s">
        <v>1950</v>
      </c>
      <c r="H230" s="832">
        <v>3</v>
      </c>
      <c r="I230" s="832">
        <v>7026</v>
      </c>
      <c r="J230" s="823"/>
      <c r="K230" s="823">
        <v>2342</v>
      </c>
      <c r="L230" s="832">
        <v>1</v>
      </c>
      <c r="M230" s="832">
        <v>2351</v>
      </c>
      <c r="N230" s="823"/>
      <c r="O230" s="823">
        <v>2351</v>
      </c>
      <c r="P230" s="832">
        <v>1</v>
      </c>
      <c r="Q230" s="832">
        <v>2439</v>
      </c>
      <c r="R230" s="828"/>
      <c r="S230" s="833">
        <v>2439</v>
      </c>
    </row>
    <row r="231" spans="1:19" ht="14.45" customHeight="1" x14ac:dyDescent="0.2">
      <c r="A231" s="822" t="s">
        <v>1830</v>
      </c>
      <c r="B231" s="823" t="s">
        <v>1831</v>
      </c>
      <c r="C231" s="823" t="s">
        <v>581</v>
      </c>
      <c r="D231" s="823" t="s">
        <v>965</v>
      </c>
      <c r="E231" s="823" t="s">
        <v>1890</v>
      </c>
      <c r="F231" s="823" t="s">
        <v>1951</v>
      </c>
      <c r="G231" s="823" t="s">
        <v>1952</v>
      </c>
      <c r="H231" s="832">
        <v>3</v>
      </c>
      <c r="I231" s="832">
        <v>7974</v>
      </c>
      <c r="J231" s="823"/>
      <c r="K231" s="823">
        <v>2658</v>
      </c>
      <c r="L231" s="832">
        <v>19</v>
      </c>
      <c r="M231" s="832">
        <v>50673</v>
      </c>
      <c r="N231" s="823"/>
      <c r="O231" s="823">
        <v>2667</v>
      </c>
      <c r="P231" s="832">
        <v>15</v>
      </c>
      <c r="Q231" s="832">
        <v>41700</v>
      </c>
      <c r="R231" s="828"/>
      <c r="S231" s="833">
        <v>2780</v>
      </c>
    </row>
    <row r="232" spans="1:19" ht="14.45" customHeight="1" x14ac:dyDescent="0.2">
      <c r="A232" s="822" t="s">
        <v>1830</v>
      </c>
      <c r="B232" s="823" t="s">
        <v>1831</v>
      </c>
      <c r="C232" s="823" t="s">
        <v>581</v>
      </c>
      <c r="D232" s="823" t="s">
        <v>965</v>
      </c>
      <c r="E232" s="823" t="s">
        <v>1890</v>
      </c>
      <c r="F232" s="823" t="s">
        <v>1953</v>
      </c>
      <c r="G232" s="823" t="s">
        <v>1954</v>
      </c>
      <c r="H232" s="832"/>
      <c r="I232" s="832"/>
      <c r="J232" s="823"/>
      <c r="K232" s="823"/>
      <c r="L232" s="832"/>
      <c r="M232" s="832"/>
      <c r="N232" s="823"/>
      <c r="O232" s="823"/>
      <c r="P232" s="832">
        <v>1</v>
      </c>
      <c r="Q232" s="832">
        <v>388</v>
      </c>
      <c r="R232" s="828"/>
      <c r="S232" s="833">
        <v>388</v>
      </c>
    </row>
    <row r="233" spans="1:19" ht="14.45" customHeight="1" x14ac:dyDescent="0.2">
      <c r="A233" s="822" t="s">
        <v>1830</v>
      </c>
      <c r="B233" s="823" t="s">
        <v>1831</v>
      </c>
      <c r="C233" s="823" t="s">
        <v>581</v>
      </c>
      <c r="D233" s="823" t="s">
        <v>965</v>
      </c>
      <c r="E233" s="823" t="s">
        <v>1890</v>
      </c>
      <c r="F233" s="823" t="s">
        <v>1959</v>
      </c>
      <c r="G233" s="823" t="s">
        <v>1960</v>
      </c>
      <c r="H233" s="832"/>
      <c r="I233" s="832"/>
      <c r="J233" s="823"/>
      <c r="K233" s="823"/>
      <c r="L233" s="832">
        <v>1</v>
      </c>
      <c r="M233" s="832">
        <v>529</v>
      </c>
      <c r="N233" s="823"/>
      <c r="O233" s="823">
        <v>529</v>
      </c>
      <c r="P233" s="832">
        <v>2</v>
      </c>
      <c r="Q233" s="832">
        <v>1114</v>
      </c>
      <c r="R233" s="828"/>
      <c r="S233" s="833">
        <v>557</v>
      </c>
    </row>
    <row r="234" spans="1:19" ht="14.45" customHeight="1" x14ac:dyDescent="0.2">
      <c r="A234" s="822" t="s">
        <v>1830</v>
      </c>
      <c r="B234" s="823" t="s">
        <v>1831</v>
      </c>
      <c r="C234" s="823" t="s">
        <v>581</v>
      </c>
      <c r="D234" s="823" t="s">
        <v>965</v>
      </c>
      <c r="E234" s="823" t="s">
        <v>1890</v>
      </c>
      <c r="F234" s="823" t="s">
        <v>1961</v>
      </c>
      <c r="G234" s="823" t="s">
        <v>1962</v>
      </c>
      <c r="H234" s="832">
        <v>0</v>
      </c>
      <c r="I234" s="832">
        <v>0</v>
      </c>
      <c r="J234" s="823"/>
      <c r="K234" s="823"/>
      <c r="L234" s="832"/>
      <c r="M234" s="832"/>
      <c r="N234" s="823"/>
      <c r="O234" s="823"/>
      <c r="P234" s="832">
        <v>2</v>
      </c>
      <c r="Q234" s="832">
        <v>308</v>
      </c>
      <c r="R234" s="828"/>
      <c r="S234" s="833">
        <v>154</v>
      </c>
    </row>
    <row r="235" spans="1:19" ht="14.45" customHeight="1" x14ac:dyDescent="0.2">
      <c r="A235" s="822" t="s">
        <v>1830</v>
      </c>
      <c r="B235" s="823" t="s">
        <v>1831</v>
      </c>
      <c r="C235" s="823" t="s">
        <v>581</v>
      </c>
      <c r="D235" s="823" t="s">
        <v>965</v>
      </c>
      <c r="E235" s="823" t="s">
        <v>1890</v>
      </c>
      <c r="F235" s="823" t="s">
        <v>1963</v>
      </c>
      <c r="G235" s="823" t="s">
        <v>1964</v>
      </c>
      <c r="H235" s="832">
        <v>1</v>
      </c>
      <c r="I235" s="832">
        <v>2557</v>
      </c>
      <c r="J235" s="823"/>
      <c r="K235" s="823">
        <v>2557</v>
      </c>
      <c r="L235" s="832"/>
      <c r="M235" s="832"/>
      <c r="N235" s="823"/>
      <c r="O235" s="823"/>
      <c r="P235" s="832"/>
      <c r="Q235" s="832"/>
      <c r="R235" s="828"/>
      <c r="S235" s="833"/>
    </row>
    <row r="236" spans="1:19" ht="14.45" customHeight="1" x14ac:dyDescent="0.2">
      <c r="A236" s="822" t="s">
        <v>1830</v>
      </c>
      <c r="B236" s="823" t="s">
        <v>1831</v>
      </c>
      <c r="C236" s="823" t="s">
        <v>581</v>
      </c>
      <c r="D236" s="823" t="s">
        <v>965</v>
      </c>
      <c r="E236" s="823" t="s">
        <v>1890</v>
      </c>
      <c r="F236" s="823" t="s">
        <v>1965</v>
      </c>
      <c r="G236" s="823" t="s">
        <v>1966</v>
      </c>
      <c r="H236" s="832"/>
      <c r="I236" s="832"/>
      <c r="J236" s="823"/>
      <c r="K236" s="823"/>
      <c r="L236" s="832">
        <v>1</v>
      </c>
      <c r="M236" s="832">
        <v>1706</v>
      </c>
      <c r="N236" s="823"/>
      <c r="O236" s="823">
        <v>1706</v>
      </c>
      <c r="P236" s="832">
        <v>2</v>
      </c>
      <c r="Q236" s="832">
        <v>3530</v>
      </c>
      <c r="R236" s="828"/>
      <c r="S236" s="833">
        <v>1765</v>
      </c>
    </row>
    <row r="237" spans="1:19" ht="14.45" customHeight="1" x14ac:dyDescent="0.2">
      <c r="A237" s="822" t="s">
        <v>1830</v>
      </c>
      <c r="B237" s="823" t="s">
        <v>1831</v>
      </c>
      <c r="C237" s="823" t="s">
        <v>581</v>
      </c>
      <c r="D237" s="823" t="s">
        <v>965</v>
      </c>
      <c r="E237" s="823" t="s">
        <v>1890</v>
      </c>
      <c r="F237" s="823" t="s">
        <v>1967</v>
      </c>
      <c r="G237" s="823" t="s">
        <v>1968</v>
      </c>
      <c r="H237" s="832">
        <v>3</v>
      </c>
      <c r="I237" s="832">
        <v>2166</v>
      </c>
      <c r="J237" s="823"/>
      <c r="K237" s="823">
        <v>722</v>
      </c>
      <c r="L237" s="832">
        <v>1</v>
      </c>
      <c r="M237" s="832">
        <v>724</v>
      </c>
      <c r="N237" s="823"/>
      <c r="O237" s="823">
        <v>724</v>
      </c>
      <c r="P237" s="832">
        <v>1</v>
      </c>
      <c r="Q237" s="832">
        <v>752</v>
      </c>
      <c r="R237" s="828"/>
      <c r="S237" s="833">
        <v>752</v>
      </c>
    </row>
    <row r="238" spans="1:19" ht="14.45" customHeight="1" x14ac:dyDescent="0.2">
      <c r="A238" s="822" t="s">
        <v>1830</v>
      </c>
      <c r="B238" s="823" t="s">
        <v>1831</v>
      </c>
      <c r="C238" s="823" t="s">
        <v>581</v>
      </c>
      <c r="D238" s="823" t="s">
        <v>965</v>
      </c>
      <c r="E238" s="823" t="s">
        <v>1890</v>
      </c>
      <c r="F238" s="823" t="s">
        <v>1969</v>
      </c>
      <c r="G238" s="823" t="s">
        <v>1970</v>
      </c>
      <c r="H238" s="832"/>
      <c r="I238" s="832"/>
      <c r="J238" s="823"/>
      <c r="K238" s="823"/>
      <c r="L238" s="832"/>
      <c r="M238" s="832"/>
      <c r="N238" s="823"/>
      <c r="O238" s="823"/>
      <c r="P238" s="832">
        <v>1</v>
      </c>
      <c r="Q238" s="832">
        <v>2007</v>
      </c>
      <c r="R238" s="828"/>
      <c r="S238" s="833">
        <v>2007</v>
      </c>
    </row>
    <row r="239" spans="1:19" ht="14.45" customHeight="1" x14ac:dyDescent="0.2">
      <c r="A239" s="822" t="s">
        <v>1830</v>
      </c>
      <c r="B239" s="823" t="s">
        <v>1831</v>
      </c>
      <c r="C239" s="823" t="s">
        <v>581</v>
      </c>
      <c r="D239" s="823" t="s">
        <v>965</v>
      </c>
      <c r="E239" s="823" t="s">
        <v>1890</v>
      </c>
      <c r="F239" s="823" t="s">
        <v>1971</v>
      </c>
      <c r="G239" s="823" t="s">
        <v>1972</v>
      </c>
      <c r="H239" s="832"/>
      <c r="I239" s="832"/>
      <c r="J239" s="823"/>
      <c r="K239" s="823"/>
      <c r="L239" s="832">
        <v>1</v>
      </c>
      <c r="M239" s="832">
        <v>1745</v>
      </c>
      <c r="N239" s="823"/>
      <c r="O239" s="823">
        <v>1745</v>
      </c>
      <c r="P239" s="832"/>
      <c r="Q239" s="832"/>
      <c r="R239" s="828"/>
      <c r="S239" s="833"/>
    </row>
    <row r="240" spans="1:19" ht="14.45" customHeight="1" x14ac:dyDescent="0.2">
      <c r="A240" s="822" t="s">
        <v>1830</v>
      </c>
      <c r="B240" s="823" t="s">
        <v>1831</v>
      </c>
      <c r="C240" s="823" t="s">
        <v>581</v>
      </c>
      <c r="D240" s="823" t="s">
        <v>966</v>
      </c>
      <c r="E240" s="823" t="s">
        <v>1832</v>
      </c>
      <c r="F240" s="823" t="s">
        <v>1833</v>
      </c>
      <c r="G240" s="823" t="s">
        <v>1834</v>
      </c>
      <c r="H240" s="832"/>
      <c r="I240" s="832"/>
      <c r="J240" s="823"/>
      <c r="K240" s="823"/>
      <c r="L240" s="832">
        <v>53</v>
      </c>
      <c r="M240" s="832">
        <v>93479.809999999939</v>
      </c>
      <c r="N240" s="823"/>
      <c r="O240" s="823">
        <v>1763.7699999999988</v>
      </c>
      <c r="P240" s="832">
        <v>17</v>
      </c>
      <c r="Q240" s="832">
        <v>29984.090000000004</v>
      </c>
      <c r="R240" s="828"/>
      <c r="S240" s="833">
        <v>1763.7700000000002</v>
      </c>
    </row>
    <row r="241" spans="1:19" ht="14.45" customHeight="1" x14ac:dyDescent="0.2">
      <c r="A241" s="822" t="s">
        <v>1830</v>
      </c>
      <c r="B241" s="823" t="s">
        <v>1831</v>
      </c>
      <c r="C241" s="823" t="s">
        <v>581</v>
      </c>
      <c r="D241" s="823" t="s">
        <v>966</v>
      </c>
      <c r="E241" s="823" t="s">
        <v>1835</v>
      </c>
      <c r="F241" s="823" t="s">
        <v>1836</v>
      </c>
      <c r="G241" s="823" t="s">
        <v>1837</v>
      </c>
      <c r="H241" s="832">
        <v>195</v>
      </c>
      <c r="I241" s="832">
        <v>5434.65</v>
      </c>
      <c r="J241" s="823"/>
      <c r="K241" s="823">
        <v>27.869999999999997</v>
      </c>
      <c r="L241" s="832"/>
      <c r="M241" s="832"/>
      <c r="N241" s="823"/>
      <c r="O241" s="823"/>
      <c r="P241" s="832"/>
      <c r="Q241" s="832"/>
      <c r="R241" s="828"/>
      <c r="S241" s="833"/>
    </row>
    <row r="242" spans="1:19" ht="14.45" customHeight="1" x14ac:dyDescent="0.2">
      <c r="A242" s="822" t="s">
        <v>1830</v>
      </c>
      <c r="B242" s="823" t="s">
        <v>1831</v>
      </c>
      <c r="C242" s="823" t="s">
        <v>581</v>
      </c>
      <c r="D242" s="823" t="s">
        <v>966</v>
      </c>
      <c r="E242" s="823" t="s">
        <v>1835</v>
      </c>
      <c r="F242" s="823" t="s">
        <v>1838</v>
      </c>
      <c r="G242" s="823" t="s">
        <v>1839</v>
      </c>
      <c r="H242" s="832">
        <v>4419</v>
      </c>
      <c r="I242" s="832">
        <v>11344.160000000002</v>
      </c>
      <c r="J242" s="823"/>
      <c r="K242" s="823">
        <v>2.5671328354831413</v>
      </c>
      <c r="L242" s="832">
        <v>3567</v>
      </c>
      <c r="M242" s="832">
        <v>8881.83</v>
      </c>
      <c r="N242" s="823"/>
      <c r="O242" s="823">
        <v>2.4899999999999998</v>
      </c>
      <c r="P242" s="832">
        <v>4255</v>
      </c>
      <c r="Q242" s="832">
        <v>11087.809999999996</v>
      </c>
      <c r="R242" s="828"/>
      <c r="S242" s="833">
        <v>2.6058307873090474</v>
      </c>
    </row>
    <row r="243" spans="1:19" ht="14.45" customHeight="1" x14ac:dyDescent="0.2">
      <c r="A243" s="822" t="s">
        <v>1830</v>
      </c>
      <c r="B243" s="823" t="s">
        <v>1831</v>
      </c>
      <c r="C243" s="823" t="s">
        <v>581</v>
      </c>
      <c r="D243" s="823" t="s">
        <v>966</v>
      </c>
      <c r="E243" s="823" t="s">
        <v>1835</v>
      </c>
      <c r="F243" s="823" t="s">
        <v>1840</v>
      </c>
      <c r="G243" s="823" t="s">
        <v>1841</v>
      </c>
      <c r="H243" s="832">
        <v>3304</v>
      </c>
      <c r="I243" s="832">
        <v>24132.9</v>
      </c>
      <c r="J243" s="823"/>
      <c r="K243" s="823">
        <v>7.3041464891041166</v>
      </c>
      <c r="L243" s="832">
        <v>6164</v>
      </c>
      <c r="M243" s="832">
        <v>44072.600000000006</v>
      </c>
      <c r="N243" s="823"/>
      <c r="O243" s="823">
        <v>7.1500000000000012</v>
      </c>
      <c r="P243" s="832">
        <v>8329</v>
      </c>
      <c r="Q243" s="832">
        <v>60909.64</v>
      </c>
      <c r="R243" s="828"/>
      <c r="S243" s="833">
        <v>7.3129595389602589</v>
      </c>
    </row>
    <row r="244" spans="1:19" ht="14.45" customHeight="1" x14ac:dyDescent="0.2">
      <c r="A244" s="822" t="s">
        <v>1830</v>
      </c>
      <c r="B244" s="823" t="s">
        <v>1831</v>
      </c>
      <c r="C244" s="823" t="s">
        <v>581</v>
      </c>
      <c r="D244" s="823" t="s">
        <v>966</v>
      </c>
      <c r="E244" s="823" t="s">
        <v>1835</v>
      </c>
      <c r="F244" s="823" t="s">
        <v>1842</v>
      </c>
      <c r="G244" s="823" t="s">
        <v>1843</v>
      </c>
      <c r="H244" s="832">
        <v>1</v>
      </c>
      <c r="I244" s="832">
        <v>10.1</v>
      </c>
      <c r="J244" s="823"/>
      <c r="K244" s="823">
        <v>10.1</v>
      </c>
      <c r="L244" s="832"/>
      <c r="M244" s="832"/>
      <c r="N244" s="823"/>
      <c r="O244" s="823"/>
      <c r="P244" s="832"/>
      <c r="Q244" s="832"/>
      <c r="R244" s="828"/>
      <c r="S244" s="833"/>
    </row>
    <row r="245" spans="1:19" ht="14.45" customHeight="1" x14ac:dyDescent="0.2">
      <c r="A245" s="822" t="s">
        <v>1830</v>
      </c>
      <c r="B245" s="823" t="s">
        <v>1831</v>
      </c>
      <c r="C245" s="823" t="s">
        <v>581</v>
      </c>
      <c r="D245" s="823" t="s">
        <v>966</v>
      </c>
      <c r="E245" s="823" t="s">
        <v>1835</v>
      </c>
      <c r="F245" s="823" t="s">
        <v>1844</v>
      </c>
      <c r="G245" s="823" t="s">
        <v>1845</v>
      </c>
      <c r="H245" s="832">
        <v>129093</v>
      </c>
      <c r="I245" s="832">
        <v>683347.20999999973</v>
      </c>
      <c r="J245" s="823"/>
      <c r="K245" s="823">
        <v>5.293448986389655</v>
      </c>
      <c r="L245" s="832">
        <v>101048</v>
      </c>
      <c r="M245" s="832">
        <v>523194.47000000003</v>
      </c>
      <c r="N245" s="823"/>
      <c r="O245" s="823">
        <v>5.1776825864935478</v>
      </c>
      <c r="P245" s="832">
        <v>63381</v>
      </c>
      <c r="Q245" s="832">
        <v>337941.75000000017</v>
      </c>
      <c r="R245" s="828"/>
      <c r="S245" s="833">
        <v>5.3319094050267459</v>
      </c>
    </row>
    <row r="246" spans="1:19" ht="14.45" customHeight="1" x14ac:dyDescent="0.2">
      <c r="A246" s="822" t="s">
        <v>1830</v>
      </c>
      <c r="B246" s="823" t="s">
        <v>1831</v>
      </c>
      <c r="C246" s="823" t="s">
        <v>581</v>
      </c>
      <c r="D246" s="823" t="s">
        <v>966</v>
      </c>
      <c r="E246" s="823" t="s">
        <v>1835</v>
      </c>
      <c r="F246" s="823" t="s">
        <v>1846</v>
      </c>
      <c r="G246" s="823" t="s">
        <v>1847</v>
      </c>
      <c r="H246" s="832">
        <v>989.2</v>
      </c>
      <c r="I246" s="832">
        <v>9181.44</v>
      </c>
      <c r="J246" s="823"/>
      <c r="K246" s="823">
        <v>9.2816821674080074</v>
      </c>
      <c r="L246" s="832">
        <v>1031.8</v>
      </c>
      <c r="M246" s="832">
        <v>9573.6200000000008</v>
      </c>
      <c r="N246" s="823"/>
      <c r="O246" s="823">
        <v>9.2785617367706923</v>
      </c>
      <c r="P246" s="832">
        <v>843</v>
      </c>
      <c r="Q246" s="832">
        <v>7966.35</v>
      </c>
      <c r="R246" s="828"/>
      <c r="S246" s="833">
        <v>9.4500000000000011</v>
      </c>
    </row>
    <row r="247" spans="1:19" ht="14.45" customHeight="1" x14ac:dyDescent="0.2">
      <c r="A247" s="822" t="s">
        <v>1830</v>
      </c>
      <c r="B247" s="823" t="s">
        <v>1831</v>
      </c>
      <c r="C247" s="823" t="s">
        <v>581</v>
      </c>
      <c r="D247" s="823" t="s">
        <v>966</v>
      </c>
      <c r="E247" s="823" t="s">
        <v>1835</v>
      </c>
      <c r="F247" s="823" t="s">
        <v>1848</v>
      </c>
      <c r="G247" s="823" t="s">
        <v>1849</v>
      </c>
      <c r="H247" s="832">
        <v>224.3</v>
      </c>
      <c r="I247" s="832">
        <v>2103.62</v>
      </c>
      <c r="J247" s="823"/>
      <c r="K247" s="823">
        <v>9.3786000891662944</v>
      </c>
      <c r="L247" s="832"/>
      <c r="M247" s="832"/>
      <c r="N247" s="823"/>
      <c r="O247" s="823"/>
      <c r="P247" s="832">
        <v>705</v>
      </c>
      <c r="Q247" s="832">
        <v>6690.45</v>
      </c>
      <c r="R247" s="828"/>
      <c r="S247" s="833">
        <v>9.49</v>
      </c>
    </row>
    <row r="248" spans="1:19" ht="14.45" customHeight="1" x14ac:dyDescent="0.2">
      <c r="A248" s="822" t="s">
        <v>1830</v>
      </c>
      <c r="B248" s="823" t="s">
        <v>1831</v>
      </c>
      <c r="C248" s="823" t="s">
        <v>581</v>
      </c>
      <c r="D248" s="823" t="s">
        <v>966</v>
      </c>
      <c r="E248" s="823" t="s">
        <v>1835</v>
      </c>
      <c r="F248" s="823" t="s">
        <v>1850</v>
      </c>
      <c r="G248" s="823" t="s">
        <v>1851</v>
      </c>
      <c r="H248" s="832">
        <v>4781.1000000000004</v>
      </c>
      <c r="I248" s="832">
        <v>49200.340000000011</v>
      </c>
      <c r="J248" s="823"/>
      <c r="K248" s="823">
        <v>10.290590031582692</v>
      </c>
      <c r="L248" s="832">
        <v>1100</v>
      </c>
      <c r="M248" s="832">
        <v>11348.37</v>
      </c>
      <c r="N248" s="823"/>
      <c r="O248" s="823">
        <v>10.316700000000001</v>
      </c>
      <c r="P248" s="832">
        <v>1030</v>
      </c>
      <c r="Q248" s="832">
        <v>10967.95</v>
      </c>
      <c r="R248" s="828"/>
      <c r="S248" s="833">
        <v>10.648495145631069</v>
      </c>
    </row>
    <row r="249" spans="1:19" ht="14.45" customHeight="1" x14ac:dyDescent="0.2">
      <c r="A249" s="822" t="s">
        <v>1830</v>
      </c>
      <c r="B249" s="823" t="s">
        <v>1831</v>
      </c>
      <c r="C249" s="823" t="s">
        <v>581</v>
      </c>
      <c r="D249" s="823" t="s">
        <v>966</v>
      </c>
      <c r="E249" s="823" t="s">
        <v>1835</v>
      </c>
      <c r="F249" s="823" t="s">
        <v>1852</v>
      </c>
      <c r="G249" s="823" t="s">
        <v>1853</v>
      </c>
      <c r="H249" s="832"/>
      <c r="I249" s="832"/>
      <c r="J249" s="823"/>
      <c r="K249" s="823"/>
      <c r="L249" s="832">
        <v>330</v>
      </c>
      <c r="M249" s="832">
        <v>22027.5</v>
      </c>
      <c r="N249" s="823"/>
      <c r="O249" s="823">
        <v>66.75</v>
      </c>
      <c r="P249" s="832">
        <v>2.6100000000000003</v>
      </c>
      <c r="Q249" s="832">
        <v>179.69</v>
      </c>
      <c r="R249" s="828"/>
      <c r="S249" s="833">
        <v>68.846743295019152</v>
      </c>
    </row>
    <row r="250" spans="1:19" ht="14.45" customHeight="1" x14ac:dyDescent="0.2">
      <c r="A250" s="822" t="s">
        <v>1830</v>
      </c>
      <c r="B250" s="823" t="s">
        <v>1831</v>
      </c>
      <c r="C250" s="823" t="s">
        <v>581</v>
      </c>
      <c r="D250" s="823" t="s">
        <v>966</v>
      </c>
      <c r="E250" s="823" t="s">
        <v>1835</v>
      </c>
      <c r="F250" s="823" t="s">
        <v>1856</v>
      </c>
      <c r="G250" s="823" t="s">
        <v>1857</v>
      </c>
      <c r="H250" s="832">
        <v>4560</v>
      </c>
      <c r="I250" s="832">
        <v>92339.25</v>
      </c>
      <c r="J250" s="823"/>
      <c r="K250" s="823">
        <v>20.249835526315788</v>
      </c>
      <c r="L250" s="832">
        <v>1150</v>
      </c>
      <c r="M250" s="832">
        <v>23069</v>
      </c>
      <c r="N250" s="823"/>
      <c r="O250" s="823">
        <v>20.059999999999999</v>
      </c>
      <c r="P250" s="832">
        <v>4485</v>
      </c>
      <c r="Q250" s="832">
        <v>91713.7</v>
      </c>
      <c r="R250" s="828"/>
      <c r="S250" s="833">
        <v>20.448985507246377</v>
      </c>
    </row>
    <row r="251" spans="1:19" ht="14.45" customHeight="1" x14ac:dyDescent="0.2">
      <c r="A251" s="822" t="s">
        <v>1830</v>
      </c>
      <c r="B251" s="823" t="s">
        <v>1831</v>
      </c>
      <c r="C251" s="823" t="s">
        <v>581</v>
      </c>
      <c r="D251" s="823" t="s">
        <v>966</v>
      </c>
      <c r="E251" s="823" t="s">
        <v>1835</v>
      </c>
      <c r="F251" s="823" t="s">
        <v>1858</v>
      </c>
      <c r="G251" s="823" t="s">
        <v>1859</v>
      </c>
      <c r="H251" s="832">
        <v>1.6600000000000001</v>
      </c>
      <c r="I251" s="832">
        <v>2135.19</v>
      </c>
      <c r="J251" s="823"/>
      <c r="K251" s="823">
        <v>1286.2590361445782</v>
      </c>
      <c r="L251" s="832"/>
      <c r="M251" s="832"/>
      <c r="N251" s="823"/>
      <c r="O251" s="823"/>
      <c r="P251" s="832"/>
      <c r="Q251" s="832"/>
      <c r="R251" s="828"/>
      <c r="S251" s="833"/>
    </row>
    <row r="252" spans="1:19" ht="14.45" customHeight="1" x14ac:dyDescent="0.2">
      <c r="A252" s="822" t="s">
        <v>1830</v>
      </c>
      <c r="B252" s="823" t="s">
        <v>1831</v>
      </c>
      <c r="C252" s="823" t="s">
        <v>581</v>
      </c>
      <c r="D252" s="823" t="s">
        <v>966</v>
      </c>
      <c r="E252" s="823" t="s">
        <v>1835</v>
      </c>
      <c r="F252" s="823" t="s">
        <v>1860</v>
      </c>
      <c r="G252" s="823" t="s">
        <v>1861</v>
      </c>
      <c r="H252" s="832">
        <v>9</v>
      </c>
      <c r="I252" s="832">
        <v>16360.110000000004</v>
      </c>
      <c r="J252" s="823"/>
      <c r="K252" s="823">
        <v>1817.7900000000004</v>
      </c>
      <c r="L252" s="832">
        <v>27</v>
      </c>
      <c r="M252" s="832">
        <v>49845.240000000005</v>
      </c>
      <c r="N252" s="823"/>
      <c r="O252" s="823">
        <v>1846.1200000000001</v>
      </c>
      <c r="P252" s="832">
        <v>13</v>
      </c>
      <c r="Q252" s="832">
        <v>24103.86</v>
      </c>
      <c r="R252" s="828"/>
      <c r="S252" s="833">
        <v>1854.1430769230769</v>
      </c>
    </row>
    <row r="253" spans="1:19" ht="14.45" customHeight="1" x14ac:dyDescent="0.2">
      <c r="A253" s="822" t="s">
        <v>1830</v>
      </c>
      <c r="B253" s="823" t="s">
        <v>1831</v>
      </c>
      <c r="C253" s="823" t="s">
        <v>581</v>
      </c>
      <c r="D253" s="823" t="s">
        <v>966</v>
      </c>
      <c r="E253" s="823" t="s">
        <v>1835</v>
      </c>
      <c r="F253" s="823" t="s">
        <v>1862</v>
      </c>
      <c r="G253" s="823" t="s">
        <v>1863</v>
      </c>
      <c r="H253" s="832"/>
      <c r="I253" s="832"/>
      <c r="J253" s="823"/>
      <c r="K253" s="823"/>
      <c r="L253" s="832">
        <v>400</v>
      </c>
      <c r="M253" s="832">
        <v>78704</v>
      </c>
      <c r="N253" s="823"/>
      <c r="O253" s="823">
        <v>196.76</v>
      </c>
      <c r="P253" s="832"/>
      <c r="Q253" s="832"/>
      <c r="R253" s="828"/>
      <c r="S253" s="833"/>
    </row>
    <row r="254" spans="1:19" ht="14.45" customHeight="1" x14ac:dyDescent="0.2">
      <c r="A254" s="822" t="s">
        <v>1830</v>
      </c>
      <c r="B254" s="823" t="s">
        <v>1831</v>
      </c>
      <c r="C254" s="823" t="s">
        <v>581</v>
      </c>
      <c r="D254" s="823" t="s">
        <v>966</v>
      </c>
      <c r="E254" s="823" t="s">
        <v>1835</v>
      </c>
      <c r="F254" s="823" t="s">
        <v>1864</v>
      </c>
      <c r="G254" s="823" t="s">
        <v>1865</v>
      </c>
      <c r="H254" s="832">
        <v>116345</v>
      </c>
      <c r="I254" s="832">
        <v>438859.3</v>
      </c>
      <c r="J254" s="823"/>
      <c r="K254" s="823">
        <v>3.7720512269543169</v>
      </c>
      <c r="L254" s="832">
        <v>120889</v>
      </c>
      <c r="M254" s="832">
        <v>442453.74000000011</v>
      </c>
      <c r="N254" s="823"/>
      <c r="O254" s="823">
        <v>3.660000000000001</v>
      </c>
      <c r="P254" s="832">
        <v>135106</v>
      </c>
      <c r="Q254" s="832">
        <v>514737.58999999985</v>
      </c>
      <c r="R254" s="828"/>
      <c r="S254" s="833">
        <v>3.8098795760365922</v>
      </c>
    </row>
    <row r="255" spans="1:19" ht="14.45" customHeight="1" x14ac:dyDescent="0.2">
      <c r="A255" s="822" t="s">
        <v>1830</v>
      </c>
      <c r="B255" s="823" t="s">
        <v>1831</v>
      </c>
      <c r="C255" s="823" t="s">
        <v>581</v>
      </c>
      <c r="D255" s="823" t="s">
        <v>966</v>
      </c>
      <c r="E255" s="823" t="s">
        <v>1835</v>
      </c>
      <c r="F255" s="823" t="s">
        <v>1866</v>
      </c>
      <c r="G255" s="823" t="s">
        <v>1867</v>
      </c>
      <c r="H255" s="832">
        <v>4071</v>
      </c>
      <c r="I255" s="832">
        <v>24588.840000000004</v>
      </c>
      <c r="J255" s="823"/>
      <c r="K255" s="823">
        <v>6.0400000000000009</v>
      </c>
      <c r="L255" s="832"/>
      <c r="M255" s="832"/>
      <c r="N255" s="823"/>
      <c r="O255" s="823"/>
      <c r="P255" s="832">
        <v>1487</v>
      </c>
      <c r="Q255" s="832">
        <v>9219.4</v>
      </c>
      <c r="R255" s="828"/>
      <c r="S255" s="833">
        <v>6.2</v>
      </c>
    </row>
    <row r="256" spans="1:19" ht="14.45" customHeight="1" x14ac:dyDescent="0.2">
      <c r="A256" s="822" t="s">
        <v>1830</v>
      </c>
      <c r="B256" s="823" t="s">
        <v>1831</v>
      </c>
      <c r="C256" s="823" t="s">
        <v>581</v>
      </c>
      <c r="D256" s="823" t="s">
        <v>966</v>
      </c>
      <c r="E256" s="823" t="s">
        <v>1835</v>
      </c>
      <c r="F256" s="823" t="s">
        <v>1868</v>
      </c>
      <c r="G256" s="823" t="s">
        <v>1869</v>
      </c>
      <c r="H256" s="832">
        <v>288</v>
      </c>
      <c r="I256" s="832">
        <v>43142.400000000001</v>
      </c>
      <c r="J256" s="823"/>
      <c r="K256" s="823">
        <v>149.80000000000001</v>
      </c>
      <c r="L256" s="832">
        <v>471</v>
      </c>
      <c r="M256" s="832">
        <v>73361.39</v>
      </c>
      <c r="N256" s="823"/>
      <c r="O256" s="823">
        <v>155.75666666666666</v>
      </c>
      <c r="P256" s="832">
        <v>784</v>
      </c>
      <c r="Q256" s="832">
        <v>121966.88</v>
      </c>
      <c r="R256" s="828"/>
      <c r="S256" s="833">
        <v>155.57</v>
      </c>
    </row>
    <row r="257" spans="1:19" ht="14.45" customHeight="1" x14ac:dyDescent="0.2">
      <c r="A257" s="822" t="s">
        <v>1830</v>
      </c>
      <c r="B257" s="823" t="s">
        <v>1831</v>
      </c>
      <c r="C257" s="823" t="s">
        <v>581</v>
      </c>
      <c r="D257" s="823" t="s">
        <v>966</v>
      </c>
      <c r="E257" s="823" t="s">
        <v>1835</v>
      </c>
      <c r="F257" s="823" t="s">
        <v>1870</v>
      </c>
      <c r="G257" s="823" t="s">
        <v>1871</v>
      </c>
      <c r="H257" s="832">
        <v>4286</v>
      </c>
      <c r="I257" s="832">
        <v>87438.760000000024</v>
      </c>
      <c r="J257" s="823"/>
      <c r="K257" s="823">
        <v>20.401017265515637</v>
      </c>
      <c r="L257" s="832">
        <v>8845</v>
      </c>
      <c r="M257" s="832">
        <v>182062.76</v>
      </c>
      <c r="N257" s="823"/>
      <c r="O257" s="823">
        <v>20.583692481628038</v>
      </c>
      <c r="P257" s="832">
        <v>5399</v>
      </c>
      <c r="Q257" s="832">
        <v>113956.4</v>
      </c>
      <c r="R257" s="828"/>
      <c r="S257" s="833">
        <v>21.106945730690867</v>
      </c>
    </row>
    <row r="258" spans="1:19" ht="14.45" customHeight="1" x14ac:dyDescent="0.2">
      <c r="A258" s="822" t="s">
        <v>1830</v>
      </c>
      <c r="B258" s="823" t="s">
        <v>1831</v>
      </c>
      <c r="C258" s="823" t="s">
        <v>581</v>
      </c>
      <c r="D258" s="823" t="s">
        <v>966</v>
      </c>
      <c r="E258" s="823" t="s">
        <v>1835</v>
      </c>
      <c r="F258" s="823" t="s">
        <v>1876</v>
      </c>
      <c r="G258" s="823" t="s">
        <v>1877</v>
      </c>
      <c r="H258" s="832">
        <v>5998</v>
      </c>
      <c r="I258" s="832">
        <v>114561.79999999999</v>
      </c>
      <c r="J258" s="823"/>
      <c r="K258" s="823">
        <v>19.099999999999998</v>
      </c>
      <c r="L258" s="832">
        <v>4234</v>
      </c>
      <c r="M258" s="832">
        <v>82351.3</v>
      </c>
      <c r="N258" s="823"/>
      <c r="O258" s="823">
        <v>19.45</v>
      </c>
      <c r="P258" s="832">
        <v>1325</v>
      </c>
      <c r="Q258" s="832">
        <v>25930.25</v>
      </c>
      <c r="R258" s="828"/>
      <c r="S258" s="833">
        <v>19.57</v>
      </c>
    </row>
    <row r="259" spans="1:19" ht="14.45" customHeight="1" x14ac:dyDescent="0.2">
      <c r="A259" s="822" t="s">
        <v>1830</v>
      </c>
      <c r="B259" s="823" t="s">
        <v>1831</v>
      </c>
      <c r="C259" s="823" t="s">
        <v>581</v>
      </c>
      <c r="D259" s="823" t="s">
        <v>966</v>
      </c>
      <c r="E259" s="823" t="s">
        <v>1890</v>
      </c>
      <c r="F259" s="823" t="s">
        <v>1891</v>
      </c>
      <c r="G259" s="823" t="s">
        <v>1892</v>
      </c>
      <c r="H259" s="832">
        <v>95</v>
      </c>
      <c r="I259" s="832">
        <v>3610</v>
      </c>
      <c r="J259" s="823"/>
      <c r="K259" s="823">
        <v>38</v>
      </c>
      <c r="L259" s="832">
        <v>163</v>
      </c>
      <c r="M259" s="832">
        <v>6194</v>
      </c>
      <c r="N259" s="823"/>
      <c r="O259" s="823">
        <v>38</v>
      </c>
      <c r="P259" s="832">
        <v>151</v>
      </c>
      <c r="Q259" s="832">
        <v>6040</v>
      </c>
      <c r="R259" s="828"/>
      <c r="S259" s="833">
        <v>40</v>
      </c>
    </row>
    <row r="260" spans="1:19" ht="14.45" customHeight="1" x14ac:dyDescent="0.2">
      <c r="A260" s="822" t="s">
        <v>1830</v>
      </c>
      <c r="B260" s="823" t="s">
        <v>1831</v>
      </c>
      <c r="C260" s="823" t="s">
        <v>581</v>
      </c>
      <c r="D260" s="823" t="s">
        <v>966</v>
      </c>
      <c r="E260" s="823" t="s">
        <v>1890</v>
      </c>
      <c r="F260" s="823" t="s">
        <v>1893</v>
      </c>
      <c r="G260" s="823" t="s">
        <v>1894</v>
      </c>
      <c r="H260" s="832">
        <v>62</v>
      </c>
      <c r="I260" s="832">
        <v>27714</v>
      </c>
      <c r="J260" s="823"/>
      <c r="K260" s="823">
        <v>447</v>
      </c>
      <c r="L260" s="832">
        <v>41</v>
      </c>
      <c r="M260" s="832">
        <v>18409</v>
      </c>
      <c r="N260" s="823"/>
      <c r="O260" s="823">
        <v>449</v>
      </c>
      <c r="P260" s="832">
        <v>13</v>
      </c>
      <c r="Q260" s="832">
        <v>6136</v>
      </c>
      <c r="R260" s="828"/>
      <c r="S260" s="833">
        <v>472</v>
      </c>
    </row>
    <row r="261" spans="1:19" ht="14.45" customHeight="1" x14ac:dyDescent="0.2">
      <c r="A261" s="822" t="s">
        <v>1830</v>
      </c>
      <c r="B261" s="823" t="s">
        <v>1831</v>
      </c>
      <c r="C261" s="823" t="s">
        <v>581</v>
      </c>
      <c r="D261" s="823" t="s">
        <v>966</v>
      </c>
      <c r="E261" s="823" t="s">
        <v>1890</v>
      </c>
      <c r="F261" s="823" t="s">
        <v>1895</v>
      </c>
      <c r="G261" s="823" t="s">
        <v>1896</v>
      </c>
      <c r="H261" s="832">
        <v>349</v>
      </c>
      <c r="I261" s="832">
        <v>62471</v>
      </c>
      <c r="J261" s="823"/>
      <c r="K261" s="823">
        <v>179</v>
      </c>
      <c r="L261" s="832">
        <v>362</v>
      </c>
      <c r="M261" s="832">
        <v>65160</v>
      </c>
      <c r="N261" s="823"/>
      <c r="O261" s="823">
        <v>180</v>
      </c>
      <c r="P261" s="832">
        <v>358</v>
      </c>
      <c r="Q261" s="832">
        <v>69452</v>
      </c>
      <c r="R261" s="828"/>
      <c r="S261" s="833">
        <v>194</v>
      </c>
    </row>
    <row r="262" spans="1:19" ht="14.45" customHeight="1" x14ac:dyDescent="0.2">
      <c r="A262" s="822" t="s">
        <v>1830</v>
      </c>
      <c r="B262" s="823" t="s">
        <v>1831</v>
      </c>
      <c r="C262" s="823" t="s">
        <v>581</v>
      </c>
      <c r="D262" s="823" t="s">
        <v>966</v>
      </c>
      <c r="E262" s="823" t="s">
        <v>1890</v>
      </c>
      <c r="F262" s="823" t="s">
        <v>1899</v>
      </c>
      <c r="G262" s="823" t="s">
        <v>1900</v>
      </c>
      <c r="H262" s="832">
        <v>1</v>
      </c>
      <c r="I262" s="832">
        <v>319</v>
      </c>
      <c r="J262" s="823"/>
      <c r="K262" s="823">
        <v>319</v>
      </c>
      <c r="L262" s="832"/>
      <c r="M262" s="832"/>
      <c r="N262" s="823"/>
      <c r="O262" s="823"/>
      <c r="P262" s="832"/>
      <c r="Q262" s="832"/>
      <c r="R262" s="828"/>
      <c r="S262" s="833"/>
    </row>
    <row r="263" spans="1:19" ht="14.45" customHeight="1" x14ac:dyDescent="0.2">
      <c r="A263" s="822" t="s">
        <v>1830</v>
      </c>
      <c r="B263" s="823" t="s">
        <v>1831</v>
      </c>
      <c r="C263" s="823" t="s">
        <v>581</v>
      </c>
      <c r="D263" s="823" t="s">
        <v>966</v>
      </c>
      <c r="E263" s="823" t="s">
        <v>1890</v>
      </c>
      <c r="F263" s="823" t="s">
        <v>1901</v>
      </c>
      <c r="G263" s="823" t="s">
        <v>1902</v>
      </c>
      <c r="H263" s="832">
        <v>12</v>
      </c>
      <c r="I263" s="832">
        <v>24564</v>
      </c>
      <c r="J263" s="823"/>
      <c r="K263" s="823">
        <v>2047</v>
      </c>
      <c r="L263" s="832">
        <v>11</v>
      </c>
      <c r="M263" s="832">
        <v>22572</v>
      </c>
      <c r="N263" s="823"/>
      <c r="O263" s="823">
        <v>2052</v>
      </c>
      <c r="P263" s="832">
        <v>10</v>
      </c>
      <c r="Q263" s="832">
        <v>21270</v>
      </c>
      <c r="R263" s="828"/>
      <c r="S263" s="833">
        <v>2127</v>
      </c>
    </row>
    <row r="264" spans="1:19" ht="14.45" customHeight="1" x14ac:dyDescent="0.2">
      <c r="A264" s="822" t="s">
        <v>1830</v>
      </c>
      <c r="B264" s="823" t="s">
        <v>1831</v>
      </c>
      <c r="C264" s="823" t="s">
        <v>581</v>
      </c>
      <c r="D264" s="823" t="s">
        <v>966</v>
      </c>
      <c r="E264" s="823" t="s">
        <v>1890</v>
      </c>
      <c r="F264" s="823" t="s">
        <v>1903</v>
      </c>
      <c r="G264" s="823" t="s">
        <v>1904</v>
      </c>
      <c r="H264" s="832">
        <v>1</v>
      </c>
      <c r="I264" s="832">
        <v>3073</v>
      </c>
      <c r="J264" s="823"/>
      <c r="K264" s="823">
        <v>3073</v>
      </c>
      <c r="L264" s="832"/>
      <c r="M264" s="832"/>
      <c r="N264" s="823"/>
      <c r="O264" s="823"/>
      <c r="P264" s="832"/>
      <c r="Q264" s="832"/>
      <c r="R264" s="828"/>
      <c r="S264" s="833"/>
    </row>
    <row r="265" spans="1:19" ht="14.45" customHeight="1" x14ac:dyDescent="0.2">
      <c r="A265" s="822" t="s">
        <v>1830</v>
      </c>
      <c r="B265" s="823" t="s">
        <v>1831</v>
      </c>
      <c r="C265" s="823" t="s">
        <v>581</v>
      </c>
      <c r="D265" s="823" t="s">
        <v>966</v>
      </c>
      <c r="E265" s="823" t="s">
        <v>1890</v>
      </c>
      <c r="F265" s="823" t="s">
        <v>1905</v>
      </c>
      <c r="G265" s="823" t="s">
        <v>1906</v>
      </c>
      <c r="H265" s="832">
        <v>1</v>
      </c>
      <c r="I265" s="832">
        <v>671</v>
      </c>
      <c r="J265" s="823"/>
      <c r="K265" s="823">
        <v>671</v>
      </c>
      <c r="L265" s="832"/>
      <c r="M265" s="832"/>
      <c r="N265" s="823"/>
      <c r="O265" s="823"/>
      <c r="P265" s="832"/>
      <c r="Q265" s="832"/>
      <c r="R265" s="828"/>
      <c r="S265" s="833"/>
    </row>
    <row r="266" spans="1:19" ht="14.45" customHeight="1" x14ac:dyDescent="0.2">
      <c r="A266" s="822" t="s">
        <v>1830</v>
      </c>
      <c r="B266" s="823" t="s">
        <v>1831</v>
      </c>
      <c r="C266" s="823" t="s">
        <v>581</v>
      </c>
      <c r="D266" s="823" t="s">
        <v>966</v>
      </c>
      <c r="E266" s="823" t="s">
        <v>1890</v>
      </c>
      <c r="F266" s="823" t="s">
        <v>1907</v>
      </c>
      <c r="G266" s="823" t="s">
        <v>1908</v>
      </c>
      <c r="H266" s="832">
        <v>2</v>
      </c>
      <c r="I266" s="832">
        <v>2714</v>
      </c>
      <c r="J266" s="823"/>
      <c r="K266" s="823">
        <v>1357</v>
      </c>
      <c r="L266" s="832"/>
      <c r="M266" s="832"/>
      <c r="N266" s="823"/>
      <c r="O266" s="823"/>
      <c r="P266" s="832">
        <v>1</v>
      </c>
      <c r="Q266" s="832">
        <v>1403</v>
      </c>
      <c r="R266" s="828"/>
      <c r="S266" s="833">
        <v>1403</v>
      </c>
    </row>
    <row r="267" spans="1:19" ht="14.45" customHeight="1" x14ac:dyDescent="0.2">
      <c r="A267" s="822" t="s">
        <v>1830</v>
      </c>
      <c r="B267" s="823" t="s">
        <v>1831</v>
      </c>
      <c r="C267" s="823" t="s">
        <v>581</v>
      </c>
      <c r="D267" s="823" t="s">
        <v>966</v>
      </c>
      <c r="E267" s="823" t="s">
        <v>1890</v>
      </c>
      <c r="F267" s="823" t="s">
        <v>1909</v>
      </c>
      <c r="G267" s="823" t="s">
        <v>1910</v>
      </c>
      <c r="H267" s="832">
        <v>13</v>
      </c>
      <c r="I267" s="832">
        <v>18681</v>
      </c>
      <c r="J267" s="823"/>
      <c r="K267" s="823">
        <v>1437</v>
      </c>
      <c r="L267" s="832">
        <v>15</v>
      </c>
      <c r="M267" s="832">
        <v>21615</v>
      </c>
      <c r="N267" s="823"/>
      <c r="O267" s="823">
        <v>1441</v>
      </c>
      <c r="P267" s="832">
        <v>4</v>
      </c>
      <c r="Q267" s="832">
        <v>5960</v>
      </c>
      <c r="R267" s="828"/>
      <c r="S267" s="833">
        <v>1490</v>
      </c>
    </row>
    <row r="268" spans="1:19" ht="14.45" customHeight="1" x14ac:dyDescent="0.2">
      <c r="A268" s="822" t="s">
        <v>1830</v>
      </c>
      <c r="B268" s="823" t="s">
        <v>1831</v>
      </c>
      <c r="C268" s="823" t="s">
        <v>581</v>
      </c>
      <c r="D268" s="823" t="s">
        <v>966</v>
      </c>
      <c r="E268" s="823" t="s">
        <v>1890</v>
      </c>
      <c r="F268" s="823" t="s">
        <v>1911</v>
      </c>
      <c r="G268" s="823" t="s">
        <v>1912</v>
      </c>
      <c r="H268" s="832">
        <v>64</v>
      </c>
      <c r="I268" s="832">
        <v>122880</v>
      </c>
      <c r="J268" s="823"/>
      <c r="K268" s="823">
        <v>1920</v>
      </c>
      <c r="L268" s="832">
        <v>12</v>
      </c>
      <c r="M268" s="832">
        <v>23100</v>
      </c>
      <c r="N268" s="823"/>
      <c r="O268" s="823">
        <v>1925</v>
      </c>
      <c r="P268" s="832">
        <v>17</v>
      </c>
      <c r="Q268" s="832">
        <v>34000</v>
      </c>
      <c r="R268" s="828"/>
      <c r="S268" s="833">
        <v>2000</v>
      </c>
    </row>
    <row r="269" spans="1:19" ht="14.45" customHeight="1" x14ac:dyDescent="0.2">
      <c r="A269" s="822" t="s">
        <v>1830</v>
      </c>
      <c r="B269" s="823" t="s">
        <v>1831</v>
      </c>
      <c r="C269" s="823" t="s">
        <v>581</v>
      </c>
      <c r="D269" s="823" t="s">
        <v>966</v>
      </c>
      <c r="E269" s="823" t="s">
        <v>1890</v>
      </c>
      <c r="F269" s="823" t="s">
        <v>1915</v>
      </c>
      <c r="G269" s="823" t="s">
        <v>1916</v>
      </c>
      <c r="H269" s="832">
        <v>20</v>
      </c>
      <c r="I269" s="832">
        <v>24380</v>
      </c>
      <c r="J269" s="823"/>
      <c r="K269" s="823">
        <v>1219</v>
      </c>
      <c r="L269" s="832">
        <v>12</v>
      </c>
      <c r="M269" s="832">
        <v>14676</v>
      </c>
      <c r="N269" s="823"/>
      <c r="O269" s="823">
        <v>1223</v>
      </c>
      <c r="P269" s="832">
        <v>12</v>
      </c>
      <c r="Q269" s="832">
        <v>15204</v>
      </c>
      <c r="R269" s="828"/>
      <c r="S269" s="833">
        <v>1267</v>
      </c>
    </row>
    <row r="270" spans="1:19" ht="14.45" customHeight="1" x14ac:dyDescent="0.2">
      <c r="A270" s="822" t="s">
        <v>1830</v>
      </c>
      <c r="B270" s="823" t="s">
        <v>1831</v>
      </c>
      <c r="C270" s="823" t="s">
        <v>581</v>
      </c>
      <c r="D270" s="823" t="s">
        <v>966</v>
      </c>
      <c r="E270" s="823" t="s">
        <v>1890</v>
      </c>
      <c r="F270" s="823" t="s">
        <v>1917</v>
      </c>
      <c r="G270" s="823" t="s">
        <v>1918</v>
      </c>
      <c r="H270" s="832">
        <v>9</v>
      </c>
      <c r="I270" s="832">
        <v>6165</v>
      </c>
      <c r="J270" s="823"/>
      <c r="K270" s="823">
        <v>685</v>
      </c>
      <c r="L270" s="832">
        <v>27</v>
      </c>
      <c r="M270" s="832">
        <v>18549</v>
      </c>
      <c r="N270" s="823"/>
      <c r="O270" s="823">
        <v>687</v>
      </c>
      <c r="P270" s="832">
        <v>13</v>
      </c>
      <c r="Q270" s="832">
        <v>9295</v>
      </c>
      <c r="R270" s="828"/>
      <c r="S270" s="833">
        <v>715</v>
      </c>
    </row>
    <row r="271" spans="1:19" ht="14.45" customHeight="1" x14ac:dyDescent="0.2">
      <c r="A271" s="822" t="s">
        <v>1830</v>
      </c>
      <c r="B271" s="823" t="s">
        <v>1831</v>
      </c>
      <c r="C271" s="823" t="s">
        <v>581</v>
      </c>
      <c r="D271" s="823" t="s">
        <v>966</v>
      </c>
      <c r="E271" s="823" t="s">
        <v>1890</v>
      </c>
      <c r="F271" s="823" t="s">
        <v>1919</v>
      </c>
      <c r="G271" s="823" t="s">
        <v>1920</v>
      </c>
      <c r="H271" s="832">
        <v>11</v>
      </c>
      <c r="I271" s="832">
        <v>7920</v>
      </c>
      <c r="J271" s="823"/>
      <c r="K271" s="823">
        <v>720</v>
      </c>
      <c r="L271" s="832">
        <v>10</v>
      </c>
      <c r="M271" s="832">
        <v>7220</v>
      </c>
      <c r="N271" s="823"/>
      <c r="O271" s="823">
        <v>722</v>
      </c>
      <c r="P271" s="832">
        <v>2</v>
      </c>
      <c r="Q271" s="832">
        <v>1508</v>
      </c>
      <c r="R271" s="828"/>
      <c r="S271" s="833">
        <v>754</v>
      </c>
    </row>
    <row r="272" spans="1:19" ht="14.45" customHeight="1" x14ac:dyDescent="0.2">
      <c r="A272" s="822" t="s">
        <v>1830</v>
      </c>
      <c r="B272" s="823" t="s">
        <v>1831</v>
      </c>
      <c r="C272" s="823" t="s">
        <v>581</v>
      </c>
      <c r="D272" s="823" t="s">
        <v>966</v>
      </c>
      <c r="E272" s="823" t="s">
        <v>1890</v>
      </c>
      <c r="F272" s="823" t="s">
        <v>1921</v>
      </c>
      <c r="G272" s="823" t="s">
        <v>1922</v>
      </c>
      <c r="H272" s="832"/>
      <c r="I272" s="832"/>
      <c r="J272" s="823"/>
      <c r="K272" s="823"/>
      <c r="L272" s="832"/>
      <c r="M272" s="832"/>
      <c r="N272" s="823"/>
      <c r="O272" s="823"/>
      <c r="P272" s="832">
        <v>1</v>
      </c>
      <c r="Q272" s="832">
        <v>2772</v>
      </c>
      <c r="R272" s="828"/>
      <c r="S272" s="833">
        <v>2772</v>
      </c>
    </row>
    <row r="273" spans="1:19" ht="14.45" customHeight="1" x14ac:dyDescent="0.2">
      <c r="A273" s="822" t="s">
        <v>1830</v>
      </c>
      <c r="B273" s="823" t="s">
        <v>1831</v>
      </c>
      <c r="C273" s="823" t="s">
        <v>581</v>
      </c>
      <c r="D273" s="823" t="s">
        <v>966</v>
      </c>
      <c r="E273" s="823" t="s">
        <v>1890</v>
      </c>
      <c r="F273" s="823" t="s">
        <v>1923</v>
      </c>
      <c r="G273" s="823" t="s">
        <v>1924</v>
      </c>
      <c r="H273" s="832">
        <v>859</v>
      </c>
      <c r="I273" s="832">
        <v>1572829</v>
      </c>
      <c r="J273" s="823"/>
      <c r="K273" s="823">
        <v>1831</v>
      </c>
      <c r="L273" s="832">
        <v>792</v>
      </c>
      <c r="M273" s="832">
        <v>1453320</v>
      </c>
      <c r="N273" s="823"/>
      <c r="O273" s="823">
        <v>1835</v>
      </c>
      <c r="P273" s="832">
        <v>793</v>
      </c>
      <c r="Q273" s="832">
        <v>1513837</v>
      </c>
      <c r="R273" s="828"/>
      <c r="S273" s="833">
        <v>1909</v>
      </c>
    </row>
    <row r="274" spans="1:19" ht="14.45" customHeight="1" x14ac:dyDescent="0.2">
      <c r="A274" s="822" t="s">
        <v>1830</v>
      </c>
      <c r="B274" s="823" t="s">
        <v>1831</v>
      </c>
      <c r="C274" s="823" t="s">
        <v>581</v>
      </c>
      <c r="D274" s="823" t="s">
        <v>966</v>
      </c>
      <c r="E274" s="823" t="s">
        <v>1890</v>
      </c>
      <c r="F274" s="823" t="s">
        <v>1925</v>
      </c>
      <c r="G274" s="823" t="s">
        <v>1926</v>
      </c>
      <c r="H274" s="832">
        <v>349</v>
      </c>
      <c r="I274" s="832">
        <v>150419</v>
      </c>
      <c r="J274" s="823"/>
      <c r="K274" s="823">
        <v>431</v>
      </c>
      <c r="L274" s="832">
        <v>272</v>
      </c>
      <c r="M274" s="832">
        <v>117776</v>
      </c>
      <c r="N274" s="823"/>
      <c r="O274" s="823">
        <v>433</v>
      </c>
      <c r="P274" s="832">
        <v>252</v>
      </c>
      <c r="Q274" s="832">
        <v>113904</v>
      </c>
      <c r="R274" s="828"/>
      <c r="S274" s="833">
        <v>452</v>
      </c>
    </row>
    <row r="275" spans="1:19" ht="14.45" customHeight="1" x14ac:dyDescent="0.2">
      <c r="A275" s="822" t="s">
        <v>1830</v>
      </c>
      <c r="B275" s="823" t="s">
        <v>1831</v>
      </c>
      <c r="C275" s="823" t="s">
        <v>581</v>
      </c>
      <c r="D275" s="823" t="s">
        <v>966</v>
      </c>
      <c r="E275" s="823" t="s">
        <v>1890</v>
      </c>
      <c r="F275" s="823" t="s">
        <v>1927</v>
      </c>
      <c r="G275" s="823" t="s">
        <v>1928</v>
      </c>
      <c r="H275" s="832">
        <v>21</v>
      </c>
      <c r="I275" s="832">
        <v>74193</v>
      </c>
      <c r="J275" s="823"/>
      <c r="K275" s="823">
        <v>3533</v>
      </c>
      <c r="L275" s="832">
        <v>53</v>
      </c>
      <c r="M275" s="832">
        <v>187779</v>
      </c>
      <c r="N275" s="823"/>
      <c r="O275" s="823">
        <v>3543</v>
      </c>
      <c r="P275" s="832">
        <v>37</v>
      </c>
      <c r="Q275" s="832">
        <v>134051</v>
      </c>
      <c r="R275" s="828"/>
      <c r="S275" s="833">
        <v>3623</v>
      </c>
    </row>
    <row r="276" spans="1:19" ht="14.45" customHeight="1" x14ac:dyDescent="0.2">
      <c r="A276" s="822" t="s">
        <v>1830</v>
      </c>
      <c r="B276" s="823" t="s">
        <v>1831</v>
      </c>
      <c r="C276" s="823" t="s">
        <v>581</v>
      </c>
      <c r="D276" s="823" t="s">
        <v>966</v>
      </c>
      <c r="E276" s="823" t="s">
        <v>1890</v>
      </c>
      <c r="F276" s="823" t="s">
        <v>1933</v>
      </c>
      <c r="G276" s="823" t="s">
        <v>1934</v>
      </c>
      <c r="H276" s="832">
        <v>295</v>
      </c>
      <c r="I276" s="832">
        <v>9833.34</v>
      </c>
      <c r="J276" s="823"/>
      <c r="K276" s="823">
        <v>33.333355932203389</v>
      </c>
      <c r="L276" s="832">
        <v>441</v>
      </c>
      <c r="M276" s="832">
        <v>16428.88</v>
      </c>
      <c r="N276" s="823"/>
      <c r="O276" s="823">
        <v>37.253696145124721</v>
      </c>
      <c r="P276" s="832">
        <v>373</v>
      </c>
      <c r="Q276" s="832">
        <v>15215.55</v>
      </c>
      <c r="R276" s="828"/>
      <c r="S276" s="833">
        <v>40.792359249329756</v>
      </c>
    </row>
    <row r="277" spans="1:19" ht="14.45" customHeight="1" x14ac:dyDescent="0.2">
      <c r="A277" s="822" t="s">
        <v>1830</v>
      </c>
      <c r="B277" s="823" t="s">
        <v>1831</v>
      </c>
      <c r="C277" s="823" t="s">
        <v>581</v>
      </c>
      <c r="D277" s="823" t="s">
        <v>966</v>
      </c>
      <c r="E277" s="823" t="s">
        <v>1890</v>
      </c>
      <c r="F277" s="823" t="s">
        <v>1935</v>
      </c>
      <c r="G277" s="823" t="s">
        <v>1936</v>
      </c>
      <c r="H277" s="832">
        <v>344</v>
      </c>
      <c r="I277" s="832">
        <v>13072</v>
      </c>
      <c r="J277" s="823"/>
      <c r="K277" s="823">
        <v>38</v>
      </c>
      <c r="L277" s="832">
        <v>354</v>
      </c>
      <c r="M277" s="832">
        <v>13452</v>
      </c>
      <c r="N277" s="823"/>
      <c r="O277" s="823">
        <v>38</v>
      </c>
      <c r="P277" s="832">
        <v>342</v>
      </c>
      <c r="Q277" s="832">
        <v>13338</v>
      </c>
      <c r="R277" s="828"/>
      <c r="S277" s="833">
        <v>39</v>
      </c>
    </row>
    <row r="278" spans="1:19" ht="14.45" customHeight="1" x14ac:dyDescent="0.2">
      <c r="A278" s="822" t="s">
        <v>1830</v>
      </c>
      <c r="B278" s="823" t="s">
        <v>1831</v>
      </c>
      <c r="C278" s="823" t="s">
        <v>581</v>
      </c>
      <c r="D278" s="823" t="s">
        <v>966</v>
      </c>
      <c r="E278" s="823" t="s">
        <v>1890</v>
      </c>
      <c r="F278" s="823" t="s">
        <v>1937</v>
      </c>
      <c r="G278" s="823" t="s">
        <v>1938</v>
      </c>
      <c r="H278" s="832">
        <v>137</v>
      </c>
      <c r="I278" s="832">
        <v>84118</v>
      </c>
      <c r="J278" s="823"/>
      <c r="K278" s="823">
        <v>614</v>
      </c>
      <c r="L278" s="832">
        <v>118</v>
      </c>
      <c r="M278" s="832">
        <v>72924</v>
      </c>
      <c r="N278" s="823"/>
      <c r="O278" s="823">
        <v>618</v>
      </c>
      <c r="P278" s="832">
        <v>141</v>
      </c>
      <c r="Q278" s="832">
        <v>91368</v>
      </c>
      <c r="R278" s="828"/>
      <c r="S278" s="833">
        <v>648</v>
      </c>
    </row>
    <row r="279" spans="1:19" ht="14.45" customHeight="1" x14ac:dyDescent="0.2">
      <c r="A279" s="822" t="s">
        <v>1830</v>
      </c>
      <c r="B279" s="823" t="s">
        <v>1831</v>
      </c>
      <c r="C279" s="823" t="s">
        <v>581</v>
      </c>
      <c r="D279" s="823" t="s">
        <v>966</v>
      </c>
      <c r="E279" s="823" t="s">
        <v>1890</v>
      </c>
      <c r="F279" s="823" t="s">
        <v>1941</v>
      </c>
      <c r="G279" s="823" t="s">
        <v>1942</v>
      </c>
      <c r="H279" s="832"/>
      <c r="I279" s="832"/>
      <c r="J279" s="823"/>
      <c r="K279" s="823"/>
      <c r="L279" s="832">
        <v>3</v>
      </c>
      <c r="M279" s="832">
        <v>6105</v>
      </c>
      <c r="N279" s="823"/>
      <c r="O279" s="823">
        <v>2035</v>
      </c>
      <c r="P279" s="832"/>
      <c r="Q279" s="832"/>
      <c r="R279" s="828"/>
      <c r="S279" s="833"/>
    </row>
    <row r="280" spans="1:19" ht="14.45" customHeight="1" x14ac:dyDescent="0.2">
      <c r="A280" s="822" t="s">
        <v>1830</v>
      </c>
      <c r="B280" s="823" t="s">
        <v>1831</v>
      </c>
      <c r="C280" s="823" t="s">
        <v>581</v>
      </c>
      <c r="D280" s="823" t="s">
        <v>966</v>
      </c>
      <c r="E280" s="823" t="s">
        <v>1890</v>
      </c>
      <c r="F280" s="823" t="s">
        <v>1943</v>
      </c>
      <c r="G280" s="823" t="s">
        <v>1944</v>
      </c>
      <c r="H280" s="832">
        <v>16</v>
      </c>
      <c r="I280" s="832">
        <v>7008</v>
      </c>
      <c r="J280" s="823"/>
      <c r="K280" s="823">
        <v>438</v>
      </c>
      <c r="L280" s="832">
        <v>13</v>
      </c>
      <c r="M280" s="832">
        <v>5720</v>
      </c>
      <c r="N280" s="823"/>
      <c r="O280" s="823">
        <v>440</v>
      </c>
      <c r="P280" s="832">
        <v>16</v>
      </c>
      <c r="Q280" s="832">
        <v>7344</v>
      </c>
      <c r="R280" s="828"/>
      <c r="S280" s="833">
        <v>459</v>
      </c>
    </row>
    <row r="281" spans="1:19" ht="14.45" customHeight="1" x14ac:dyDescent="0.2">
      <c r="A281" s="822" t="s">
        <v>1830</v>
      </c>
      <c r="B281" s="823" t="s">
        <v>1831</v>
      </c>
      <c r="C281" s="823" t="s">
        <v>581</v>
      </c>
      <c r="D281" s="823" t="s">
        <v>966</v>
      </c>
      <c r="E281" s="823" t="s">
        <v>1890</v>
      </c>
      <c r="F281" s="823" t="s">
        <v>1945</v>
      </c>
      <c r="G281" s="823" t="s">
        <v>1946</v>
      </c>
      <c r="H281" s="832">
        <v>159</v>
      </c>
      <c r="I281" s="832">
        <v>214173</v>
      </c>
      <c r="J281" s="823"/>
      <c r="K281" s="823">
        <v>1347</v>
      </c>
      <c r="L281" s="832">
        <v>166</v>
      </c>
      <c r="M281" s="832">
        <v>224266</v>
      </c>
      <c r="N281" s="823"/>
      <c r="O281" s="823">
        <v>1351</v>
      </c>
      <c r="P281" s="832">
        <v>185</v>
      </c>
      <c r="Q281" s="832">
        <v>260480</v>
      </c>
      <c r="R281" s="828"/>
      <c r="S281" s="833">
        <v>1408</v>
      </c>
    </row>
    <row r="282" spans="1:19" ht="14.45" customHeight="1" x14ac:dyDescent="0.2">
      <c r="A282" s="822" t="s">
        <v>1830</v>
      </c>
      <c r="B282" s="823" t="s">
        <v>1831</v>
      </c>
      <c r="C282" s="823" t="s">
        <v>581</v>
      </c>
      <c r="D282" s="823" t="s">
        <v>966</v>
      </c>
      <c r="E282" s="823" t="s">
        <v>1890</v>
      </c>
      <c r="F282" s="823" t="s">
        <v>1947</v>
      </c>
      <c r="G282" s="823" t="s">
        <v>1948</v>
      </c>
      <c r="H282" s="832">
        <v>20</v>
      </c>
      <c r="I282" s="832">
        <v>10240</v>
      </c>
      <c r="J282" s="823"/>
      <c r="K282" s="823">
        <v>512</v>
      </c>
      <c r="L282" s="832">
        <v>40</v>
      </c>
      <c r="M282" s="832">
        <v>20560</v>
      </c>
      <c r="N282" s="823"/>
      <c r="O282" s="823">
        <v>514</v>
      </c>
      <c r="P282" s="832">
        <v>55</v>
      </c>
      <c r="Q282" s="832">
        <v>29535</v>
      </c>
      <c r="R282" s="828"/>
      <c r="S282" s="833">
        <v>537</v>
      </c>
    </row>
    <row r="283" spans="1:19" ht="14.45" customHeight="1" x14ac:dyDescent="0.2">
      <c r="A283" s="822" t="s">
        <v>1830</v>
      </c>
      <c r="B283" s="823" t="s">
        <v>1831</v>
      </c>
      <c r="C283" s="823" t="s">
        <v>581</v>
      </c>
      <c r="D283" s="823" t="s">
        <v>966</v>
      </c>
      <c r="E283" s="823" t="s">
        <v>1890</v>
      </c>
      <c r="F283" s="823" t="s">
        <v>1949</v>
      </c>
      <c r="G283" s="823" t="s">
        <v>1950</v>
      </c>
      <c r="H283" s="832">
        <v>9</v>
      </c>
      <c r="I283" s="832">
        <v>21078</v>
      </c>
      <c r="J283" s="823"/>
      <c r="K283" s="823">
        <v>2342</v>
      </c>
      <c r="L283" s="832">
        <v>2</v>
      </c>
      <c r="M283" s="832">
        <v>4702</v>
      </c>
      <c r="N283" s="823"/>
      <c r="O283" s="823">
        <v>2351</v>
      </c>
      <c r="P283" s="832">
        <v>8</v>
      </c>
      <c r="Q283" s="832">
        <v>19512</v>
      </c>
      <c r="R283" s="828"/>
      <c r="S283" s="833">
        <v>2439</v>
      </c>
    </row>
    <row r="284" spans="1:19" ht="14.45" customHeight="1" x14ac:dyDescent="0.2">
      <c r="A284" s="822" t="s">
        <v>1830</v>
      </c>
      <c r="B284" s="823" t="s">
        <v>1831</v>
      </c>
      <c r="C284" s="823" t="s">
        <v>581</v>
      </c>
      <c r="D284" s="823" t="s">
        <v>966</v>
      </c>
      <c r="E284" s="823" t="s">
        <v>1890</v>
      </c>
      <c r="F284" s="823" t="s">
        <v>1951</v>
      </c>
      <c r="G284" s="823" t="s">
        <v>1952</v>
      </c>
      <c r="H284" s="832">
        <v>11</v>
      </c>
      <c r="I284" s="832">
        <v>29238</v>
      </c>
      <c r="J284" s="823"/>
      <c r="K284" s="823">
        <v>2658</v>
      </c>
      <c r="L284" s="832">
        <v>7</v>
      </c>
      <c r="M284" s="832">
        <v>18669</v>
      </c>
      <c r="N284" s="823"/>
      <c r="O284" s="823">
        <v>2667</v>
      </c>
      <c r="P284" s="832">
        <v>3</v>
      </c>
      <c r="Q284" s="832">
        <v>8340</v>
      </c>
      <c r="R284" s="828"/>
      <c r="S284" s="833">
        <v>2780</v>
      </c>
    </row>
    <row r="285" spans="1:19" ht="14.45" customHeight="1" x14ac:dyDescent="0.2">
      <c r="A285" s="822" t="s">
        <v>1830</v>
      </c>
      <c r="B285" s="823" t="s">
        <v>1831</v>
      </c>
      <c r="C285" s="823" t="s">
        <v>581</v>
      </c>
      <c r="D285" s="823" t="s">
        <v>966</v>
      </c>
      <c r="E285" s="823" t="s">
        <v>1890</v>
      </c>
      <c r="F285" s="823" t="s">
        <v>1953</v>
      </c>
      <c r="G285" s="823" t="s">
        <v>1954</v>
      </c>
      <c r="H285" s="832"/>
      <c r="I285" s="832"/>
      <c r="J285" s="823"/>
      <c r="K285" s="823"/>
      <c r="L285" s="832">
        <v>81</v>
      </c>
      <c r="M285" s="832">
        <v>29160</v>
      </c>
      <c r="N285" s="823"/>
      <c r="O285" s="823">
        <v>360</v>
      </c>
      <c r="P285" s="832">
        <v>15</v>
      </c>
      <c r="Q285" s="832">
        <v>5820</v>
      </c>
      <c r="R285" s="828"/>
      <c r="S285" s="833">
        <v>388</v>
      </c>
    </row>
    <row r="286" spans="1:19" ht="14.45" customHeight="1" x14ac:dyDescent="0.2">
      <c r="A286" s="822" t="s">
        <v>1830</v>
      </c>
      <c r="B286" s="823" t="s">
        <v>1831</v>
      </c>
      <c r="C286" s="823" t="s">
        <v>581</v>
      </c>
      <c r="D286" s="823" t="s">
        <v>966</v>
      </c>
      <c r="E286" s="823" t="s">
        <v>1890</v>
      </c>
      <c r="F286" s="823" t="s">
        <v>1955</v>
      </c>
      <c r="G286" s="823" t="s">
        <v>1956</v>
      </c>
      <c r="H286" s="832">
        <v>2</v>
      </c>
      <c r="I286" s="832">
        <v>392</v>
      </c>
      <c r="J286" s="823"/>
      <c r="K286" s="823">
        <v>196</v>
      </c>
      <c r="L286" s="832"/>
      <c r="M286" s="832"/>
      <c r="N286" s="823"/>
      <c r="O286" s="823"/>
      <c r="P286" s="832"/>
      <c r="Q286" s="832"/>
      <c r="R286" s="828"/>
      <c r="S286" s="833"/>
    </row>
    <row r="287" spans="1:19" ht="14.45" customHeight="1" x14ac:dyDescent="0.2">
      <c r="A287" s="822" t="s">
        <v>1830</v>
      </c>
      <c r="B287" s="823" t="s">
        <v>1831</v>
      </c>
      <c r="C287" s="823" t="s">
        <v>581</v>
      </c>
      <c r="D287" s="823" t="s">
        <v>966</v>
      </c>
      <c r="E287" s="823" t="s">
        <v>1890</v>
      </c>
      <c r="F287" s="823" t="s">
        <v>1957</v>
      </c>
      <c r="G287" s="823" t="s">
        <v>1958</v>
      </c>
      <c r="H287" s="832"/>
      <c r="I287" s="832"/>
      <c r="J287" s="823"/>
      <c r="K287" s="823"/>
      <c r="L287" s="832"/>
      <c r="M287" s="832"/>
      <c r="N287" s="823"/>
      <c r="O287" s="823"/>
      <c r="P287" s="832">
        <v>5</v>
      </c>
      <c r="Q287" s="832">
        <v>5585</v>
      </c>
      <c r="R287" s="828"/>
      <c r="S287" s="833">
        <v>1117</v>
      </c>
    </row>
    <row r="288" spans="1:19" ht="14.45" customHeight="1" x14ac:dyDescent="0.2">
      <c r="A288" s="822" t="s">
        <v>1830</v>
      </c>
      <c r="B288" s="823" t="s">
        <v>1831</v>
      </c>
      <c r="C288" s="823" t="s">
        <v>581</v>
      </c>
      <c r="D288" s="823" t="s">
        <v>966</v>
      </c>
      <c r="E288" s="823" t="s">
        <v>1890</v>
      </c>
      <c r="F288" s="823" t="s">
        <v>1959</v>
      </c>
      <c r="G288" s="823" t="s">
        <v>1960</v>
      </c>
      <c r="H288" s="832">
        <v>4</v>
      </c>
      <c r="I288" s="832">
        <v>2108</v>
      </c>
      <c r="J288" s="823"/>
      <c r="K288" s="823">
        <v>527</v>
      </c>
      <c r="L288" s="832">
        <v>3</v>
      </c>
      <c r="M288" s="832">
        <v>1587</v>
      </c>
      <c r="N288" s="823"/>
      <c r="O288" s="823">
        <v>529</v>
      </c>
      <c r="P288" s="832">
        <v>3</v>
      </c>
      <c r="Q288" s="832">
        <v>1671</v>
      </c>
      <c r="R288" s="828"/>
      <c r="S288" s="833">
        <v>557</v>
      </c>
    </row>
    <row r="289" spans="1:19" ht="14.45" customHeight="1" x14ac:dyDescent="0.2">
      <c r="A289" s="822" t="s">
        <v>1830</v>
      </c>
      <c r="B289" s="823" t="s">
        <v>1831</v>
      </c>
      <c r="C289" s="823" t="s">
        <v>581</v>
      </c>
      <c r="D289" s="823" t="s">
        <v>966</v>
      </c>
      <c r="E289" s="823" t="s">
        <v>1890</v>
      </c>
      <c r="F289" s="823" t="s">
        <v>1961</v>
      </c>
      <c r="G289" s="823" t="s">
        <v>1962</v>
      </c>
      <c r="H289" s="832">
        <v>1</v>
      </c>
      <c r="I289" s="832">
        <v>143</v>
      </c>
      <c r="J289" s="823"/>
      <c r="K289" s="823">
        <v>143</v>
      </c>
      <c r="L289" s="832"/>
      <c r="M289" s="832"/>
      <c r="N289" s="823"/>
      <c r="O289" s="823"/>
      <c r="P289" s="832"/>
      <c r="Q289" s="832"/>
      <c r="R289" s="828"/>
      <c r="S289" s="833"/>
    </row>
    <row r="290" spans="1:19" ht="14.45" customHeight="1" x14ac:dyDescent="0.2">
      <c r="A290" s="822" t="s">
        <v>1830</v>
      </c>
      <c r="B290" s="823" t="s">
        <v>1831</v>
      </c>
      <c r="C290" s="823" t="s">
        <v>581</v>
      </c>
      <c r="D290" s="823" t="s">
        <v>966</v>
      </c>
      <c r="E290" s="823" t="s">
        <v>1890</v>
      </c>
      <c r="F290" s="823" t="s">
        <v>1967</v>
      </c>
      <c r="G290" s="823" t="s">
        <v>1968</v>
      </c>
      <c r="H290" s="832">
        <v>9</v>
      </c>
      <c r="I290" s="832">
        <v>6498</v>
      </c>
      <c r="J290" s="823"/>
      <c r="K290" s="823">
        <v>722</v>
      </c>
      <c r="L290" s="832">
        <v>2</v>
      </c>
      <c r="M290" s="832">
        <v>1448</v>
      </c>
      <c r="N290" s="823"/>
      <c r="O290" s="823">
        <v>724</v>
      </c>
      <c r="P290" s="832">
        <v>9</v>
      </c>
      <c r="Q290" s="832">
        <v>6768</v>
      </c>
      <c r="R290" s="828"/>
      <c r="S290" s="833">
        <v>752</v>
      </c>
    </row>
    <row r="291" spans="1:19" ht="14.45" customHeight="1" x14ac:dyDescent="0.2">
      <c r="A291" s="822" t="s">
        <v>1830</v>
      </c>
      <c r="B291" s="823" t="s">
        <v>1831</v>
      </c>
      <c r="C291" s="823" t="s">
        <v>581</v>
      </c>
      <c r="D291" s="823" t="s">
        <v>1828</v>
      </c>
      <c r="E291" s="823" t="s">
        <v>1835</v>
      </c>
      <c r="F291" s="823" t="s">
        <v>1836</v>
      </c>
      <c r="G291" s="823" t="s">
        <v>1837</v>
      </c>
      <c r="H291" s="832">
        <v>1785</v>
      </c>
      <c r="I291" s="832">
        <v>48399.450000000004</v>
      </c>
      <c r="J291" s="823"/>
      <c r="K291" s="823">
        <v>27.114537815126052</v>
      </c>
      <c r="L291" s="832">
        <v>740</v>
      </c>
      <c r="M291" s="832">
        <v>20675.599999999999</v>
      </c>
      <c r="N291" s="823"/>
      <c r="O291" s="823">
        <v>27.939999999999998</v>
      </c>
      <c r="P291" s="832"/>
      <c r="Q291" s="832"/>
      <c r="R291" s="828"/>
      <c r="S291" s="833"/>
    </row>
    <row r="292" spans="1:19" ht="14.45" customHeight="1" x14ac:dyDescent="0.2">
      <c r="A292" s="822" t="s">
        <v>1830</v>
      </c>
      <c r="B292" s="823" t="s">
        <v>1831</v>
      </c>
      <c r="C292" s="823" t="s">
        <v>581</v>
      </c>
      <c r="D292" s="823" t="s">
        <v>1828</v>
      </c>
      <c r="E292" s="823" t="s">
        <v>1835</v>
      </c>
      <c r="F292" s="823" t="s">
        <v>1838</v>
      </c>
      <c r="G292" s="823" t="s">
        <v>1839</v>
      </c>
      <c r="H292" s="832">
        <v>4858</v>
      </c>
      <c r="I292" s="832">
        <v>12373.69</v>
      </c>
      <c r="J292" s="823"/>
      <c r="K292" s="823">
        <v>2.5470749279538905</v>
      </c>
      <c r="L292" s="832">
        <v>724</v>
      </c>
      <c r="M292" s="832">
        <v>1802.7600000000002</v>
      </c>
      <c r="N292" s="823"/>
      <c r="O292" s="823">
        <v>2.4900000000000002</v>
      </c>
      <c r="P292" s="832"/>
      <c r="Q292" s="832"/>
      <c r="R292" s="828"/>
      <c r="S292" s="833"/>
    </row>
    <row r="293" spans="1:19" ht="14.45" customHeight="1" x14ac:dyDescent="0.2">
      <c r="A293" s="822" t="s">
        <v>1830</v>
      </c>
      <c r="B293" s="823" t="s">
        <v>1831</v>
      </c>
      <c r="C293" s="823" t="s">
        <v>581</v>
      </c>
      <c r="D293" s="823" t="s">
        <v>1828</v>
      </c>
      <c r="E293" s="823" t="s">
        <v>1835</v>
      </c>
      <c r="F293" s="823" t="s">
        <v>1840</v>
      </c>
      <c r="G293" s="823" t="s">
        <v>1841</v>
      </c>
      <c r="H293" s="832">
        <v>8125</v>
      </c>
      <c r="I293" s="832">
        <v>59054.75</v>
      </c>
      <c r="J293" s="823"/>
      <c r="K293" s="823">
        <v>7.2682769230769226</v>
      </c>
      <c r="L293" s="832">
        <v>2125</v>
      </c>
      <c r="M293" s="832">
        <v>15193.75</v>
      </c>
      <c r="N293" s="823"/>
      <c r="O293" s="823">
        <v>7.15</v>
      </c>
      <c r="P293" s="832"/>
      <c r="Q293" s="832"/>
      <c r="R293" s="828"/>
      <c r="S293" s="833"/>
    </row>
    <row r="294" spans="1:19" ht="14.45" customHeight="1" x14ac:dyDescent="0.2">
      <c r="A294" s="822" t="s">
        <v>1830</v>
      </c>
      <c r="B294" s="823" t="s">
        <v>1831</v>
      </c>
      <c r="C294" s="823" t="s">
        <v>581</v>
      </c>
      <c r="D294" s="823" t="s">
        <v>1828</v>
      </c>
      <c r="E294" s="823" t="s">
        <v>1835</v>
      </c>
      <c r="F294" s="823" t="s">
        <v>1842</v>
      </c>
      <c r="G294" s="823" t="s">
        <v>1843</v>
      </c>
      <c r="H294" s="832">
        <v>0</v>
      </c>
      <c r="I294" s="832">
        <v>0</v>
      </c>
      <c r="J294" s="823"/>
      <c r="K294" s="823"/>
      <c r="L294" s="832"/>
      <c r="M294" s="832"/>
      <c r="N294" s="823"/>
      <c r="O294" s="823"/>
      <c r="P294" s="832"/>
      <c r="Q294" s="832"/>
      <c r="R294" s="828"/>
      <c r="S294" s="833"/>
    </row>
    <row r="295" spans="1:19" ht="14.45" customHeight="1" x14ac:dyDescent="0.2">
      <c r="A295" s="822" t="s">
        <v>1830</v>
      </c>
      <c r="B295" s="823" t="s">
        <v>1831</v>
      </c>
      <c r="C295" s="823" t="s">
        <v>581</v>
      </c>
      <c r="D295" s="823" t="s">
        <v>1828</v>
      </c>
      <c r="E295" s="823" t="s">
        <v>1835</v>
      </c>
      <c r="F295" s="823" t="s">
        <v>1844</v>
      </c>
      <c r="G295" s="823" t="s">
        <v>1845</v>
      </c>
      <c r="H295" s="832">
        <v>10334</v>
      </c>
      <c r="I295" s="832">
        <v>54682.380000000005</v>
      </c>
      <c r="J295" s="823"/>
      <c r="K295" s="823">
        <v>5.291501838591059</v>
      </c>
      <c r="L295" s="832">
        <v>3257</v>
      </c>
      <c r="M295" s="832">
        <v>16871.259999999998</v>
      </c>
      <c r="N295" s="823"/>
      <c r="O295" s="823">
        <v>5.18</v>
      </c>
      <c r="P295" s="832"/>
      <c r="Q295" s="832"/>
      <c r="R295" s="828"/>
      <c r="S295" s="833"/>
    </row>
    <row r="296" spans="1:19" ht="14.45" customHeight="1" x14ac:dyDescent="0.2">
      <c r="A296" s="822" t="s">
        <v>1830</v>
      </c>
      <c r="B296" s="823" t="s">
        <v>1831</v>
      </c>
      <c r="C296" s="823" t="s">
        <v>581</v>
      </c>
      <c r="D296" s="823" t="s">
        <v>1828</v>
      </c>
      <c r="E296" s="823" t="s">
        <v>1835</v>
      </c>
      <c r="F296" s="823" t="s">
        <v>1846</v>
      </c>
      <c r="G296" s="823" t="s">
        <v>1847</v>
      </c>
      <c r="H296" s="832">
        <v>589.5</v>
      </c>
      <c r="I296" s="832">
        <v>5496.12</v>
      </c>
      <c r="J296" s="823"/>
      <c r="K296" s="823">
        <v>9.3233587786259537</v>
      </c>
      <c r="L296" s="832"/>
      <c r="M296" s="832"/>
      <c r="N296" s="823"/>
      <c r="O296" s="823"/>
      <c r="P296" s="832"/>
      <c r="Q296" s="832"/>
      <c r="R296" s="828"/>
      <c r="S296" s="833"/>
    </row>
    <row r="297" spans="1:19" ht="14.45" customHeight="1" x14ac:dyDescent="0.2">
      <c r="A297" s="822" t="s">
        <v>1830</v>
      </c>
      <c r="B297" s="823" t="s">
        <v>1831</v>
      </c>
      <c r="C297" s="823" t="s">
        <v>581</v>
      </c>
      <c r="D297" s="823" t="s">
        <v>1828</v>
      </c>
      <c r="E297" s="823" t="s">
        <v>1835</v>
      </c>
      <c r="F297" s="823" t="s">
        <v>1848</v>
      </c>
      <c r="G297" s="823" t="s">
        <v>1849</v>
      </c>
      <c r="H297" s="832">
        <v>1212</v>
      </c>
      <c r="I297" s="832">
        <v>11392.8</v>
      </c>
      <c r="J297" s="823"/>
      <c r="K297" s="823">
        <v>9.3999999999999986</v>
      </c>
      <c r="L297" s="832">
        <v>260</v>
      </c>
      <c r="M297" s="832">
        <v>2423.2000000000003</v>
      </c>
      <c r="N297" s="823"/>
      <c r="O297" s="823">
        <v>9.32</v>
      </c>
      <c r="P297" s="832"/>
      <c r="Q297" s="832"/>
      <c r="R297" s="828"/>
      <c r="S297" s="833"/>
    </row>
    <row r="298" spans="1:19" ht="14.45" customHeight="1" x14ac:dyDescent="0.2">
      <c r="A298" s="822" t="s">
        <v>1830</v>
      </c>
      <c r="B298" s="823" t="s">
        <v>1831</v>
      </c>
      <c r="C298" s="823" t="s">
        <v>581</v>
      </c>
      <c r="D298" s="823" t="s">
        <v>1828</v>
      </c>
      <c r="E298" s="823" t="s">
        <v>1835</v>
      </c>
      <c r="F298" s="823" t="s">
        <v>1850</v>
      </c>
      <c r="G298" s="823" t="s">
        <v>1851</v>
      </c>
      <c r="H298" s="832">
        <v>637</v>
      </c>
      <c r="I298" s="832">
        <v>6561.1</v>
      </c>
      <c r="J298" s="823"/>
      <c r="K298" s="823">
        <v>10.3</v>
      </c>
      <c r="L298" s="832"/>
      <c r="M298" s="832"/>
      <c r="N298" s="823"/>
      <c r="O298" s="823"/>
      <c r="P298" s="832"/>
      <c r="Q298" s="832"/>
      <c r="R298" s="828"/>
      <c r="S298" s="833"/>
    </row>
    <row r="299" spans="1:19" ht="14.45" customHeight="1" x14ac:dyDescent="0.2">
      <c r="A299" s="822" t="s">
        <v>1830</v>
      </c>
      <c r="B299" s="823" t="s">
        <v>1831</v>
      </c>
      <c r="C299" s="823" t="s">
        <v>581</v>
      </c>
      <c r="D299" s="823" t="s">
        <v>1828</v>
      </c>
      <c r="E299" s="823" t="s">
        <v>1835</v>
      </c>
      <c r="F299" s="823" t="s">
        <v>1852</v>
      </c>
      <c r="G299" s="823" t="s">
        <v>1853</v>
      </c>
      <c r="H299" s="832">
        <v>2</v>
      </c>
      <c r="I299" s="832">
        <v>132.96</v>
      </c>
      <c r="J299" s="823"/>
      <c r="K299" s="823">
        <v>66.48</v>
      </c>
      <c r="L299" s="832"/>
      <c r="M299" s="832"/>
      <c r="N299" s="823"/>
      <c r="O299" s="823"/>
      <c r="P299" s="832"/>
      <c r="Q299" s="832"/>
      <c r="R299" s="828"/>
      <c r="S299" s="833"/>
    </row>
    <row r="300" spans="1:19" ht="14.45" customHeight="1" x14ac:dyDescent="0.2">
      <c r="A300" s="822" t="s">
        <v>1830</v>
      </c>
      <c r="B300" s="823" t="s">
        <v>1831</v>
      </c>
      <c r="C300" s="823" t="s">
        <v>581</v>
      </c>
      <c r="D300" s="823" t="s">
        <v>1828</v>
      </c>
      <c r="E300" s="823" t="s">
        <v>1835</v>
      </c>
      <c r="F300" s="823" t="s">
        <v>1856</v>
      </c>
      <c r="G300" s="823" t="s">
        <v>1857</v>
      </c>
      <c r="H300" s="832">
        <v>5055</v>
      </c>
      <c r="I300" s="832">
        <v>101510.25</v>
      </c>
      <c r="J300" s="823"/>
      <c r="K300" s="823">
        <v>20.081157270029674</v>
      </c>
      <c r="L300" s="832">
        <v>1770</v>
      </c>
      <c r="M300" s="832">
        <v>35506.199999999997</v>
      </c>
      <c r="N300" s="823"/>
      <c r="O300" s="823">
        <v>20.059999999999999</v>
      </c>
      <c r="P300" s="832"/>
      <c r="Q300" s="832"/>
      <c r="R300" s="828"/>
      <c r="S300" s="833"/>
    </row>
    <row r="301" spans="1:19" ht="14.45" customHeight="1" x14ac:dyDescent="0.2">
      <c r="A301" s="822" t="s">
        <v>1830</v>
      </c>
      <c r="B301" s="823" t="s">
        <v>1831</v>
      </c>
      <c r="C301" s="823" t="s">
        <v>581</v>
      </c>
      <c r="D301" s="823" t="s">
        <v>1828</v>
      </c>
      <c r="E301" s="823" t="s">
        <v>1835</v>
      </c>
      <c r="F301" s="823" t="s">
        <v>1858</v>
      </c>
      <c r="G301" s="823" t="s">
        <v>1859</v>
      </c>
      <c r="H301" s="832">
        <v>11.28</v>
      </c>
      <c r="I301" s="832">
        <v>18382.870000000003</v>
      </c>
      <c r="J301" s="823"/>
      <c r="K301" s="823">
        <v>1629.687056737589</v>
      </c>
      <c r="L301" s="832"/>
      <c r="M301" s="832"/>
      <c r="N301" s="823"/>
      <c r="O301" s="823"/>
      <c r="P301" s="832"/>
      <c r="Q301" s="832"/>
      <c r="R301" s="828"/>
      <c r="S301" s="833"/>
    </row>
    <row r="302" spans="1:19" ht="14.45" customHeight="1" x14ac:dyDescent="0.2">
      <c r="A302" s="822" t="s">
        <v>1830</v>
      </c>
      <c r="B302" s="823" t="s">
        <v>1831</v>
      </c>
      <c r="C302" s="823" t="s">
        <v>581</v>
      </c>
      <c r="D302" s="823" t="s">
        <v>1828</v>
      </c>
      <c r="E302" s="823" t="s">
        <v>1835</v>
      </c>
      <c r="F302" s="823" t="s">
        <v>1860</v>
      </c>
      <c r="G302" s="823" t="s">
        <v>1861</v>
      </c>
      <c r="H302" s="832">
        <v>42</v>
      </c>
      <c r="I302" s="832">
        <v>76347.180000000022</v>
      </c>
      <c r="J302" s="823"/>
      <c r="K302" s="823">
        <v>1817.7900000000004</v>
      </c>
      <c r="L302" s="832">
        <v>11</v>
      </c>
      <c r="M302" s="832">
        <v>20307.319999999992</v>
      </c>
      <c r="N302" s="823"/>
      <c r="O302" s="823">
        <v>1846.1199999999992</v>
      </c>
      <c r="P302" s="832"/>
      <c r="Q302" s="832"/>
      <c r="R302" s="828"/>
      <c r="S302" s="833"/>
    </row>
    <row r="303" spans="1:19" ht="14.45" customHeight="1" x14ac:dyDescent="0.2">
      <c r="A303" s="822" t="s">
        <v>1830</v>
      </c>
      <c r="B303" s="823" t="s">
        <v>1831</v>
      </c>
      <c r="C303" s="823" t="s">
        <v>581</v>
      </c>
      <c r="D303" s="823" t="s">
        <v>1828</v>
      </c>
      <c r="E303" s="823" t="s">
        <v>1835</v>
      </c>
      <c r="F303" s="823" t="s">
        <v>1864</v>
      </c>
      <c r="G303" s="823" t="s">
        <v>1865</v>
      </c>
      <c r="H303" s="832">
        <v>94292</v>
      </c>
      <c r="I303" s="832">
        <v>354286.51999999996</v>
      </c>
      <c r="J303" s="823"/>
      <c r="K303" s="823">
        <v>3.7573338141093622</v>
      </c>
      <c r="L303" s="832">
        <v>39468</v>
      </c>
      <c r="M303" s="832">
        <v>144452.88</v>
      </c>
      <c r="N303" s="823"/>
      <c r="O303" s="823">
        <v>3.66</v>
      </c>
      <c r="P303" s="832"/>
      <c r="Q303" s="832"/>
      <c r="R303" s="828"/>
      <c r="S303" s="833"/>
    </row>
    <row r="304" spans="1:19" ht="14.45" customHeight="1" x14ac:dyDescent="0.2">
      <c r="A304" s="822" t="s">
        <v>1830</v>
      </c>
      <c r="B304" s="823" t="s">
        <v>1831</v>
      </c>
      <c r="C304" s="823" t="s">
        <v>581</v>
      </c>
      <c r="D304" s="823" t="s">
        <v>1828</v>
      </c>
      <c r="E304" s="823" t="s">
        <v>1835</v>
      </c>
      <c r="F304" s="823" t="s">
        <v>1868</v>
      </c>
      <c r="G304" s="823" t="s">
        <v>1869</v>
      </c>
      <c r="H304" s="832">
        <v>441</v>
      </c>
      <c r="I304" s="832">
        <v>66061.799999999988</v>
      </c>
      <c r="J304" s="823"/>
      <c r="K304" s="823">
        <v>149.79999999999998</v>
      </c>
      <c r="L304" s="832">
        <v>480</v>
      </c>
      <c r="M304" s="832">
        <v>74808</v>
      </c>
      <c r="N304" s="823"/>
      <c r="O304" s="823">
        <v>155.85</v>
      </c>
      <c r="P304" s="832"/>
      <c r="Q304" s="832"/>
      <c r="R304" s="828"/>
      <c r="S304" s="833"/>
    </row>
    <row r="305" spans="1:19" ht="14.45" customHeight="1" x14ac:dyDescent="0.2">
      <c r="A305" s="822" t="s">
        <v>1830</v>
      </c>
      <c r="B305" s="823" t="s">
        <v>1831</v>
      </c>
      <c r="C305" s="823" t="s">
        <v>581</v>
      </c>
      <c r="D305" s="823" t="s">
        <v>1828</v>
      </c>
      <c r="E305" s="823" t="s">
        <v>1835</v>
      </c>
      <c r="F305" s="823" t="s">
        <v>1870</v>
      </c>
      <c r="G305" s="823" t="s">
        <v>1871</v>
      </c>
      <c r="H305" s="832">
        <v>6422</v>
      </c>
      <c r="I305" s="832">
        <v>130785.19999999998</v>
      </c>
      <c r="J305" s="823"/>
      <c r="K305" s="823">
        <v>20.365182186234815</v>
      </c>
      <c r="L305" s="832">
        <v>550</v>
      </c>
      <c r="M305" s="832">
        <v>11330</v>
      </c>
      <c r="N305" s="823"/>
      <c r="O305" s="823">
        <v>20.6</v>
      </c>
      <c r="P305" s="832"/>
      <c r="Q305" s="832"/>
      <c r="R305" s="828"/>
      <c r="S305" s="833"/>
    </row>
    <row r="306" spans="1:19" ht="14.45" customHeight="1" x14ac:dyDescent="0.2">
      <c r="A306" s="822" t="s">
        <v>1830</v>
      </c>
      <c r="B306" s="823" t="s">
        <v>1831</v>
      </c>
      <c r="C306" s="823" t="s">
        <v>581</v>
      </c>
      <c r="D306" s="823" t="s">
        <v>1828</v>
      </c>
      <c r="E306" s="823" t="s">
        <v>1835</v>
      </c>
      <c r="F306" s="823" t="s">
        <v>1872</v>
      </c>
      <c r="G306" s="823" t="s">
        <v>1873</v>
      </c>
      <c r="H306" s="832">
        <v>1</v>
      </c>
      <c r="I306" s="832">
        <v>71.02</v>
      </c>
      <c r="J306" s="823"/>
      <c r="K306" s="823">
        <v>71.02</v>
      </c>
      <c r="L306" s="832"/>
      <c r="M306" s="832"/>
      <c r="N306" s="823"/>
      <c r="O306" s="823"/>
      <c r="P306" s="832"/>
      <c r="Q306" s="832"/>
      <c r="R306" s="828"/>
      <c r="S306" s="833"/>
    </row>
    <row r="307" spans="1:19" ht="14.45" customHeight="1" x14ac:dyDescent="0.2">
      <c r="A307" s="822" t="s">
        <v>1830</v>
      </c>
      <c r="B307" s="823" t="s">
        <v>1831</v>
      </c>
      <c r="C307" s="823" t="s">
        <v>581</v>
      </c>
      <c r="D307" s="823" t="s">
        <v>1828</v>
      </c>
      <c r="E307" s="823" t="s">
        <v>1835</v>
      </c>
      <c r="F307" s="823" t="s">
        <v>1876</v>
      </c>
      <c r="G307" s="823" t="s">
        <v>1877</v>
      </c>
      <c r="H307" s="832">
        <v>6758</v>
      </c>
      <c r="I307" s="832">
        <v>129077.79999999999</v>
      </c>
      <c r="J307" s="823"/>
      <c r="K307" s="823">
        <v>19.099999999999998</v>
      </c>
      <c r="L307" s="832">
        <v>2821</v>
      </c>
      <c r="M307" s="832">
        <v>54868.45</v>
      </c>
      <c r="N307" s="823"/>
      <c r="O307" s="823">
        <v>19.45</v>
      </c>
      <c r="P307" s="832"/>
      <c r="Q307" s="832"/>
      <c r="R307" s="828"/>
      <c r="S307" s="833"/>
    </row>
    <row r="308" spans="1:19" ht="14.45" customHeight="1" x14ac:dyDescent="0.2">
      <c r="A308" s="822" t="s">
        <v>1830</v>
      </c>
      <c r="B308" s="823" t="s">
        <v>1831</v>
      </c>
      <c r="C308" s="823" t="s">
        <v>581</v>
      </c>
      <c r="D308" s="823" t="s">
        <v>1828</v>
      </c>
      <c r="E308" s="823" t="s">
        <v>1890</v>
      </c>
      <c r="F308" s="823" t="s">
        <v>1891</v>
      </c>
      <c r="G308" s="823" t="s">
        <v>1892</v>
      </c>
      <c r="H308" s="832">
        <v>69</v>
      </c>
      <c r="I308" s="832">
        <v>2622</v>
      </c>
      <c r="J308" s="823"/>
      <c r="K308" s="823">
        <v>38</v>
      </c>
      <c r="L308" s="832">
        <v>43</v>
      </c>
      <c r="M308" s="832">
        <v>1634</v>
      </c>
      <c r="N308" s="823"/>
      <c r="O308" s="823">
        <v>38</v>
      </c>
      <c r="P308" s="832"/>
      <c r="Q308" s="832"/>
      <c r="R308" s="828"/>
      <c r="S308" s="833"/>
    </row>
    <row r="309" spans="1:19" ht="14.45" customHeight="1" x14ac:dyDescent="0.2">
      <c r="A309" s="822" t="s">
        <v>1830</v>
      </c>
      <c r="B309" s="823" t="s">
        <v>1831</v>
      </c>
      <c r="C309" s="823" t="s">
        <v>581</v>
      </c>
      <c r="D309" s="823" t="s">
        <v>1828</v>
      </c>
      <c r="E309" s="823" t="s">
        <v>1890</v>
      </c>
      <c r="F309" s="823" t="s">
        <v>1895</v>
      </c>
      <c r="G309" s="823" t="s">
        <v>1896</v>
      </c>
      <c r="H309" s="832">
        <v>262</v>
      </c>
      <c r="I309" s="832">
        <v>46898</v>
      </c>
      <c r="J309" s="823"/>
      <c r="K309" s="823">
        <v>179</v>
      </c>
      <c r="L309" s="832">
        <v>100</v>
      </c>
      <c r="M309" s="832">
        <v>18000</v>
      </c>
      <c r="N309" s="823"/>
      <c r="O309" s="823">
        <v>180</v>
      </c>
      <c r="P309" s="832"/>
      <c r="Q309" s="832"/>
      <c r="R309" s="828"/>
      <c r="S309" s="833"/>
    </row>
    <row r="310" spans="1:19" ht="14.45" customHeight="1" x14ac:dyDescent="0.2">
      <c r="A310" s="822" t="s">
        <v>1830</v>
      </c>
      <c r="B310" s="823" t="s">
        <v>1831</v>
      </c>
      <c r="C310" s="823" t="s">
        <v>581</v>
      </c>
      <c r="D310" s="823" t="s">
        <v>1828</v>
      </c>
      <c r="E310" s="823" t="s">
        <v>1890</v>
      </c>
      <c r="F310" s="823" t="s">
        <v>1899</v>
      </c>
      <c r="G310" s="823" t="s">
        <v>1900</v>
      </c>
      <c r="H310" s="832">
        <v>10</v>
      </c>
      <c r="I310" s="832">
        <v>3190</v>
      </c>
      <c r="J310" s="823"/>
      <c r="K310" s="823">
        <v>319</v>
      </c>
      <c r="L310" s="832">
        <v>4</v>
      </c>
      <c r="M310" s="832">
        <v>1280</v>
      </c>
      <c r="N310" s="823"/>
      <c r="O310" s="823">
        <v>320</v>
      </c>
      <c r="P310" s="832"/>
      <c r="Q310" s="832"/>
      <c r="R310" s="828"/>
      <c r="S310" s="833"/>
    </row>
    <row r="311" spans="1:19" ht="14.45" customHeight="1" x14ac:dyDescent="0.2">
      <c r="A311" s="822" t="s">
        <v>1830</v>
      </c>
      <c r="B311" s="823" t="s">
        <v>1831</v>
      </c>
      <c r="C311" s="823" t="s">
        <v>581</v>
      </c>
      <c r="D311" s="823" t="s">
        <v>1828</v>
      </c>
      <c r="E311" s="823" t="s">
        <v>1890</v>
      </c>
      <c r="F311" s="823" t="s">
        <v>1901</v>
      </c>
      <c r="G311" s="823" t="s">
        <v>1902</v>
      </c>
      <c r="H311" s="832">
        <v>12</v>
      </c>
      <c r="I311" s="832">
        <v>24564</v>
      </c>
      <c r="J311" s="823"/>
      <c r="K311" s="823">
        <v>2047</v>
      </c>
      <c r="L311" s="832">
        <v>3</v>
      </c>
      <c r="M311" s="832">
        <v>6156</v>
      </c>
      <c r="N311" s="823"/>
      <c r="O311" s="823">
        <v>2052</v>
      </c>
      <c r="P311" s="832"/>
      <c r="Q311" s="832"/>
      <c r="R311" s="828"/>
      <c r="S311" s="833"/>
    </row>
    <row r="312" spans="1:19" ht="14.45" customHeight="1" x14ac:dyDescent="0.2">
      <c r="A312" s="822" t="s">
        <v>1830</v>
      </c>
      <c r="B312" s="823" t="s">
        <v>1831</v>
      </c>
      <c r="C312" s="823" t="s">
        <v>581</v>
      </c>
      <c r="D312" s="823" t="s">
        <v>1828</v>
      </c>
      <c r="E312" s="823" t="s">
        <v>1890</v>
      </c>
      <c r="F312" s="823" t="s">
        <v>1903</v>
      </c>
      <c r="G312" s="823" t="s">
        <v>1904</v>
      </c>
      <c r="H312" s="832">
        <v>1</v>
      </c>
      <c r="I312" s="832">
        <v>3073</v>
      </c>
      <c r="J312" s="823"/>
      <c r="K312" s="823">
        <v>3073</v>
      </c>
      <c r="L312" s="832"/>
      <c r="M312" s="832"/>
      <c r="N312" s="823"/>
      <c r="O312" s="823"/>
      <c r="P312" s="832"/>
      <c r="Q312" s="832"/>
      <c r="R312" s="828"/>
      <c r="S312" s="833"/>
    </row>
    <row r="313" spans="1:19" ht="14.45" customHeight="1" x14ac:dyDescent="0.2">
      <c r="A313" s="822" t="s">
        <v>1830</v>
      </c>
      <c r="B313" s="823" t="s">
        <v>1831</v>
      </c>
      <c r="C313" s="823" t="s">
        <v>581</v>
      </c>
      <c r="D313" s="823" t="s">
        <v>1828</v>
      </c>
      <c r="E313" s="823" t="s">
        <v>1890</v>
      </c>
      <c r="F313" s="823" t="s">
        <v>1905</v>
      </c>
      <c r="G313" s="823" t="s">
        <v>1906</v>
      </c>
      <c r="H313" s="832">
        <v>1</v>
      </c>
      <c r="I313" s="832">
        <v>671</v>
      </c>
      <c r="J313" s="823"/>
      <c r="K313" s="823">
        <v>671</v>
      </c>
      <c r="L313" s="832"/>
      <c r="M313" s="832"/>
      <c r="N313" s="823"/>
      <c r="O313" s="823"/>
      <c r="P313" s="832"/>
      <c r="Q313" s="832"/>
      <c r="R313" s="828"/>
      <c r="S313" s="833"/>
    </row>
    <row r="314" spans="1:19" ht="14.45" customHeight="1" x14ac:dyDescent="0.2">
      <c r="A314" s="822" t="s">
        <v>1830</v>
      </c>
      <c r="B314" s="823" t="s">
        <v>1831</v>
      </c>
      <c r="C314" s="823" t="s">
        <v>581</v>
      </c>
      <c r="D314" s="823" t="s">
        <v>1828</v>
      </c>
      <c r="E314" s="823" t="s">
        <v>1890</v>
      </c>
      <c r="F314" s="823" t="s">
        <v>1909</v>
      </c>
      <c r="G314" s="823" t="s">
        <v>1910</v>
      </c>
      <c r="H314" s="832">
        <v>12</v>
      </c>
      <c r="I314" s="832">
        <v>17244</v>
      </c>
      <c r="J314" s="823"/>
      <c r="K314" s="823">
        <v>1437</v>
      </c>
      <c r="L314" s="832"/>
      <c r="M314" s="832"/>
      <c r="N314" s="823"/>
      <c r="O314" s="823"/>
      <c r="P314" s="832"/>
      <c r="Q314" s="832"/>
      <c r="R314" s="828"/>
      <c r="S314" s="833"/>
    </row>
    <row r="315" spans="1:19" ht="14.45" customHeight="1" x14ac:dyDescent="0.2">
      <c r="A315" s="822" t="s">
        <v>1830</v>
      </c>
      <c r="B315" s="823" t="s">
        <v>1831</v>
      </c>
      <c r="C315" s="823" t="s">
        <v>581</v>
      </c>
      <c r="D315" s="823" t="s">
        <v>1828</v>
      </c>
      <c r="E315" s="823" t="s">
        <v>1890</v>
      </c>
      <c r="F315" s="823" t="s">
        <v>1911</v>
      </c>
      <c r="G315" s="823" t="s">
        <v>1912</v>
      </c>
      <c r="H315" s="832">
        <v>11</v>
      </c>
      <c r="I315" s="832">
        <v>21120</v>
      </c>
      <c r="J315" s="823"/>
      <c r="K315" s="823">
        <v>1920</v>
      </c>
      <c r="L315" s="832">
        <v>1</v>
      </c>
      <c r="M315" s="832">
        <v>1925</v>
      </c>
      <c r="N315" s="823"/>
      <c r="O315" s="823">
        <v>1925</v>
      </c>
      <c r="P315" s="832"/>
      <c r="Q315" s="832"/>
      <c r="R315" s="828"/>
      <c r="S315" s="833"/>
    </row>
    <row r="316" spans="1:19" ht="14.45" customHeight="1" x14ac:dyDescent="0.2">
      <c r="A316" s="822" t="s">
        <v>1830</v>
      </c>
      <c r="B316" s="823" t="s">
        <v>1831</v>
      </c>
      <c r="C316" s="823" t="s">
        <v>581</v>
      </c>
      <c r="D316" s="823" t="s">
        <v>1828</v>
      </c>
      <c r="E316" s="823" t="s">
        <v>1890</v>
      </c>
      <c r="F316" s="823" t="s">
        <v>1915</v>
      </c>
      <c r="G316" s="823" t="s">
        <v>1916</v>
      </c>
      <c r="H316" s="832">
        <v>8</v>
      </c>
      <c r="I316" s="832">
        <v>9752</v>
      </c>
      <c r="J316" s="823"/>
      <c r="K316" s="823">
        <v>1219</v>
      </c>
      <c r="L316" s="832">
        <v>1</v>
      </c>
      <c r="M316" s="832">
        <v>1223</v>
      </c>
      <c r="N316" s="823"/>
      <c r="O316" s="823">
        <v>1223</v>
      </c>
      <c r="P316" s="832"/>
      <c r="Q316" s="832"/>
      <c r="R316" s="828"/>
      <c r="S316" s="833"/>
    </row>
    <row r="317" spans="1:19" ht="14.45" customHeight="1" x14ac:dyDescent="0.2">
      <c r="A317" s="822" t="s">
        <v>1830</v>
      </c>
      <c r="B317" s="823" t="s">
        <v>1831</v>
      </c>
      <c r="C317" s="823" t="s">
        <v>581</v>
      </c>
      <c r="D317" s="823" t="s">
        <v>1828</v>
      </c>
      <c r="E317" s="823" t="s">
        <v>1890</v>
      </c>
      <c r="F317" s="823" t="s">
        <v>1917</v>
      </c>
      <c r="G317" s="823" t="s">
        <v>1918</v>
      </c>
      <c r="H317" s="832">
        <v>42</v>
      </c>
      <c r="I317" s="832">
        <v>28770</v>
      </c>
      <c r="J317" s="823"/>
      <c r="K317" s="823">
        <v>685</v>
      </c>
      <c r="L317" s="832">
        <v>11</v>
      </c>
      <c r="M317" s="832">
        <v>7557</v>
      </c>
      <c r="N317" s="823"/>
      <c r="O317" s="823">
        <v>687</v>
      </c>
      <c r="P317" s="832"/>
      <c r="Q317" s="832"/>
      <c r="R317" s="828"/>
      <c r="S317" s="833"/>
    </row>
    <row r="318" spans="1:19" ht="14.45" customHeight="1" x14ac:dyDescent="0.2">
      <c r="A318" s="822" t="s">
        <v>1830</v>
      </c>
      <c r="B318" s="823" t="s">
        <v>1831</v>
      </c>
      <c r="C318" s="823" t="s">
        <v>581</v>
      </c>
      <c r="D318" s="823" t="s">
        <v>1828</v>
      </c>
      <c r="E318" s="823" t="s">
        <v>1890</v>
      </c>
      <c r="F318" s="823" t="s">
        <v>1919</v>
      </c>
      <c r="G318" s="823" t="s">
        <v>1920</v>
      </c>
      <c r="H318" s="832">
        <v>15</v>
      </c>
      <c r="I318" s="832">
        <v>10800</v>
      </c>
      <c r="J318" s="823"/>
      <c r="K318" s="823">
        <v>720</v>
      </c>
      <c r="L318" s="832">
        <v>1</v>
      </c>
      <c r="M318" s="832">
        <v>722</v>
      </c>
      <c r="N318" s="823"/>
      <c r="O318" s="823">
        <v>722</v>
      </c>
      <c r="P318" s="832"/>
      <c r="Q318" s="832"/>
      <c r="R318" s="828"/>
      <c r="S318" s="833"/>
    </row>
    <row r="319" spans="1:19" ht="14.45" customHeight="1" x14ac:dyDescent="0.2">
      <c r="A319" s="822" t="s">
        <v>1830</v>
      </c>
      <c r="B319" s="823" t="s">
        <v>1831</v>
      </c>
      <c r="C319" s="823" t="s">
        <v>581</v>
      </c>
      <c r="D319" s="823" t="s">
        <v>1828</v>
      </c>
      <c r="E319" s="823" t="s">
        <v>1890</v>
      </c>
      <c r="F319" s="823" t="s">
        <v>1923</v>
      </c>
      <c r="G319" s="823" t="s">
        <v>1924</v>
      </c>
      <c r="H319" s="832">
        <v>360</v>
      </c>
      <c r="I319" s="832">
        <v>659160</v>
      </c>
      <c r="J319" s="823"/>
      <c r="K319" s="823">
        <v>1831</v>
      </c>
      <c r="L319" s="832">
        <v>146</v>
      </c>
      <c r="M319" s="832">
        <v>267910</v>
      </c>
      <c r="N319" s="823"/>
      <c r="O319" s="823">
        <v>1835</v>
      </c>
      <c r="P319" s="832"/>
      <c r="Q319" s="832"/>
      <c r="R319" s="828"/>
      <c r="S319" s="833"/>
    </row>
    <row r="320" spans="1:19" ht="14.45" customHeight="1" x14ac:dyDescent="0.2">
      <c r="A320" s="822" t="s">
        <v>1830</v>
      </c>
      <c r="B320" s="823" t="s">
        <v>1831</v>
      </c>
      <c r="C320" s="823" t="s">
        <v>581</v>
      </c>
      <c r="D320" s="823" t="s">
        <v>1828</v>
      </c>
      <c r="E320" s="823" t="s">
        <v>1890</v>
      </c>
      <c r="F320" s="823" t="s">
        <v>1925</v>
      </c>
      <c r="G320" s="823" t="s">
        <v>1926</v>
      </c>
      <c r="H320" s="832">
        <v>12</v>
      </c>
      <c r="I320" s="832">
        <v>5172</v>
      </c>
      <c r="J320" s="823"/>
      <c r="K320" s="823">
        <v>431</v>
      </c>
      <c r="L320" s="832">
        <v>7</v>
      </c>
      <c r="M320" s="832">
        <v>3031</v>
      </c>
      <c r="N320" s="823"/>
      <c r="O320" s="823">
        <v>433</v>
      </c>
      <c r="P320" s="832"/>
      <c r="Q320" s="832"/>
      <c r="R320" s="828"/>
      <c r="S320" s="833"/>
    </row>
    <row r="321" spans="1:19" ht="14.45" customHeight="1" x14ac:dyDescent="0.2">
      <c r="A321" s="822" t="s">
        <v>1830</v>
      </c>
      <c r="B321" s="823" t="s">
        <v>1831</v>
      </c>
      <c r="C321" s="823" t="s">
        <v>581</v>
      </c>
      <c r="D321" s="823" t="s">
        <v>1828</v>
      </c>
      <c r="E321" s="823" t="s">
        <v>1890</v>
      </c>
      <c r="F321" s="823" t="s">
        <v>1927</v>
      </c>
      <c r="G321" s="823" t="s">
        <v>1928</v>
      </c>
      <c r="H321" s="832">
        <v>34</v>
      </c>
      <c r="I321" s="832">
        <v>120122</v>
      </c>
      <c r="J321" s="823"/>
      <c r="K321" s="823">
        <v>3533</v>
      </c>
      <c r="L321" s="832">
        <v>3</v>
      </c>
      <c r="M321" s="832">
        <v>10629</v>
      </c>
      <c r="N321" s="823"/>
      <c r="O321" s="823">
        <v>3543</v>
      </c>
      <c r="P321" s="832"/>
      <c r="Q321" s="832"/>
      <c r="R321" s="828"/>
      <c r="S321" s="833"/>
    </row>
    <row r="322" spans="1:19" ht="14.45" customHeight="1" x14ac:dyDescent="0.2">
      <c r="A322" s="822" t="s">
        <v>1830</v>
      </c>
      <c r="B322" s="823" t="s">
        <v>1831</v>
      </c>
      <c r="C322" s="823" t="s">
        <v>581</v>
      </c>
      <c r="D322" s="823" t="s">
        <v>1828</v>
      </c>
      <c r="E322" s="823" t="s">
        <v>1890</v>
      </c>
      <c r="F322" s="823" t="s">
        <v>1933</v>
      </c>
      <c r="G322" s="823" t="s">
        <v>1934</v>
      </c>
      <c r="H322" s="832">
        <v>247</v>
      </c>
      <c r="I322" s="832">
        <v>8233.34</v>
      </c>
      <c r="J322" s="823"/>
      <c r="K322" s="823">
        <v>33.333360323886637</v>
      </c>
      <c r="L322" s="832">
        <v>124</v>
      </c>
      <c r="M322" s="832">
        <v>4524.45</v>
      </c>
      <c r="N322" s="823"/>
      <c r="O322" s="823">
        <v>36.487499999999997</v>
      </c>
      <c r="P322" s="832"/>
      <c r="Q322" s="832"/>
      <c r="R322" s="828"/>
      <c r="S322" s="833"/>
    </row>
    <row r="323" spans="1:19" ht="14.45" customHeight="1" x14ac:dyDescent="0.2">
      <c r="A323" s="822" t="s">
        <v>1830</v>
      </c>
      <c r="B323" s="823" t="s">
        <v>1831</v>
      </c>
      <c r="C323" s="823" t="s">
        <v>581</v>
      </c>
      <c r="D323" s="823" t="s">
        <v>1828</v>
      </c>
      <c r="E323" s="823" t="s">
        <v>1890</v>
      </c>
      <c r="F323" s="823" t="s">
        <v>1935</v>
      </c>
      <c r="G323" s="823" t="s">
        <v>1936</v>
      </c>
      <c r="H323" s="832">
        <v>262</v>
      </c>
      <c r="I323" s="832">
        <v>9956</v>
      </c>
      <c r="J323" s="823"/>
      <c r="K323" s="823">
        <v>38</v>
      </c>
      <c r="L323" s="832">
        <v>100</v>
      </c>
      <c r="M323" s="832">
        <v>3800</v>
      </c>
      <c r="N323" s="823"/>
      <c r="O323" s="823">
        <v>38</v>
      </c>
      <c r="P323" s="832"/>
      <c r="Q323" s="832"/>
      <c r="R323" s="828"/>
      <c r="S323" s="833"/>
    </row>
    <row r="324" spans="1:19" ht="14.45" customHeight="1" x14ac:dyDescent="0.2">
      <c r="A324" s="822" t="s">
        <v>1830</v>
      </c>
      <c r="B324" s="823" t="s">
        <v>1831</v>
      </c>
      <c r="C324" s="823" t="s">
        <v>581</v>
      </c>
      <c r="D324" s="823" t="s">
        <v>1828</v>
      </c>
      <c r="E324" s="823" t="s">
        <v>1890</v>
      </c>
      <c r="F324" s="823" t="s">
        <v>1943</v>
      </c>
      <c r="G324" s="823" t="s">
        <v>1944</v>
      </c>
      <c r="H324" s="832">
        <v>19</v>
      </c>
      <c r="I324" s="832">
        <v>8322</v>
      </c>
      <c r="J324" s="823"/>
      <c r="K324" s="823">
        <v>438</v>
      </c>
      <c r="L324" s="832">
        <v>2</v>
      </c>
      <c r="M324" s="832">
        <v>880</v>
      </c>
      <c r="N324" s="823"/>
      <c r="O324" s="823">
        <v>440</v>
      </c>
      <c r="P324" s="832"/>
      <c r="Q324" s="832"/>
      <c r="R324" s="828"/>
      <c r="S324" s="833"/>
    </row>
    <row r="325" spans="1:19" ht="14.45" customHeight="1" x14ac:dyDescent="0.2">
      <c r="A325" s="822" t="s">
        <v>1830</v>
      </c>
      <c r="B325" s="823" t="s">
        <v>1831</v>
      </c>
      <c r="C325" s="823" t="s">
        <v>581</v>
      </c>
      <c r="D325" s="823" t="s">
        <v>1828</v>
      </c>
      <c r="E325" s="823" t="s">
        <v>1890</v>
      </c>
      <c r="F325" s="823" t="s">
        <v>1945</v>
      </c>
      <c r="G325" s="823" t="s">
        <v>1946</v>
      </c>
      <c r="H325" s="832">
        <v>129</v>
      </c>
      <c r="I325" s="832">
        <v>173763</v>
      </c>
      <c r="J325" s="823"/>
      <c r="K325" s="823">
        <v>1347</v>
      </c>
      <c r="L325" s="832">
        <v>55</v>
      </c>
      <c r="M325" s="832">
        <v>74305</v>
      </c>
      <c r="N325" s="823"/>
      <c r="O325" s="823">
        <v>1351</v>
      </c>
      <c r="P325" s="832"/>
      <c r="Q325" s="832"/>
      <c r="R325" s="828"/>
      <c r="S325" s="833"/>
    </row>
    <row r="326" spans="1:19" ht="14.45" customHeight="1" x14ac:dyDescent="0.2">
      <c r="A326" s="822" t="s">
        <v>1830</v>
      </c>
      <c r="B326" s="823" t="s">
        <v>1831</v>
      </c>
      <c r="C326" s="823" t="s">
        <v>581</v>
      </c>
      <c r="D326" s="823" t="s">
        <v>1828</v>
      </c>
      <c r="E326" s="823" t="s">
        <v>1890</v>
      </c>
      <c r="F326" s="823" t="s">
        <v>1947</v>
      </c>
      <c r="G326" s="823" t="s">
        <v>1948</v>
      </c>
      <c r="H326" s="832">
        <v>50</v>
      </c>
      <c r="I326" s="832">
        <v>25600</v>
      </c>
      <c r="J326" s="823"/>
      <c r="K326" s="823">
        <v>512</v>
      </c>
      <c r="L326" s="832">
        <v>14</v>
      </c>
      <c r="M326" s="832">
        <v>7196</v>
      </c>
      <c r="N326" s="823"/>
      <c r="O326" s="823">
        <v>514</v>
      </c>
      <c r="P326" s="832"/>
      <c r="Q326" s="832"/>
      <c r="R326" s="828"/>
      <c r="S326" s="833"/>
    </row>
    <row r="327" spans="1:19" ht="14.45" customHeight="1" x14ac:dyDescent="0.2">
      <c r="A327" s="822" t="s">
        <v>1830</v>
      </c>
      <c r="B327" s="823" t="s">
        <v>1831</v>
      </c>
      <c r="C327" s="823" t="s">
        <v>581</v>
      </c>
      <c r="D327" s="823" t="s">
        <v>1828</v>
      </c>
      <c r="E327" s="823" t="s">
        <v>1890</v>
      </c>
      <c r="F327" s="823" t="s">
        <v>1949</v>
      </c>
      <c r="G327" s="823" t="s">
        <v>1950</v>
      </c>
      <c r="H327" s="832">
        <v>9</v>
      </c>
      <c r="I327" s="832">
        <v>21078</v>
      </c>
      <c r="J327" s="823"/>
      <c r="K327" s="823">
        <v>2342</v>
      </c>
      <c r="L327" s="832">
        <v>3</v>
      </c>
      <c r="M327" s="832">
        <v>7053</v>
      </c>
      <c r="N327" s="823"/>
      <c r="O327" s="823">
        <v>2351</v>
      </c>
      <c r="P327" s="832"/>
      <c r="Q327" s="832"/>
      <c r="R327" s="828"/>
      <c r="S327" s="833"/>
    </row>
    <row r="328" spans="1:19" ht="14.45" customHeight="1" x14ac:dyDescent="0.2">
      <c r="A328" s="822" t="s">
        <v>1830</v>
      </c>
      <c r="B328" s="823" t="s">
        <v>1831</v>
      </c>
      <c r="C328" s="823" t="s">
        <v>581</v>
      </c>
      <c r="D328" s="823" t="s">
        <v>1828</v>
      </c>
      <c r="E328" s="823" t="s">
        <v>1890</v>
      </c>
      <c r="F328" s="823" t="s">
        <v>1951</v>
      </c>
      <c r="G328" s="823" t="s">
        <v>1952</v>
      </c>
      <c r="H328" s="832">
        <v>11</v>
      </c>
      <c r="I328" s="832">
        <v>29238</v>
      </c>
      <c r="J328" s="823"/>
      <c r="K328" s="823">
        <v>2658</v>
      </c>
      <c r="L328" s="832">
        <v>5</v>
      </c>
      <c r="M328" s="832">
        <v>13335</v>
      </c>
      <c r="N328" s="823"/>
      <c r="O328" s="823">
        <v>2667</v>
      </c>
      <c r="P328" s="832"/>
      <c r="Q328" s="832"/>
      <c r="R328" s="828"/>
      <c r="S328" s="833"/>
    </row>
    <row r="329" spans="1:19" ht="14.45" customHeight="1" x14ac:dyDescent="0.2">
      <c r="A329" s="822" t="s">
        <v>1830</v>
      </c>
      <c r="B329" s="823" t="s">
        <v>1831</v>
      </c>
      <c r="C329" s="823" t="s">
        <v>581</v>
      </c>
      <c r="D329" s="823" t="s">
        <v>1828</v>
      </c>
      <c r="E329" s="823" t="s">
        <v>1890</v>
      </c>
      <c r="F329" s="823" t="s">
        <v>1953</v>
      </c>
      <c r="G329" s="823" t="s">
        <v>1954</v>
      </c>
      <c r="H329" s="832"/>
      <c r="I329" s="832"/>
      <c r="J329" s="823"/>
      <c r="K329" s="823"/>
      <c r="L329" s="832">
        <v>24</v>
      </c>
      <c r="M329" s="832">
        <v>8640</v>
      </c>
      <c r="N329" s="823"/>
      <c r="O329" s="823">
        <v>360</v>
      </c>
      <c r="P329" s="832"/>
      <c r="Q329" s="832"/>
      <c r="R329" s="828"/>
      <c r="S329" s="833"/>
    </row>
    <row r="330" spans="1:19" ht="14.45" customHeight="1" x14ac:dyDescent="0.2">
      <c r="A330" s="822" t="s">
        <v>1830</v>
      </c>
      <c r="B330" s="823" t="s">
        <v>1831</v>
      </c>
      <c r="C330" s="823" t="s">
        <v>581</v>
      </c>
      <c r="D330" s="823" t="s">
        <v>1828</v>
      </c>
      <c r="E330" s="823" t="s">
        <v>1890</v>
      </c>
      <c r="F330" s="823" t="s">
        <v>1955</v>
      </c>
      <c r="G330" s="823" t="s">
        <v>1956</v>
      </c>
      <c r="H330" s="832"/>
      <c r="I330" s="832"/>
      <c r="J330" s="823"/>
      <c r="K330" s="823"/>
      <c r="L330" s="832">
        <v>2</v>
      </c>
      <c r="M330" s="832">
        <v>396</v>
      </c>
      <c r="N330" s="823"/>
      <c r="O330" s="823">
        <v>198</v>
      </c>
      <c r="P330" s="832"/>
      <c r="Q330" s="832"/>
      <c r="R330" s="828"/>
      <c r="S330" s="833"/>
    </row>
    <row r="331" spans="1:19" ht="14.45" customHeight="1" x14ac:dyDescent="0.2">
      <c r="A331" s="822" t="s">
        <v>1830</v>
      </c>
      <c r="B331" s="823" t="s">
        <v>1831</v>
      </c>
      <c r="C331" s="823" t="s">
        <v>581</v>
      </c>
      <c r="D331" s="823" t="s">
        <v>1828</v>
      </c>
      <c r="E331" s="823" t="s">
        <v>1890</v>
      </c>
      <c r="F331" s="823" t="s">
        <v>1957</v>
      </c>
      <c r="G331" s="823" t="s">
        <v>1958</v>
      </c>
      <c r="H331" s="832">
        <v>2</v>
      </c>
      <c r="I331" s="832">
        <v>2114</v>
      </c>
      <c r="J331" s="823"/>
      <c r="K331" s="823">
        <v>1057</v>
      </c>
      <c r="L331" s="832"/>
      <c r="M331" s="832"/>
      <c r="N331" s="823"/>
      <c r="O331" s="823"/>
      <c r="P331" s="832"/>
      <c r="Q331" s="832"/>
      <c r="R331" s="828"/>
      <c r="S331" s="833"/>
    </row>
    <row r="332" spans="1:19" ht="14.45" customHeight="1" x14ac:dyDescent="0.2">
      <c r="A332" s="822" t="s">
        <v>1830</v>
      </c>
      <c r="B332" s="823" t="s">
        <v>1831</v>
      </c>
      <c r="C332" s="823" t="s">
        <v>581</v>
      </c>
      <c r="D332" s="823" t="s">
        <v>1828</v>
      </c>
      <c r="E332" s="823" t="s">
        <v>1890</v>
      </c>
      <c r="F332" s="823" t="s">
        <v>1961</v>
      </c>
      <c r="G332" s="823" t="s">
        <v>1962</v>
      </c>
      <c r="H332" s="832">
        <v>4</v>
      </c>
      <c r="I332" s="832">
        <v>572</v>
      </c>
      <c r="J332" s="823"/>
      <c r="K332" s="823">
        <v>143</v>
      </c>
      <c r="L332" s="832"/>
      <c r="M332" s="832"/>
      <c r="N332" s="823"/>
      <c r="O332" s="823"/>
      <c r="P332" s="832"/>
      <c r="Q332" s="832"/>
      <c r="R332" s="828"/>
      <c r="S332" s="833"/>
    </row>
    <row r="333" spans="1:19" ht="14.45" customHeight="1" x14ac:dyDescent="0.2">
      <c r="A333" s="822" t="s">
        <v>1830</v>
      </c>
      <c r="B333" s="823" t="s">
        <v>1831</v>
      </c>
      <c r="C333" s="823" t="s">
        <v>581</v>
      </c>
      <c r="D333" s="823" t="s">
        <v>1828</v>
      </c>
      <c r="E333" s="823" t="s">
        <v>1890</v>
      </c>
      <c r="F333" s="823" t="s">
        <v>1967</v>
      </c>
      <c r="G333" s="823" t="s">
        <v>1968</v>
      </c>
      <c r="H333" s="832">
        <v>9</v>
      </c>
      <c r="I333" s="832">
        <v>6498</v>
      </c>
      <c r="J333" s="823"/>
      <c r="K333" s="823">
        <v>722</v>
      </c>
      <c r="L333" s="832">
        <v>3</v>
      </c>
      <c r="M333" s="832">
        <v>2172</v>
      </c>
      <c r="N333" s="823"/>
      <c r="O333" s="823">
        <v>724</v>
      </c>
      <c r="P333" s="832"/>
      <c r="Q333" s="832"/>
      <c r="R333" s="828"/>
      <c r="S333" s="833"/>
    </row>
    <row r="334" spans="1:19" ht="14.45" customHeight="1" x14ac:dyDescent="0.2">
      <c r="A334" s="822" t="s">
        <v>1830</v>
      </c>
      <c r="B334" s="823" t="s">
        <v>1831</v>
      </c>
      <c r="C334" s="823" t="s">
        <v>581</v>
      </c>
      <c r="D334" s="823" t="s">
        <v>968</v>
      </c>
      <c r="E334" s="823" t="s">
        <v>1835</v>
      </c>
      <c r="F334" s="823" t="s">
        <v>1836</v>
      </c>
      <c r="G334" s="823" t="s">
        <v>1837</v>
      </c>
      <c r="H334" s="832">
        <v>436</v>
      </c>
      <c r="I334" s="832">
        <v>11519.12</v>
      </c>
      <c r="J334" s="823"/>
      <c r="K334" s="823">
        <v>26.42</v>
      </c>
      <c r="L334" s="832"/>
      <c r="M334" s="832"/>
      <c r="N334" s="823"/>
      <c r="O334" s="823"/>
      <c r="P334" s="832">
        <v>2325</v>
      </c>
      <c r="Q334" s="832">
        <v>73344.25</v>
      </c>
      <c r="R334" s="828"/>
      <c r="S334" s="833">
        <v>31.545913978494625</v>
      </c>
    </row>
    <row r="335" spans="1:19" ht="14.45" customHeight="1" x14ac:dyDescent="0.2">
      <c r="A335" s="822" t="s">
        <v>1830</v>
      </c>
      <c r="B335" s="823" t="s">
        <v>1831</v>
      </c>
      <c r="C335" s="823" t="s">
        <v>581</v>
      </c>
      <c r="D335" s="823" t="s">
        <v>968</v>
      </c>
      <c r="E335" s="823" t="s">
        <v>1835</v>
      </c>
      <c r="F335" s="823" t="s">
        <v>1838</v>
      </c>
      <c r="G335" s="823" t="s">
        <v>1839</v>
      </c>
      <c r="H335" s="832">
        <v>5762</v>
      </c>
      <c r="I335" s="832">
        <v>14870.470000000005</v>
      </c>
      <c r="J335" s="823"/>
      <c r="K335" s="823">
        <v>2.5807827143353013</v>
      </c>
      <c r="L335" s="832">
        <v>5132</v>
      </c>
      <c r="M335" s="832">
        <v>12778.680000000002</v>
      </c>
      <c r="N335" s="823"/>
      <c r="O335" s="823">
        <v>2.4900000000000002</v>
      </c>
      <c r="P335" s="832">
        <v>4288</v>
      </c>
      <c r="Q335" s="832">
        <v>11124.970000000003</v>
      </c>
      <c r="R335" s="828"/>
      <c r="S335" s="833">
        <v>2.5944426305970154</v>
      </c>
    </row>
    <row r="336" spans="1:19" ht="14.45" customHeight="1" x14ac:dyDescent="0.2">
      <c r="A336" s="822" t="s">
        <v>1830</v>
      </c>
      <c r="B336" s="823" t="s">
        <v>1831</v>
      </c>
      <c r="C336" s="823" t="s">
        <v>581</v>
      </c>
      <c r="D336" s="823" t="s">
        <v>968</v>
      </c>
      <c r="E336" s="823" t="s">
        <v>1835</v>
      </c>
      <c r="F336" s="823" t="s">
        <v>1840</v>
      </c>
      <c r="G336" s="823" t="s">
        <v>1841</v>
      </c>
      <c r="H336" s="832">
        <v>9015.5</v>
      </c>
      <c r="I336" s="832">
        <v>64554.419999999984</v>
      </c>
      <c r="J336" s="823"/>
      <c r="K336" s="823">
        <v>7.1603815650823561</v>
      </c>
      <c r="L336" s="832">
        <v>8031</v>
      </c>
      <c r="M336" s="832">
        <v>57292.55000000001</v>
      </c>
      <c r="N336" s="823"/>
      <c r="O336" s="823">
        <v>7.1339247914331976</v>
      </c>
      <c r="P336" s="832">
        <v>19300</v>
      </c>
      <c r="Q336" s="832">
        <v>140831.74000000002</v>
      </c>
      <c r="R336" s="828"/>
      <c r="S336" s="833">
        <v>7.2969813471502603</v>
      </c>
    </row>
    <row r="337" spans="1:19" ht="14.45" customHeight="1" x14ac:dyDescent="0.2">
      <c r="A337" s="822" t="s">
        <v>1830</v>
      </c>
      <c r="B337" s="823" t="s">
        <v>1831</v>
      </c>
      <c r="C337" s="823" t="s">
        <v>581</v>
      </c>
      <c r="D337" s="823" t="s">
        <v>968</v>
      </c>
      <c r="E337" s="823" t="s">
        <v>1835</v>
      </c>
      <c r="F337" s="823" t="s">
        <v>1844</v>
      </c>
      <c r="G337" s="823" t="s">
        <v>1845</v>
      </c>
      <c r="H337" s="832">
        <v>29668</v>
      </c>
      <c r="I337" s="832">
        <v>155420.56000000003</v>
      </c>
      <c r="J337" s="823"/>
      <c r="K337" s="823">
        <v>5.2386598355130118</v>
      </c>
      <c r="L337" s="832">
        <v>12884</v>
      </c>
      <c r="M337" s="832">
        <v>66725.179999999993</v>
      </c>
      <c r="N337" s="823"/>
      <c r="O337" s="823">
        <v>5.1789180378764357</v>
      </c>
      <c r="P337" s="832">
        <v>27031</v>
      </c>
      <c r="Q337" s="832">
        <v>143441.24</v>
      </c>
      <c r="R337" s="828"/>
      <c r="S337" s="833">
        <v>5.3065458177647882</v>
      </c>
    </row>
    <row r="338" spans="1:19" ht="14.45" customHeight="1" x14ac:dyDescent="0.2">
      <c r="A338" s="822" t="s">
        <v>1830</v>
      </c>
      <c r="B338" s="823" t="s">
        <v>1831</v>
      </c>
      <c r="C338" s="823" t="s">
        <v>581</v>
      </c>
      <c r="D338" s="823" t="s">
        <v>968</v>
      </c>
      <c r="E338" s="823" t="s">
        <v>1835</v>
      </c>
      <c r="F338" s="823" t="s">
        <v>1846</v>
      </c>
      <c r="G338" s="823" t="s">
        <v>1847</v>
      </c>
      <c r="H338" s="832">
        <v>129.1</v>
      </c>
      <c r="I338" s="832">
        <v>1200.0500000000002</v>
      </c>
      <c r="J338" s="823"/>
      <c r="K338" s="823">
        <v>9.2955073586367174</v>
      </c>
      <c r="L338" s="832">
        <v>1317</v>
      </c>
      <c r="M338" s="832">
        <v>12157.12</v>
      </c>
      <c r="N338" s="823"/>
      <c r="O338" s="823">
        <v>9.2309187547456339</v>
      </c>
      <c r="P338" s="832">
        <v>1462.5</v>
      </c>
      <c r="Q338" s="832">
        <v>13857.759999999998</v>
      </c>
      <c r="R338" s="828"/>
      <c r="S338" s="833">
        <v>9.4753914529914525</v>
      </c>
    </row>
    <row r="339" spans="1:19" ht="14.45" customHeight="1" x14ac:dyDescent="0.2">
      <c r="A339" s="822" t="s">
        <v>1830</v>
      </c>
      <c r="B339" s="823" t="s">
        <v>1831</v>
      </c>
      <c r="C339" s="823" t="s">
        <v>581</v>
      </c>
      <c r="D339" s="823" t="s">
        <v>968</v>
      </c>
      <c r="E339" s="823" t="s">
        <v>1835</v>
      </c>
      <c r="F339" s="823" t="s">
        <v>1848</v>
      </c>
      <c r="G339" s="823" t="s">
        <v>1849</v>
      </c>
      <c r="H339" s="832">
        <v>710</v>
      </c>
      <c r="I339" s="832">
        <v>6607.12</v>
      </c>
      <c r="J339" s="823"/>
      <c r="K339" s="823">
        <v>9.3058028169014086</v>
      </c>
      <c r="L339" s="832">
        <v>1018</v>
      </c>
      <c r="M339" s="832">
        <v>9466.0800000000017</v>
      </c>
      <c r="N339" s="823"/>
      <c r="O339" s="823">
        <v>9.2987033398821239</v>
      </c>
      <c r="P339" s="832">
        <v>796</v>
      </c>
      <c r="Q339" s="832">
        <v>7578.6900000000005</v>
      </c>
      <c r="R339" s="828"/>
      <c r="S339" s="833">
        <v>9.5209673366834178</v>
      </c>
    </row>
    <row r="340" spans="1:19" ht="14.45" customHeight="1" x14ac:dyDescent="0.2">
      <c r="A340" s="822" t="s">
        <v>1830</v>
      </c>
      <c r="B340" s="823" t="s">
        <v>1831</v>
      </c>
      <c r="C340" s="823" t="s">
        <v>581</v>
      </c>
      <c r="D340" s="823" t="s">
        <v>968</v>
      </c>
      <c r="E340" s="823" t="s">
        <v>1835</v>
      </c>
      <c r="F340" s="823" t="s">
        <v>1850</v>
      </c>
      <c r="G340" s="823" t="s">
        <v>1851</v>
      </c>
      <c r="H340" s="832">
        <v>2102</v>
      </c>
      <c r="I340" s="832">
        <v>21588.720000000001</v>
      </c>
      <c r="J340" s="823"/>
      <c r="K340" s="823">
        <v>10.270561370123692</v>
      </c>
      <c r="L340" s="832">
        <v>1231</v>
      </c>
      <c r="M340" s="832">
        <v>12716.23</v>
      </c>
      <c r="N340" s="823"/>
      <c r="O340" s="823">
        <v>10.33</v>
      </c>
      <c r="P340" s="832">
        <v>356</v>
      </c>
      <c r="Q340" s="832">
        <v>3766.48</v>
      </c>
      <c r="R340" s="828"/>
      <c r="S340" s="833">
        <v>10.58</v>
      </c>
    </row>
    <row r="341" spans="1:19" ht="14.45" customHeight="1" x14ac:dyDescent="0.2">
      <c r="A341" s="822" t="s">
        <v>1830</v>
      </c>
      <c r="B341" s="823" t="s">
        <v>1831</v>
      </c>
      <c r="C341" s="823" t="s">
        <v>581</v>
      </c>
      <c r="D341" s="823" t="s">
        <v>968</v>
      </c>
      <c r="E341" s="823" t="s">
        <v>1835</v>
      </c>
      <c r="F341" s="823" t="s">
        <v>1852</v>
      </c>
      <c r="G341" s="823" t="s">
        <v>1853</v>
      </c>
      <c r="H341" s="832">
        <v>1.7599999999999998</v>
      </c>
      <c r="I341" s="832">
        <v>17.41</v>
      </c>
      <c r="J341" s="823"/>
      <c r="K341" s="823">
        <v>9.892045454545455</v>
      </c>
      <c r="L341" s="832">
        <v>2</v>
      </c>
      <c r="M341" s="832">
        <v>133.5</v>
      </c>
      <c r="N341" s="823"/>
      <c r="O341" s="823">
        <v>66.75</v>
      </c>
      <c r="P341" s="832"/>
      <c r="Q341" s="832"/>
      <c r="R341" s="828"/>
      <c r="S341" s="833"/>
    </row>
    <row r="342" spans="1:19" ht="14.45" customHeight="1" x14ac:dyDescent="0.2">
      <c r="A342" s="822" t="s">
        <v>1830</v>
      </c>
      <c r="B342" s="823" t="s">
        <v>1831</v>
      </c>
      <c r="C342" s="823" t="s">
        <v>581</v>
      </c>
      <c r="D342" s="823" t="s">
        <v>968</v>
      </c>
      <c r="E342" s="823" t="s">
        <v>1835</v>
      </c>
      <c r="F342" s="823" t="s">
        <v>1854</v>
      </c>
      <c r="G342" s="823" t="s">
        <v>1855</v>
      </c>
      <c r="H342" s="832"/>
      <c r="I342" s="832"/>
      <c r="J342" s="823"/>
      <c r="K342" s="823"/>
      <c r="L342" s="832"/>
      <c r="M342" s="832"/>
      <c r="N342" s="823"/>
      <c r="O342" s="823"/>
      <c r="P342" s="832">
        <v>952</v>
      </c>
      <c r="Q342" s="832">
        <v>7501.76</v>
      </c>
      <c r="R342" s="828"/>
      <c r="S342" s="833">
        <v>7.88</v>
      </c>
    </row>
    <row r="343" spans="1:19" ht="14.45" customHeight="1" x14ac:dyDescent="0.2">
      <c r="A343" s="822" t="s">
        <v>1830</v>
      </c>
      <c r="B343" s="823" t="s">
        <v>1831</v>
      </c>
      <c r="C343" s="823" t="s">
        <v>581</v>
      </c>
      <c r="D343" s="823" t="s">
        <v>968</v>
      </c>
      <c r="E343" s="823" t="s">
        <v>1835</v>
      </c>
      <c r="F343" s="823" t="s">
        <v>1856</v>
      </c>
      <c r="G343" s="823" t="s">
        <v>1857</v>
      </c>
      <c r="H343" s="832">
        <v>11265</v>
      </c>
      <c r="I343" s="832">
        <v>226918.5</v>
      </c>
      <c r="J343" s="823"/>
      <c r="K343" s="823">
        <v>20.143675099866844</v>
      </c>
      <c r="L343" s="832">
        <v>10165</v>
      </c>
      <c r="M343" s="832">
        <v>203909.90000000002</v>
      </c>
      <c r="N343" s="823"/>
      <c r="O343" s="823">
        <v>20.060000000000002</v>
      </c>
      <c r="P343" s="832">
        <v>12091</v>
      </c>
      <c r="Q343" s="832">
        <v>247841.3</v>
      </c>
      <c r="R343" s="828"/>
      <c r="S343" s="833">
        <v>20.497998511289389</v>
      </c>
    </row>
    <row r="344" spans="1:19" ht="14.45" customHeight="1" x14ac:dyDescent="0.2">
      <c r="A344" s="822" t="s">
        <v>1830</v>
      </c>
      <c r="B344" s="823" t="s">
        <v>1831</v>
      </c>
      <c r="C344" s="823" t="s">
        <v>581</v>
      </c>
      <c r="D344" s="823" t="s">
        <v>968</v>
      </c>
      <c r="E344" s="823" t="s">
        <v>1835</v>
      </c>
      <c r="F344" s="823" t="s">
        <v>1860</v>
      </c>
      <c r="G344" s="823" t="s">
        <v>1861</v>
      </c>
      <c r="H344" s="832">
        <v>48</v>
      </c>
      <c r="I344" s="832">
        <v>87748.739999999991</v>
      </c>
      <c r="J344" s="823"/>
      <c r="K344" s="823">
        <v>1828.0987499999999</v>
      </c>
      <c r="L344" s="832">
        <v>42</v>
      </c>
      <c r="M344" s="832">
        <v>77522.75999999998</v>
      </c>
      <c r="N344" s="823"/>
      <c r="O344" s="823">
        <v>1845.7799999999995</v>
      </c>
      <c r="P344" s="832">
        <v>48</v>
      </c>
      <c r="Q344" s="832">
        <v>88968.73000000004</v>
      </c>
      <c r="R344" s="828"/>
      <c r="S344" s="833">
        <v>1853.5152083333342</v>
      </c>
    </row>
    <row r="345" spans="1:19" ht="14.45" customHeight="1" x14ac:dyDescent="0.2">
      <c r="A345" s="822" t="s">
        <v>1830</v>
      </c>
      <c r="B345" s="823" t="s">
        <v>1831</v>
      </c>
      <c r="C345" s="823" t="s">
        <v>581</v>
      </c>
      <c r="D345" s="823" t="s">
        <v>968</v>
      </c>
      <c r="E345" s="823" t="s">
        <v>1835</v>
      </c>
      <c r="F345" s="823" t="s">
        <v>1862</v>
      </c>
      <c r="G345" s="823" t="s">
        <v>1863</v>
      </c>
      <c r="H345" s="832"/>
      <c r="I345" s="832"/>
      <c r="J345" s="823"/>
      <c r="K345" s="823"/>
      <c r="L345" s="832"/>
      <c r="M345" s="832"/>
      <c r="N345" s="823"/>
      <c r="O345" s="823"/>
      <c r="P345" s="832">
        <v>1159</v>
      </c>
      <c r="Q345" s="832">
        <v>231069.83000000002</v>
      </c>
      <c r="R345" s="828"/>
      <c r="S345" s="833">
        <v>199.37</v>
      </c>
    </row>
    <row r="346" spans="1:19" ht="14.45" customHeight="1" x14ac:dyDescent="0.2">
      <c r="A346" s="822" t="s">
        <v>1830</v>
      </c>
      <c r="B346" s="823" t="s">
        <v>1831</v>
      </c>
      <c r="C346" s="823" t="s">
        <v>581</v>
      </c>
      <c r="D346" s="823" t="s">
        <v>968</v>
      </c>
      <c r="E346" s="823" t="s">
        <v>1835</v>
      </c>
      <c r="F346" s="823" t="s">
        <v>1864</v>
      </c>
      <c r="G346" s="823" t="s">
        <v>1865</v>
      </c>
      <c r="H346" s="832">
        <v>127012</v>
      </c>
      <c r="I346" s="832">
        <v>477385.12</v>
      </c>
      <c r="J346" s="823"/>
      <c r="K346" s="823">
        <v>3.7585828110729693</v>
      </c>
      <c r="L346" s="832">
        <v>118566</v>
      </c>
      <c r="M346" s="832">
        <v>433951.56</v>
      </c>
      <c r="N346" s="823"/>
      <c r="O346" s="823">
        <v>3.66</v>
      </c>
      <c r="P346" s="832">
        <v>175099</v>
      </c>
      <c r="Q346" s="832">
        <v>666382.21</v>
      </c>
      <c r="R346" s="828"/>
      <c r="S346" s="833">
        <v>3.8057453783288309</v>
      </c>
    </row>
    <row r="347" spans="1:19" ht="14.45" customHeight="1" x14ac:dyDescent="0.2">
      <c r="A347" s="822" t="s">
        <v>1830</v>
      </c>
      <c r="B347" s="823" t="s">
        <v>1831</v>
      </c>
      <c r="C347" s="823" t="s">
        <v>581</v>
      </c>
      <c r="D347" s="823" t="s">
        <v>968</v>
      </c>
      <c r="E347" s="823" t="s">
        <v>1835</v>
      </c>
      <c r="F347" s="823" t="s">
        <v>1868</v>
      </c>
      <c r="G347" s="823" t="s">
        <v>1869</v>
      </c>
      <c r="H347" s="832"/>
      <c r="I347" s="832"/>
      <c r="J347" s="823"/>
      <c r="K347" s="823"/>
      <c r="L347" s="832"/>
      <c r="M347" s="832"/>
      <c r="N347" s="823"/>
      <c r="O347" s="823"/>
      <c r="P347" s="832">
        <v>1401</v>
      </c>
      <c r="Q347" s="832">
        <v>217953.57</v>
      </c>
      <c r="R347" s="828"/>
      <c r="S347" s="833">
        <v>155.57</v>
      </c>
    </row>
    <row r="348" spans="1:19" ht="14.45" customHeight="1" x14ac:dyDescent="0.2">
      <c r="A348" s="822" t="s">
        <v>1830</v>
      </c>
      <c r="B348" s="823" t="s">
        <v>1831</v>
      </c>
      <c r="C348" s="823" t="s">
        <v>581</v>
      </c>
      <c r="D348" s="823" t="s">
        <v>968</v>
      </c>
      <c r="E348" s="823" t="s">
        <v>1835</v>
      </c>
      <c r="F348" s="823" t="s">
        <v>1870</v>
      </c>
      <c r="G348" s="823" t="s">
        <v>1871</v>
      </c>
      <c r="H348" s="832">
        <v>4055</v>
      </c>
      <c r="I348" s="832">
        <v>82720.75</v>
      </c>
      <c r="J348" s="823"/>
      <c r="K348" s="823">
        <v>20.399691738594328</v>
      </c>
      <c r="L348" s="832">
        <v>6125</v>
      </c>
      <c r="M348" s="832">
        <v>126030.99999999999</v>
      </c>
      <c r="N348" s="823"/>
      <c r="O348" s="823">
        <v>20.576489795918366</v>
      </c>
      <c r="P348" s="832">
        <v>4794</v>
      </c>
      <c r="Q348" s="832">
        <v>101193.89999999998</v>
      </c>
      <c r="R348" s="828"/>
      <c r="S348" s="833">
        <v>21.108448060075091</v>
      </c>
    </row>
    <row r="349" spans="1:19" ht="14.45" customHeight="1" x14ac:dyDescent="0.2">
      <c r="A349" s="822" t="s">
        <v>1830</v>
      </c>
      <c r="B349" s="823" t="s">
        <v>1831</v>
      </c>
      <c r="C349" s="823" t="s">
        <v>581</v>
      </c>
      <c r="D349" s="823" t="s">
        <v>968</v>
      </c>
      <c r="E349" s="823" t="s">
        <v>1835</v>
      </c>
      <c r="F349" s="823" t="s">
        <v>1874</v>
      </c>
      <c r="G349" s="823" t="s">
        <v>1875</v>
      </c>
      <c r="H349" s="832"/>
      <c r="I349" s="832"/>
      <c r="J349" s="823"/>
      <c r="K349" s="823"/>
      <c r="L349" s="832"/>
      <c r="M349" s="832"/>
      <c r="N349" s="823"/>
      <c r="O349" s="823"/>
      <c r="P349" s="832">
        <v>1</v>
      </c>
      <c r="Q349" s="832">
        <v>108562.2</v>
      </c>
      <c r="R349" s="828"/>
      <c r="S349" s="833">
        <v>108562.2</v>
      </c>
    </row>
    <row r="350" spans="1:19" ht="14.45" customHeight="1" x14ac:dyDescent="0.2">
      <c r="A350" s="822" t="s">
        <v>1830</v>
      </c>
      <c r="B350" s="823" t="s">
        <v>1831</v>
      </c>
      <c r="C350" s="823" t="s">
        <v>581</v>
      </c>
      <c r="D350" s="823" t="s">
        <v>968</v>
      </c>
      <c r="E350" s="823" t="s">
        <v>1835</v>
      </c>
      <c r="F350" s="823" t="s">
        <v>1876</v>
      </c>
      <c r="G350" s="823" t="s">
        <v>1877</v>
      </c>
      <c r="H350" s="832">
        <v>6433</v>
      </c>
      <c r="I350" s="832">
        <v>123395.33</v>
      </c>
      <c r="J350" s="823"/>
      <c r="K350" s="823">
        <v>19.181615109591171</v>
      </c>
      <c r="L350" s="832">
        <v>3953</v>
      </c>
      <c r="M350" s="832">
        <v>76885.849999999991</v>
      </c>
      <c r="N350" s="823"/>
      <c r="O350" s="823">
        <v>19.45</v>
      </c>
      <c r="P350" s="832">
        <v>9960</v>
      </c>
      <c r="Q350" s="832">
        <v>194835.59999999998</v>
      </c>
      <c r="R350" s="828"/>
      <c r="S350" s="833">
        <v>19.561807228915661</v>
      </c>
    </row>
    <row r="351" spans="1:19" ht="14.45" customHeight="1" x14ac:dyDescent="0.2">
      <c r="A351" s="822" t="s">
        <v>1830</v>
      </c>
      <c r="B351" s="823" t="s">
        <v>1831</v>
      </c>
      <c r="C351" s="823" t="s">
        <v>581</v>
      </c>
      <c r="D351" s="823" t="s">
        <v>968</v>
      </c>
      <c r="E351" s="823" t="s">
        <v>1835</v>
      </c>
      <c r="F351" s="823" t="s">
        <v>1878</v>
      </c>
      <c r="G351" s="823" t="s">
        <v>1879</v>
      </c>
      <c r="H351" s="832">
        <v>192</v>
      </c>
      <c r="I351" s="832">
        <v>1624.32</v>
      </c>
      <c r="J351" s="823"/>
      <c r="K351" s="823">
        <v>8.4599999999999991</v>
      </c>
      <c r="L351" s="832"/>
      <c r="M351" s="832"/>
      <c r="N351" s="823"/>
      <c r="O351" s="823"/>
      <c r="P351" s="832"/>
      <c r="Q351" s="832"/>
      <c r="R351" s="828"/>
      <c r="S351" s="833"/>
    </row>
    <row r="352" spans="1:19" ht="14.45" customHeight="1" x14ac:dyDescent="0.2">
      <c r="A352" s="822" t="s">
        <v>1830</v>
      </c>
      <c r="B352" s="823" t="s">
        <v>1831</v>
      </c>
      <c r="C352" s="823" t="s">
        <v>581</v>
      </c>
      <c r="D352" s="823" t="s">
        <v>968</v>
      </c>
      <c r="E352" s="823" t="s">
        <v>1835</v>
      </c>
      <c r="F352" s="823" t="s">
        <v>1886</v>
      </c>
      <c r="G352" s="823" t="s">
        <v>1887</v>
      </c>
      <c r="H352" s="832"/>
      <c r="I352" s="832"/>
      <c r="J352" s="823"/>
      <c r="K352" s="823"/>
      <c r="L352" s="832"/>
      <c r="M352" s="832"/>
      <c r="N352" s="823"/>
      <c r="O352" s="823"/>
      <c r="P352" s="832">
        <v>1</v>
      </c>
      <c r="Q352" s="832">
        <v>8.51</v>
      </c>
      <c r="R352" s="828"/>
      <c r="S352" s="833">
        <v>8.51</v>
      </c>
    </row>
    <row r="353" spans="1:19" ht="14.45" customHeight="1" x14ac:dyDescent="0.2">
      <c r="A353" s="822" t="s">
        <v>1830</v>
      </c>
      <c r="B353" s="823" t="s">
        <v>1831</v>
      </c>
      <c r="C353" s="823" t="s">
        <v>581</v>
      </c>
      <c r="D353" s="823" t="s">
        <v>968</v>
      </c>
      <c r="E353" s="823" t="s">
        <v>1890</v>
      </c>
      <c r="F353" s="823" t="s">
        <v>1891</v>
      </c>
      <c r="G353" s="823" t="s">
        <v>1892</v>
      </c>
      <c r="H353" s="832">
        <v>40</v>
      </c>
      <c r="I353" s="832">
        <v>1520</v>
      </c>
      <c r="J353" s="823"/>
      <c r="K353" s="823">
        <v>38</v>
      </c>
      <c r="L353" s="832">
        <v>106</v>
      </c>
      <c r="M353" s="832">
        <v>4028</v>
      </c>
      <c r="N353" s="823"/>
      <c r="O353" s="823">
        <v>38</v>
      </c>
      <c r="P353" s="832">
        <v>30</v>
      </c>
      <c r="Q353" s="832">
        <v>1200</v>
      </c>
      <c r="R353" s="828"/>
      <c r="S353" s="833">
        <v>40</v>
      </c>
    </row>
    <row r="354" spans="1:19" ht="14.45" customHeight="1" x14ac:dyDescent="0.2">
      <c r="A354" s="822" t="s">
        <v>1830</v>
      </c>
      <c r="B354" s="823" t="s">
        <v>1831</v>
      </c>
      <c r="C354" s="823" t="s">
        <v>581</v>
      </c>
      <c r="D354" s="823" t="s">
        <v>968</v>
      </c>
      <c r="E354" s="823" t="s">
        <v>1890</v>
      </c>
      <c r="F354" s="823" t="s">
        <v>1895</v>
      </c>
      <c r="G354" s="823" t="s">
        <v>1896</v>
      </c>
      <c r="H354" s="832">
        <v>280</v>
      </c>
      <c r="I354" s="832">
        <v>50120</v>
      </c>
      <c r="J354" s="823"/>
      <c r="K354" s="823">
        <v>179</v>
      </c>
      <c r="L354" s="832">
        <v>343</v>
      </c>
      <c r="M354" s="832">
        <v>61740</v>
      </c>
      <c r="N354" s="823"/>
      <c r="O354" s="823">
        <v>180</v>
      </c>
      <c r="P354" s="832">
        <v>300</v>
      </c>
      <c r="Q354" s="832">
        <v>58200</v>
      </c>
      <c r="R354" s="828"/>
      <c r="S354" s="833">
        <v>194</v>
      </c>
    </row>
    <row r="355" spans="1:19" ht="14.45" customHeight="1" x14ac:dyDescent="0.2">
      <c r="A355" s="822" t="s">
        <v>1830</v>
      </c>
      <c r="B355" s="823" t="s">
        <v>1831</v>
      </c>
      <c r="C355" s="823" t="s">
        <v>581</v>
      </c>
      <c r="D355" s="823" t="s">
        <v>968</v>
      </c>
      <c r="E355" s="823" t="s">
        <v>1890</v>
      </c>
      <c r="F355" s="823" t="s">
        <v>1897</v>
      </c>
      <c r="G355" s="823" t="s">
        <v>1898</v>
      </c>
      <c r="H355" s="832"/>
      <c r="I355" s="832"/>
      <c r="J355" s="823"/>
      <c r="K355" s="823"/>
      <c r="L355" s="832"/>
      <c r="M355" s="832"/>
      <c r="N355" s="823"/>
      <c r="O355" s="823"/>
      <c r="P355" s="832">
        <v>1</v>
      </c>
      <c r="Q355" s="832">
        <v>385</v>
      </c>
      <c r="R355" s="828"/>
      <c r="S355" s="833">
        <v>385</v>
      </c>
    </row>
    <row r="356" spans="1:19" ht="14.45" customHeight="1" x14ac:dyDescent="0.2">
      <c r="A356" s="822" t="s">
        <v>1830</v>
      </c>
      <c r="B356" s="823" t="s">
        <v>1831</v>
      </c>
      <c r="C356" s="823" t="s">
        <v>581</v>
      </c>
      <c r="D356" s="823" t="s">
        <v>968</v>
      </c>
      <c r="E356" s="823" t="s">
        <v>1890</v>
      </c>
      <c r="F356" s="823" t="s">
        <v>1899</v>
      </c>
      <c r="G356" s="823" t="s">
        <v>1900</v>
      </c>
      <c r="H356" s="832">
        <v>2</v>
      </c>
      <c r="I356" s="832">
        <v>638</v>
      </c>
      <c r="J356" s="823"/>
      <c r="K356" s="823">
        <v>319</v>
      </c>
      <c r="L356" s="832"/>
      <c r="M356" s="832"/>
      <c r="N356" s="823"/>
      <c r="O356" s="823"/>
      <c r="P356" s="832">
        <v>12</v>
      </c>
      <c r="Q356" s="832">
        <v>4056</v>
      </c>
      <c r="R356" s="828"/>
      <c r="S356" s="833">
        <v>338</v>
      </c>
    </row>
    <row r="357" spans="1:19" ht="14.45" customHeight="1" x14ac:dyDescent="0.2">
      <c r="A357" s="822" t="s">
        <v>1830</v>
      </c>
      <c r="B357" s="823" t="s">
        <v>1831</v>
      </c>
      <c r="C357" s="823" t="s">
        <v>581</v>
      </c>
      <c r="D357" s="823" t="s">
        <v>968</v>
      </c>
      <c r="E357" s="823" t="s">
        <v>1890</v>
      </c>
      <c r="F357" s="823" t="s">
        <v>1901</v>
      </c>
      <c r="G357" s="823" t="s">
        <v>1902</v>
      </c>
      <c r="H357" s="832">
        <v>36</v>
      </c>
      <c r="I357" s="832">
        <v>73692</v>
      </c>
      <c r="J357" s="823"/>
      <c r="K357" s="823">
        <v>2047</v>
      </c>
      <c r="L357" s="832">
        <v>16</v>
      </c>
      <c r="M357" s="832">
        <v>32832</v>
      </c>
      <c r="N357" s="823"/>
      <c r="O357" s="823">
        <v>2052</v>
      </c>
      <c r="P357" s="832">
        <v>34</v>
      </c>
      <c r="Q357" s="832">
        <v>72318</v>
      </c>
      <c r="R357" s="828"/>
      <c r="S357" s="833">
        <v>2127</v>
      </c>
    </row>
    <row r="358" spans="1:19" ht="14.45" customHeight="1" x14ac:dyDescent="0.2">
      <c r="A358" s="822" t="s">
        <v>1830</v>
      </c>
      <c r="B358" s="823" t="s">
        <v>1831</v>
      </c>
      <c r="C358" s="823" t="s">
        <v>581</v>
      </c>
      <c r="D358" s="823" t="s">
        <v>968</v>
      </c>
      <c r="E358" s="823" t="s">
        <v>1890</v>
      </c>
      <c r="F358" s="823" t="s">
        <v>1903</v>
      </c>
      <c r="G358" s="823" t="s">
        <v>1904</v>
      </c>
      <c r="H358" s="832"/>
      <c r="I358" s="832"/>
      <c r="J358" s="823"/>
      <c r="K358" s="823"/>
      <c r="L358" s="832">
        <v>1</v>
      </c>
      <c r="M358" s="832">
        <v>3084</v>
      </c>
      <c r="N358" s="823"/>
      <c r="O358" s="823">
        <v>3084</v>
      </c>
      <c r="P358" s="832"/>
      <c r="Q358" s="832"/>
      <c r="R358" s="828"/>
      <c r="S358" s="833"/>
    </row>
    <row r="359" spans="1:19" ht="14.45" customHeight="1" x14ac:dyDescent="0.2">
      <c r="A359" s="822" t="s">
        <v>1830</v>
      </c>
      <c r="B359" s="823" t="s">
        <v>1831</v>
      </c>
      <c r="C359" s="823" t="s">
        <v>581</v>
      </c>
      <c r="D359" s="823" t="s">
        <v>968</v>
      </c>
      <c r="E359" s="823" t="s">
        <v>1890</v>
      </c>
      <c r="F359" s="823" t="s">
        <v>1909</v>
      </c>
      <c r="G359" s="823" t="s">
        <v>1910</v>
      </c>
      <c r="H359" s="832">
        <v>6</v>
      </c>
      <c r="I359" s="832">
        <v>8622</v>
      </c>
      <c r="J359" s="823"/>
      <c r="K359" s="823">
        <v>1437</v>
      </c>
      <c r="L359" s="832">
        <v>9</v>
      </c>
      <c r="M359" s="832">
        <v>12969</v>
      </c>
      <c r="N359" s="823"/>
      <c r="O359" s="823">
        <v>1441</v>
      </c>
      <c r="P359" s="832">
        <v>18</v>
      </c>
      <c r="Q359" s="832">
        <v>26820</v>
      </c>
      <c r="R359" s="828"/>
      <c r="S359" s="833">
        <v>1490</v>
      </c>
    </row>
    <row r="360" spans="1:19" ht="14.45" customHeight="1" x14ac:dyDescent="0.2">
      <c r="A360" s="822" t="s">
        <v>1830</v>
      </c>
      <c r="B360" s="823" t="s">
        <v>1831</v>
      </c>
      <c r="C360" s="823" t="s">
        <v>581</v>
      </c>
      <c r="D360" s="823" t="s">
        <v>968</v>
      </c>
      <c r="E360" s="823" t="s">
        <v>1890</v>
      </c>
      <c r="F360" s="823" t="s">
        <v>1911</v>
      </c>
      <c r="G360" s="823" t="s">
        <v>1912</v>
      </c>
      <c r="H360" s="832">
        <v>19</v>
      </c>
      <c r="I360" s="832">
        <v>36480</v>
      </c>
      <c r="J360" s="823"/>
      <c r="K360" s="823">
        <v>1920</v>
      </c>
      <c r="L360" s="832">
        <v>15</v>
      </c>
      <c r="M360" s="832">
        <v>28875</v>
      </c>
      <c r="N360" s="823"/>
      <c r="O360" s="823">
        <v>1925</v>
      </c>
      <c r="P360" s="832">
        <v>8</v>
      </c>
      <c r="Q360" s="832">
        <v>16000</v>
      </c>
      <c r="R360" s="828"/>
      <c r="S360" s="833">
        <v>2000</v>
      </c>
    </row>
    <row r="361" spans="1:19" ht="14.45" customHeight="1" x14ac:dyDescent="0.2">
      <c r="A361" s="822" t="s">
        <v>1830</v>
      </c>
      <c r="B361" s="823" t="s">
        <v>1831</v>
      </c>
      <c r="C361" s="823" t="s">
        <v>581</v>
      </c>
      <c r="D361" s="823" t="s">
        <v>968</v>
      </c>
      <c r="E361" s="823" t="s">
        <v>1890</v>
      </c>
      <c r="F361" s="823" t="s">
        <v>1915</v>
      </c>
      <c r="G361" s="823" t="s">
        <v>1916</v>
      </c>
      <c r="H361" s="832">
        <v>24</v>
      </c>
      <c r="I361" s="832">
        <v>29256</v>
      </c>
      <c r="J361" s="823"/>
      <c r="K361" s="823">
        <v>1219</v>
      </c>
      <c r="L361" s="832">
        <v>15</v>
      </c>
      <c r="M361" s="832">
        <v>18345</v>
      </c>
      <c r="N361" s="823"/>
      <c r="O361" s="823">
        <v>1223</v>
      </c>
      <c r="P361" s="832">
        <v>16</v>
      </c>
      <c r="Q361" s="832">
        <v>20272</v>
      </c>
      <c r="R361" s="828"/>
      <c r="S361" s="833">
        <v>1267</v>
      </c>
    </row>
    <row r="362" spans="1:19" ht="14.45" customHeight="1" x14ac:dyDescent="0.2">
      <c r="A362" s="822" t="s">
        <v>1830</v>
      </c>
      <c r="B362" s="823" t="s">
        <v>1831</v>
      </c>
      <c r="C362" s="823" t="s">
        <v>581</v>
      </c>
      <c r="D362" s="823" t="s">
        <v>968</v>
      </c>
      <c r="E362" s="823" t="s">
        <v>1890</v>
      </c>
      <c r="F362" s="823" t="s">
        <v>1917</v>
      </c>
      <c r="G362" s="823" t="s">
        <v>1918</v>
      </c>
      <c r="H362" s="832">
        <v>48</v>
      </c>
      <c r="I362" s="832">
        <v>32880</v>
      </c>
      <c r="J362" s="823"/>
      <c r="K362" s="823">
        <v>685</v>
      </c>
      <c r="L362" s="832">
        <v>42</v>
      </c>
      <c r="M362" s="832">
        <v>28854</v>
      </c>
      <c r="N362" s="823"/>
      <c r="O362" s="823">
        <v>687</v>
      </c>
      <c r="P362" s="832">
        <v>48</v>
      </c>
      <c r="Q362" s="832">
        <v>34320</v>
      </c>
      <c r="R362" s="828"/>
      <c r="S362" s="833">
        <v>715</v>
      </c>
    </row>
    <row r="363" spans="1:19" ht="14.45" customHeight="1" x14ac:dyDescent="0.2">
      <c r="A363" s="822" t="s">
        <v>1830</v>
      </c>
      <c r="B363" s="823" t="s">
        <v>1831</v>
      </c>
      <c r="C363" s="823" t="s">
        <v>581</v>
      </c>
      <c r="D363" s="823" t="s">
        <v>968</v>
      </c>
      <c r="E363" s="823" t="s">
        <v>1890</v>
      </c>
      <c r="F363" s="823" t="s">
        <v>1919</v>
      </c>
      <c r="G363" s="823" t="s">
        <v>1920</v>
      </c>
      <c r="H363" s="832">
        <v>10</v>
      </c>
      <c r="I363" s="832">
        <v>7200</v>
      </c>
      <c r="J363" s="823"/>
      <c r="K363" s="823">
        <v>720</v>
      </c>
      <c r="L363" s="832">
        <v>17</v>
      </c>
      <c r="M363" s="832">
        <v>12274</v>
      </c>
      <c r="N363" s="823"/>
      <c r="O363" s="823">
        <v>722</v>
      </c>
      <c r="P363" s="832">
        <v>8</v>
      </c>
      <c r="Q363" s="832">
        <v>6032</v>
      </c>
      <c r="R363" s="828"/>
      <c r="S363" s="833">
        <v>754</v>
      </c>
    </row>
    <row r="364" spans="1:19" ht="14.45" customHeight="1" x14ac:dyDescent="0.2">
      <c r="A364" s="822" t="s">
        <v>1830</v>
      </c>
      <c r="B364" s="823" t="s">
        <v>1831</v>
      </c>
      <c r="C364" s="823" t="s">
        <v>581</v>
      </c>
      <c r="D364" s="823" t="s">
        <v>968</v>
      </c>
      <c r="E364" s="823" t="s">
        <v>1890</v>
      </c>
      <c r="F364" s="823" t="s">
        <v>1921</v>
      </c>
      <c r="G364" s="823" t="s">
        <v>1922</v>
      </c>
      <c r="H364" s="832">
        <v>1</v>
      </c>
      <c r="I364" s="832">
        <v>2650</v>
      </c>
      <c r="J364" s="823"/>
      <c r="K364" s="823">
        <v>2650</v>
      </c>
      <c r="L364" s="832">
        <v>2</v>
      </c>
      <c r="M364" s="832">
        <v>5318</v>
      </c>
      <c r="N364" s="823"/>
      <c r="O364" s="823">
        <v>2659</v>
      </c>
      <c r="P364" s="832">
        <v>6</v>
      </c>
      <c r="Q364" s="832">
        <v>16632</v>
      </c>
      <c r="R364" s="828"/>
      <c r="S364" s="833">
        <v>2772</v>
      </c>
    </row>
    <row r="365" spans="1:19" ht="14.45" customHeight="1" x14ac:dyDescent="0.2">
      <c r="A365" s="822" t="s">
        <v>1830</v>
      </c>
      <c r="B365" s="823" t="s">
        <v>1831</v>
      </c>
      <c r="C365" s="823" t="s">
        <v>581</v>
      </c>
      <c r="D365" s="823" t="s">
        <v>968</v>
      </c>
      <c r="E365" s="823" t="s">
        <v>1890</v>
      </c>
      <c r="F365" s="823" t="s">
        <v>1923</v>
      </c>
      <c r="G365" s="823" t="s">
        <v>1924</v>
      </c>
      <c r="H365" s="832">
        <v>442</v>
      </c>
      <c r="I365" s="832">
        <v>809302</v>
      </c>
      <c r="J365" s="823"/>
      <c r="K365" s="823">
        <v>1831</v>
      </c>
      <c r="L365" s="832">
        <v>437</v>
      </c>
      <c r="M365" s="832">
        <v>801895</v>
      </c>
      <c r="N365" s="823"/>
      <c r="O365" s="823">
        <v>1835</v>
      </c>
      <c r="P365" s="832">
        <v>738</v>
      </c>
      <c r="Q365" s="832">
        <v>1408842</v>
      </c>
      <c r="R365" s="828"/>
      <c r="S365" s="833">
        <v>1909</v>
      </c>
    </row>
    <row r="366" spans="1:19" ht="14.45" customHeight="1" x14ac:dyDescent="0.2">
      <c r="A366" s="822" t="s">
        <v>1830</v>
      </c>
      <c r="B366" s="823" t="s">
        <v>1831</v>
      </c>
      <c r="C366" s="823" t="s">
        <v>581</v>
      </c>
      <c r="D366" s="823" t="s">
        <v>968</v>
      </c>
      <c r="E366" s="823" t="s">
        <v>1890</v>
      </c>
      <c r="F366" s="823" t="s">
        <v>1925</v>
      </c>
      <c r="G366" s="823" t="s">
        <v>1926</v>
      </c>
      <c r="H366" s="832">
        <v>21</v>
      </c>
      <c r="I366" s="832">
        <v>9051</v>
      </c>
      <c r="J366" s="823"/>
      <c r="K366" s="823">
        <v>431</v>
      </c>
      <c r="L366" s="832">
        <v>25</v>
      </c>
      <c r="M366" s="832">
        <v>10825</v>
      </c>
      <c r="N366" s="823"/>
      <c r="O366" s="823">
        <v>433</v>
      </c>
      <c r="P366" s="832">
        <v>47</v>
      </c>
      <c r="Q366" s="832">
        <v>21244</v>
      </c>
      <c r="R366" s="828"/>
      <c r="S366" s="833">
        <v>452</v>
      </c>
    </row>
    <row r="367" spans="1:19" ht="14.45" customHeight="1" x14ac:dyDescent="0.2">
      <c r="A367" s="822" t="s">
        <v>1830</v>
      </c>
      <c r="B367" s="823" t="s">
        <v>1831</v>
      </c>
      <c r="C367" s="823" t="s">
        <v>581</v>
      </c>
      <c r="D367" s="823" t="s">
        <v>968</v>
      </c>
      <c r="E367" s="823" t="s">
        <v>1890</v>
      </c>
      <c r="F367" s="823" t="s">
        <v>1927</v>
      </c>
      <c r="G367" s="823" t="s">
        <v>1928</v>
      </c>
      <c r="H367" s="832">
        <v>21</v>
      </c>
      <c r="I367" s="832">
        <v>74193</v>
      </c>
      <c r="J367" s="823"/>
      <c r="K367" s="823">
        <v>3533</v>
      </c>
      <c r="L367" s="832">
        <v>32</v>
      </c>
      <c r="M367" s="832">
        <v>113376</v>
      </c>
      <c r="N367" s="823"/>
      <c r="O367" s="823">
        <v>3543</v>
      </c>
      <c r="P367" s="832">
        <v>32</v>
      </c>
      <c r="Q367" s="832">
        <v>115936</v>
      </c>
      <c r="R367" s="828"/>
      <c r="S367" s="833">
        <v>3623</v>
      </c>
    </row>
    <row r="368" spans="1:19" ht="14.45" customHeight="1" x14ac:dyDescent="0.2">
      <c r="A368" s="822" t="s">
        <v>1830</v>
      </c>
      <c r="B368" s="823" t="s">
        <v>1831</v>
      </c>
      <c r="C368" s="823" t="s">
        <v>581</v>
      </c>
      <c r="D368" s="823" t="s">
        <v>968</v>
      </c>
      <c r="E368" s="823" t="s">
        <v>1890</v>
      </c>
      <c r="F368" s="823" t="s">
        <v>1933</v>
      </c>
      <c r="G368" s="823" t="s">
        <v>1934</v>
      </c>
      <c r="H368" s="832">
        <v>241</v>
      </c>
      <c r="I368" s="832">
        <v>8033.34</v>
      </c>
      <c r="J368" s="823"/>
      <c r="K368" s="823">
        <v>33.333360995850626</v>
      </c>
      <c r="L368" s="832">
        <v>389</v>
      </c>
      <c r="M368" s="832">
        <v>14665.560000000001</v>
      </c>
      <c r="N368" s="823"/>
      <c r="O368" s="823">
        <v>37.70066838046273</v>
      </c>
      <c r="P368" s="832">
        <v>310</v>
      </c>
      <c r="Q368" s="832">
        <v>11935.550000000001</v>
      </c>
      <c r="R368" s="828"/>
      <c r="S368" s="833">
        <v>38.501774193548393</v>
      </c>
    </row>
    <row r="369" spans="1:19" ht="14.45" customHeight="1" x14ac:dyDescent="0.2">
      <c r="A369" s="822" t="s">
        <v>1830</v>
      </c>
      <c r="B369" s="823" t="s">
        <v>1831</v>
      </c>
      <c r="C369" s="823" t="s">
        <v>581</v>
      </c>
      <c r="D369" s="823" t="s">
        <v>968</v>
      </c>
      <c r="E369" s="823" t="s">
        <v>1890</v>
      </c>
      <c r="F369" s="823" t="s">
        <v>1935</v>
      </c>
      <c r="G369" s="823" t="s">
        <v>1936</v>
      </c>
      <c r="H369" s="832">
        <v>279</v>
      </c>
      <c r="I369" s="832">
        <v>10602</v>
      </c>
      <c r="J369" s="823"/>
      <c r="K369" s="823">
        <v>38</v>
      </c>
      <c r="L369" s="832">
        <v>342</v>
      </c>
      <c r="M369" s="832">
        <v>12996</v>
      </c>
      <c r="N369" s="823"/>
      <c r="O369" s="823">
        <v>38</v>
      </c>
      <c r="P369" s="832">
        <v>300</v>
      </c>
      <c r="Q369" s="832">
        <v>11700</v>
      </c>
      <c r="R369" s="828"/>
      <c r="S369" s="833">
        <v>39</v>
      </c>
    </row>
    <row r="370" spans="1:19" ht="14.45" customHeight="1" x14ac:dyDescent="0.2">
      <c r="A370" s="822" t="s">
        <v>1830</v>
      </c>
      <c r="B370" s="823" t="s">
        <v>1831</v>
      </c>
      <c r="C370" s="823" t="s">
        <v>581</v>
      </c>
      <c r="D370" s="823" t="s">
        <v>968</v>
      </c>
      <c r="E370" s="823" t="s">
        <v>1890</v>
      </c>
      <c r="F370" s="823" t="s">
        <v>1939</v>
      </c>
      <c r="G370" s="823" t="s">
        <v>1940</v>
      </c>
      <c r="H370" s="832"/>
      <c r="I370" s="832"/>
      <c r="J370" s="823"/>
      <c r="K370" s="823"/>
      <c r="L370" s="832"/>
      <c r="M370" s="832"/>
      <c r="N370" s="823"/>
      <c r="O370" s="823"/>
      <c r="P370" s="832">
        <v>1</v>
      </c>
      <c r="Q370" s="832">
        <v>81</v>
      </c>
      <c r="R370" s="828"/>
      <c r="S370" s="833">
        <v>81</v>
      </c>
    </row>
    <row r="371" spans="1:19" ht="14.45" customHeight="1" x14ac:dyDescent="0.2">
      <c r="A371" s="822" t="s">
        <v>1830</v>
      </c>
      <c r="B371" s="823" t="s">
        <v>1831</v>
      </c>
      <c r="C371" s="823" t="s">
        <v>581</v>
      </c>
      <c r="D371" s="823" t="s">
        <v>968</v>
      </c>
      <c r="E371" s="823" t="s">
        <v>1890</v>
      </c>
      <c r="F371" s="823" t="s">
        <v>1943</v>
      </c>
      <c r="G371" s="823" t="s">
        <v>1944</v>
      </c>
      <c r="H371" s="832">
        <v>11</v>
      </c>
      <c r="I371" s="832">
        <v>4818</v>
      </c>
      <c r="J371" s="823"/>
      <c r="K371" s="823">
        <v>438</v>
      </c>
      <c r="L371" s="832">
        <v>18</v>
      </c>
      <c r="M371" s="832">
        <v>7920</v>
      </c>
      <c r="N371" s="823"/>
      <c r="O371" s="823">
        <v>440</v>
      </c>
      <c r="P371" s="832">
        <v>5</v>
      </c>
      <c r="Q371" s="832">
        <v>2295</v>
      </c>
      <c r="R371" s="828"/>
      <c r="S371" s="833">
        <v>459</v>
      </c>
    </row>
    <row r="372" spans="1:19" ht="14.45" customHeight="1" x14ac:dyDescent="0.2">
      <c r="A372" s="822" t="s">
        <v>1830</v>
      </c>
      <c r="B372" s="823" t="s">
        <v>1831</v>
      </c>
      <c r="C372" s="823" t="s">
        <v>581</v>
      </c>
      <c r="D372" s="823" t="s">
        <v>968</v>
      </c>
      <c r="E372" s="823" t="s">
        <v>1890</v>
      </c>
      <c r="F372" s="823" t="s">
        <v>1945</v>
      </c>
      <c r="G372" s="823" t="s">
        <v>1946</v>
      </c>
      <c r="H372" s="832">
        <v>174</v>
      </c>
      <c r="I372" s="832">
        <v>234378</v>
      </c>
      <c r="J372" s="823"/>
      <c r="K372" s="823">
        <v>1347</v>
      </c>
      <c r="L372" s="832">
        <v>167</v>
      </c>
      <c r="M372" s="832">
        <v>225617</v>
      </c>
      <c r="N372" s="823"/>
      <c r="O372" s="823">
        <v>1351</v>
      </c>
      <c r="P372" s="832">
        <v>246</v>
      </c>
      <c r="Q372" s="832">
        <v>346368</v>
      </c>
      <c r="R372" s="828"/>
      <c r="S372" s="833">
        <v>1408</v>
      </c>
    </row>
    <row r="373" spans="1:19" ht="14.45" customHeight="1" x14ac:dyDescent="0.2">
      <c r="A373" s="822" t="s">
        <v>1830</v>
      </c>
      <c r="B373" s="823" t="s">
        <v>1831</v>
      </c>
      <c r="C373" s="823" t="s">
        <v>581</v>
      </c>
      <c r="D373" s="823" t="s">
        <v>968</v>
      </c>
      <c r="E373" s="823" t="s">
        <v>1890</v>
      </c>
      <c r="F373" s="823" t="s">
        <v>1947</v>
      </c>
      <c r="G373" s="823" t="s">
        <v>1948</v>
      </c>
      <c r="H373" s="832">
        <v>58</v>
      </c>
      <c r="I373" s="832">
        <v>29696</v>
      </c>
      <c r="J373" s="823"/>
      <c r="K373" s="823">
        <v>512</v>
      </c>
      <c r="L373" s="832">
        <v>54</v>
      </c>
      <c r="M373" s="832">
        <v>27756</v>
      </c>
      <c r="N373" s="823"/>
      <c r="O373" s="823">
        <v>514</v>
      </c>
      <c r="P373" s="832">
        <v>127</v>
      </c>
      <c r="Q373" s="832">
        <v>68199</v>
      </c>
      <c r="R373" s="828"/>
      <c r="S373" s="833">
        <v>537</v>
      </c>
    </row>
    <row r="374" spans="1:19" ht="14.45" customHeight="1" x14ac:dyDescent="0.2">
      <c r="A374" s="822" t="s">
        <v>1830</v>
      </c>
      <c r="B374" s="823" t="s">
        <v>1831</v>
      </c>
      <c r="C374" s="823" t="s">
        <v>581</v>
      </c>
      <c r="D374" s="823" t="s">
        <v>968</v>
      </c>
      <c r="E374" s="823" t="s">
        <v>1890</v>
      </c>
      <c r="F374" s="823" t="s">
        <v>1949</v>
      </c>
      <c r="G374" s="823" t="s">
        <v>1950</v>
      </c>
      <c r="H374" s="832">
        <v>20</v>
      </c>
      <c r="I374" s="832">
        <v>46840</v>
      </c>
      <c r="J374" s="823"/>
      <c r="K374" s="823">
        <v>2342</v>
      </c>
      <c r="L374" s="832">
        <v>19</v>
      </c>
      <c r="M374" s="832">
        <v>44669</v>
      </c>
      <c r="N374" s="823"/>
      <c r="O374" s="823">
        <v>2351</v>
      </c>
      <c r="P374" s="832">
        <v>23</v>
      </c>
      <c r="Q374" s="832">
        <v>56097</v>
      </c>
      <c r="R374" s="828"/>
      <c r="S374" s="833">
        <v>2439</v>
      </c>
    </row>
    <row r="375" spans="1:19" ht="14.45" customHeight="1" x14ac:dyDescent="0.2">
      <c r="A375" s="822" t="s">
        <v>1830</v>
      </c>
      <c r="B375" s="823" t="s">
        <v>1831</v>
      </c>
      <c r="C375" s="823" t="s">
        <v>581</v>
      </c>
      <c r="D375" s="823" t="s">
        <v>968</v>
      </c>
      <c r="E375" s="823" t="s">
        <v>1890</v>
      </c>
      <c r="F375" s="823" t="s">
        <v>1951</v>
      </c>
      <c r="G375" s="823" t="s">
        <v>1952</v>
      </c>
      <c r="H375" s="832">
        <v>9</v>
      </c>
      <c r="I375" s="832">
        <v>23922</v>
      </c>
      <c r="J375" s="823"/>
      <c r="K375" s="823">
        <v>2658</v>
      </c>
      <c r="L375" s="832">
        <v>7</v>
      </c>
      <c r="M375" s="832">
        <v>18669</v>
      </c>
      <c r="N375" s="823"/>
      <c r="O375" s="823">
        <v>2667</v>
      </c>
      <c r="P375" s="832">
        <v>18</v>
      </c>
      <c r="Q375" s="832">
        <v>50040</v>
      </c>
      <c r="R375" s="828"/>
      <c r="S375" s="833">
        <v>2780</v>
      </c>
    </row>
    <row r="376" spans="1:19" ht="14.45" customHeight="1" x14ac:dyDescent="0.2">
      <c r="A376" s="822" t="s">
        <v>1830</v>
      </c>
      <c r="B376" s="823" t="s">
        <v>1831</v>
      </c>
      <c r="C376" s="823" t="s">
        <v>581</v>
      </c>
      <c r="D376" s="823" t="s">
        <v>968</v>
      </c>
      <c r="E376" s="823" t="s">
        <v>1890</v>
      </c>
      <c r="F376" s="823" t="s">
        <v>1953</v>
      </c>
      <c r="G376" s="823" t="s">
        <v>1954</v>
      </c>
      <c r="H376" s="832"/>
      <c r="I376" s="832"/>
      <c r="J376" s="823"/>
      <c r="K376" s="823"/>
      <c r="L376" s="832">
        <v>47</v>
      </c>
      <c r="M376" s="832">
        <v>16920</v>
      </c>
      <c r="N376" s="823"/>
      <c r="O376" s="823">
        <v>360</v>
      </c>
      <c r="P376" s="832">
        <v>10</v>
      </c>
      <c r="Q376" s="832">
        <v>3880</v>
      </c>
      <c r="R376" s="828"/>
      <c r="S376" s="833">
        <v>388</v>
      </c>
    </row>
    <row r="377" spans="1:19" ht="14.45" customHeight="1" x14ac:dyDescent="0.2">
      <c r="A377" s="822" t="s">
        <v>1830</v>
      </c>
      <c r="B377" s="823" t="s">
        <v>1831</v>
      </c>
      <c r="C377" s="823" t="s">
        <v>581</v>
      </c>
      <c r="D377" s="823" t="s">
        <v>968</v>
      </c>
      <c r="E377" s="823" t="s">
        <v>1890</v>
      </c>
      <c r="F377" s="823" t="s">
        <v>1957</v>
      </c>
      <c r="G377" s="823" t="s">
        <v>1958</v>
      </c>
      <c r="H377" s="832">
        <v>5</v>
      </c>
      <c r="I377" s="832">
        <v>5285</v>
      </c>
      <c r="J377" s="823"/>
      <c r="K377" s="823">
        <v>1057</v>
      </c>
      <c r="L377" s="832">
        <v>2</v>
      </c>
      <c r="M377" s="832">
        <v>2144</v>
      </c>
      <c r="N377" s="823"/>
      <c r="O377" s="823">
        <v>1072</v>
      </c>
      <c r="P377" s="832"/>
      <c r="Q377" s="832"/>
      <c r="R377" s="828"/>
      <c r="S377" s="833"/>
    </row>
    <row r="378" spans="1:19" ht="14.45" customHeight="1" x14ac:dyDescent="0.2">
      <c r="A378" s="822" t="s">
        <v>1830</v>
      </c>
      <c r="B378" s="823" t="s">
        <v>1831</v>
      </c>
      <c r="C378" s="823" t="s">
        <v>581</v>
      </c>
      <c r="D378" s="823" t="s">
        <v>968</v>
      </c>
      <c r="E378" s="823" t="s">
        <v>1890</v>
      </c>
      <c r="F378" s="823" t="s">
        <v>1959</v>
      </c>
      <c r="G378" s="823" t="s">
        <v>1960</v>
      </c>
      <c r="H378" s="832"/>
      <c r="I378" s="832"/>
      <c r="J378" s="823"/>
      <c r="K378" s="823"/>
      <c r="L378" s="832">
        <v>3</v>
      </c>
      <c r="M378" s="832">
        <v>1587</v>
      </c>
      <c r="N378" s="823"/>
      <c r="O378" s="823">
        <v>529</v>
      </c>
      <c r="P378" s="832">
        <v>4</v>
      </c>
      <c r="Q378" s="832">
        <v>2228</v>
      </c>
      <c r="R378" s="828"/>
      <c r="S378" s="833">
        <v>557</v>
      </c>
    </row>
    <row r="379" spans="1:19" ht="14.45" customHeight="1" x14ac:dyDescent="0.2">
      <c r="A379" s="822" t="s">
        <v>1830</v>
      </c>
      <c r="B379" s="823" t="s">
        <v>1831</v>
      </c>
      <c r="C379" s="823" t="s">
        <v>581</v>
      </c>
      <c r="D379" s="823" t="s">
        <v>968</v>
      </c>
      <c r="E379" s="823" t="s">
        <v>1890</v>
      </c>
      <c r="F379" s="823" t="s">
        <v>1965</v>
      </c>
      <c r="G379" s="823" t="s">
        <v>1966</v>
      </c>
      <c r="H379" s="832">
        <v>1</v>
      </c>
      <c r="I379" s="832">
        <v>1700</v>
      </c>
      <c r="J379" s="823"/>
      <c r="K379" s="823">
        <v>1700</v>
      </c>
      <c r="L379" s="832"/>
      <c r="M379" s="832"/>
      <c r="N379" s="823"/>
      <c r="O379" s="823"/>
      <c r="P379" s="832"/>
      <c r="Q379" s="832"/>
      <c r="R379" s="828"/>
      <c r="S379" s="833"/>
    </row>
    <row r="380" spans="1:19" ht="14.45" customHeight="1" x14ac:dyDescent="0.2">
      <c r="A380" s="822" t="s">
        <v>1830</v>
      </c>
      <c r="B380" s="823" t="s">
        <v>1831</v>
      </c>
      <c r="C380" s="823" t="s">
        <v>581</v>
      </c>
      <c r="D380" s="823" t="s">
        <v>968</v>
      </c>
      <c r="E380" s="823" t="s">
        <v>1890</v>
      </c>
      <c r="F380" s="823" t="s">
        <v>1967</v>
      </c>
      <c r="G380" s="823" t="s">
        <v>1968</v>
      </c>
      <c r="H380" s="832">
        <v>21</v>
      </c>
      <c r="I380" s="832">
        <v>15162</v>
      </c>
      <c r="J380" s="823"/>
      <c r="K380" s="823">
        <v>722</v>
      </c>
      <c r="L380" s="832">
        <v>20</v>
      </c>
      <c r="M380" s="832">
        <v>14480</v>
      </c>
      <c r="N380" s="823"/>
      <c r="O380" s="823">
        <v>724</v>
      </c>
      <c r="P380" s="832">
        <v>30</v>
      </c>
      <c r="Q380" s="832">
        <v>22560</v>
      </c>
      <c r="R380" s="828"/>
      <c r="S380" s="833">
        <v>752</v>
      </c>
    </row>
    <row r="381" spans="1:19" ht="14.45" customHeight="1" x14ac:dyDescent="0.2">
      <c r="A381" s="822" t="s">
        <v>1830</v>
      </c>
      <c r="B381" s="823" t="s">
        <v>1831</v>
      </c>
      <c r="C381" s="823" t="s">
        <v>581</v>
      </c>
      <c r="D381" s="823" t="s">
        <v>968</v>
      </c>
      <c r="E381" s="823" t="s">
        <v>1890</v>
      </c>
      <c r="F381" s="823" t="s">
        <v>1969</v>
      </c>
      <c r="G381" s="823" t="s">
        <v>1970</v>
      </c>
      <c r="H381" s="832"/>
      <c r="I381" s="832"/>
      <c r="J381" s="823"/>
      <c r="K381" s="823"/>
      <c r="L381" s="832"/>
      <c r="M381" s="832"/>
      <c r="N381" s="823"/>
      <c r="O381" s="823"/>
      <c r="P381" s="832">
        <v>1</v>
      </c>
      <c r="Q381" s="832">
        <v>2007</v>
      </c>
      <c r="R381" s="828"/>
      <c r="S381" s="833">
        <v>2007</v>
      </c>
    </row>
    <row r="382" spans="1:19" ht="14.45" customHeight="1" x14ac:dyDescent="0.2">
      <c r="A382" s="822" t="s">
        <v>1830</v>
      </c>
      <c r="B382" s="823" t="s">
        <v>1831</v>
      </c>
      <c r="C382" s="823" t="s">
        <v>581</v>
      </c>
      <c r="D382" s="823" t="s">
        <v>968</v>
      </c>
      <c r="E382" s="823" t="s">
        <v>1890</v>
      </c>
      <c r="F382" s="823" t="s">
        <v>1971</v>
      </c>
      <c r="G382" s="823" t="s">
        <v>1972</v>
      </c>
      <c r="H382" s="832"/>
      <c r="I382" s="832"/>
      <c r="J382" s="823"/>
      <c r="K382" s="823"/>
      <c r="L382" s="832">
        <v>1</v>
      </c>
      <c r="M382" s="832">
        <v>1745</v>
      </c>
      <c r="N382" s="823"/>
      <c r="O382" s="823">
        <v>1745</v>
      </c>
      <c r="P382" s="832"/>
      <c r="Q382" s="832"/>
      <c r="R382" s="828"/>
      <c r="S382" s="833"/>
    </row>
    <row r="383" spans="1:19" ht="14.45" customHeight="1" x14ac:dyDescent="0.2">
      <c r="A383" s="822" t="s">
        <v>1830</v>
      </c>
      <c r="B383" s="823" t="s">
        <v>1831</v>
      </c>
      <c r="C383" s="823" t="s">
        <v>581</v>
      </c>
      <c r="D383" s="823" t="s">
        <v>968</v>
      </c>
      <c r="E383" s="823" t="s">
        <v>1890</v>
      </c>
      <c r="F383" s="823" t="s">
        <v>1975</v>
      </c>
      <c r="G383" s="823" t="s">
        <v>1976</v>
      </c>
      <c r="H383" s="832"/>
      <c r="I383" s="832"/>
      <c r="J383" s="823"/>
      <c r="K383" s="823"/>
      <c r="L383" s="832"/>
      <c r="M383" s="832"/>
      <c r="N383" s="823"/>
      <c r="O383" s="823"/>
      <c r="P383" s="832">
        <v>1</v>
      </c>
      <c r="Q383" s="832">
        <v>704</v>
      </c>
      <c r="R383" s="828"/>
      <c r="S383" s="833">
        <v>704</v>
      </c>
    </row>
    <row r="384" spans="1:19" ht="14.45" customHeight="1" x14ac:dyDescent="0.2">
      <c r="A384" s="822" t="s">
        <v>1830</v>
      </c>
      <c r="B384" s="823" t="s">
        <v>1831</v>
      </c>
      <c r="C384" s="823" t="s">
        <v>581</v>
      </c>
      <c r="D384" s="823" t="s">
        <v>968</v>
      </c>
      <c r="E384" s="823" t="s">
        <v>1890</v>
      </c>
      <c r="F384" s="823" t="s">
        <v>1981</v>
      </c>
      <c r="G384" s="823" t="s">
        <v>1982</v>
      </c>
      <c r="H384" s="832"/>
      <c r="I384" s="832"/>
      <c r="J384" s="823"/>
      <c r="K384" s="823"/>
      <c r="L384" s="832"/>
      <c r="M384" s="832"/>
      <c r="N384" s="823"/>
      <c r="O384" s="823"/>
      <c r="P384" s="832">
        <v>1</v>
      </c>
      <c r="Q384" s="832">
        <v>3052</v>
      </c>
      <c r="R384" s="828"/>
      <c r="S384" s="833">
        <v>3052</v>
      </c>
    </row>
    <row r="385" spans="1:19" ht="14.45" customHeight="1" x14ac:dyDescent="0.2">
      <c r="A385" s="822" t="s">
        <v>1830</v>
      </c>
      <c r="B385" s="823" t="s">
        <v>1831</v>
      </c>
      <c r="C385" s="823" t="s">
        <v>581</v>
      </c>
      <c r="D385" s="823" t="s">
        <v>967</v>
      </c>
      <c r="E385" s="823" t="s">
        <v>1835</v>
      </c>
      <c r="F385" s="823" t="s">
        <v>1838</v>
      </c>
      <c r="G385" s="823" t="s">
        <v>1839</v>
      </c>
      <c r="H385" s="832">
        <v>2906</v>
      </c>
      <c r="I385" s="832">
        <v>7576.79</v>
      </c>
      <c r="J385" s="823"/>
      <c r="K385" s="823">
        <v>2.6072918100481761</v>
      </c>
      <c r="L385" s="832">
        <v>3990</v>
      </c>
      <c r="M385" s="832">
        <v>9935.1</v>
      </c>
      <c r="N385" s="823"/>
      <c r="O385" s="823">
        <v>2.4900000000000002</v>
      </c>
      <c r="P385" s="832">
        <v>5737</v>
      </c>
      <c r="Q385" s="832">
        <v>14961.519999999997</v>
      </c>
      <c r="R385" s="828"/>
      <c r="S385" s="833">
        <v>2.6078995990936025</v>
      </c>
    </row>
    <row r="386" spans="1:19" ht="14.45" customHeight="1" x14ac:dyDescent="0.2">
      <c r="A386" s="822" t="s">
        <v>1830</v>
      </c>
      <c r="B386" s="823" t="s">
        <v>1831</v>
      </c>
      <c r="C386" s="823" t="s">
        <v>581</v>
      </c>
      <c r="D386" s="823" t="s">
        <v>967</v>
      </c>
      <c r="E386" s="823" t="s">
        <v>1835</v>
      </c>
      <c r="F386" s="823" t="s">
        <v>1840</v>
      </c>
      <c r="G386" s="823" t="s">
        <v>1841</v>
      </c>
      <c r="H386" s="832">
        <v>2232</v>
      </c>
      <c r="I386" s="832">
        <v>16208.7</v>
      </c>
      <c r="J386" s="823"/>
      <c r="K386" s="823">
        <v>7.2619623655913985</v>
      </c>
      <c r="L386" s="832">
        <v>1618</v>
      </c>
      <c r="M386" s="832">
        <v>11556.2</v>
      </c>
      <c r="N386" s="823"/>
      <c r="O386" s="823">
        <v>7.1422744128553779</v>
      </c>
      <c r="P386" s="832">
        <v>6687</v>
      </c>
      <c r="Q386" s="832">
        <v>48840.689999999988</v>
      </c>
      <c r="R386" s="828"/>
      <c r="S386" s="833">
        <v>7.303826828174067</v>
      </c>
    </row>
    <row r="387" spans="1:19" ht="14.45" customHeight="1" x14ac:dyDescent="0.2">
      <c r="A387" s="822" t="s">
        <v>1830</v>
      </c>
      <c r="B387" s="823" t="s">
        <v>1831</v>
      </c>
      <c r="C387" s="823" t="s">
        <v>581</v>
      </c>
      <c r="D387" s="823" t="s">
        <v>967</v>
      </c>
      <c r="E387" s="823" t="s">
        <v>1835</v>
      </c>
      <c r="F387" s="823" t="s">
        <v>1844</v>
      </c>
      <c r="G387" s="823" t="s">
        <v>1845</v>
      </c>
      <c r="H387" s="832">
        <v>13784</v>
      </c>
      <c r="I387" s="832">
        <v>72896.479999999996</v>
      </c>
      <c r="J387" s="823"/>
      <c r="K387" s="823">
        <v>5.2884852002321532</v>
      </c>
      <c r="L387" s="832">
        <v>23045</v>
      </c>
      <c r="M387" s="832">
        <v>119297.60000000001</v>
      </c>
      <c r="N387" s="823"/>
      <c r="O387" s="823">
        <v>5.176723801258408</v>
      </c>
      <c r="P387" s="832">
        <v>18819</v>
      </c>
      <c r="Q387" s="832">
        <v>100251.93000000001</v>
      </c>
      <c r="R387" s="828"/>
      <c r="S387" s="833">
        <v>5.3271656304798345</v>
      </c>
    </row>
    <row r="388" spans="1:19" ht="14.45" customHeight="1" x14ac:dyDescent="0.2">
      <c r="A388" s="822" t="s">
        <v>1830</v>
      </c>
      <c r="B388" s="823" t="s">
        <v>1831</v>
      </c>
      <c r="C388" s="823" t="s">
        <v>581</v>
      </c>
      <c r="D388" s="823" t="s">
        <v>967</v>
      </c>
      <c r="E388" s="823" t="s">
        <v>1835</v>
      </c>
      <c r="F388" s="823" t="s">
        <v>1846</v>
      </c>
      <c r="G388" s="823" t="s">
        <v>1847</v>
      </c>
      <c r="H388" s="832">
        <v>3335.5</v>
      </c>
      <c r="I388" s="832">
        <v>31008.289999999997</v>
      </c>
      <c r="J388" s="823"/>
      <c r="K388" s="823">
        <v>9.2964443111977211</v>
      </c>
      <c r="L388" s="832">
        <v>1391</v>
      </c>
      <c r="M388" s="832">
        <v>12868.240000000002</v>
      </c>
      <c r="N388" s="823"/>
      <c r="O388" s="823">
        <v>9.2510711718188361</v>
      </c>
      <c r="P388" s="832">
        <v>930</v>
      </c>
      <c r="Q388" s="832">
        <v>8855.31</v>
      </c>
      <c r="R388" s="828"/>
      <c r="S388" s="833">
        <v>9.521838709677418</v>
      </c>
    </row>
    <row r="389" spans="1:19" ht="14.45" customHeight="1" x14ac:dyDescent="0.2">
      <c r="A389" s="822" t="s">
        <v>1830</v>
      </c>
      <c r="B389" s="823" t="s">
        <v>1831</v>
      </c>
      <c r="C389" s="823" t="s">
        <v>581</v>
      </c>
      <c r="D389" s="823" t="s">
        <v>967</v>
      </c>
      <c r="E389" s="823" t="s">
        <v>1835</v>
      </c>
      <c r="F389" s="823" t="s">
        <v>1848</v>
      </c>
      <c r="G389" s="823" t="s">
        <v>1849</v>
      </c>
      <c r="H389" s="832">
        <v>458</v>
      </c>
      <c r="I389" s="832">
        <v>4281.5200000000004</v>
      </c>
      <c r="J389" s="823"/>
      <c r="K389" s="823">
        <v>9.3482969432314427</v>
      </c>
      <c r="L389" s="832">
        <v>498</v>
      </c>
      <c r="M389" s="832">
        <v>4641.3599999999997</v>
      </c>
      <c r="N389" s="823"/>
      <c r="O389" s="823">
        <v>9.3199999999999985</v>
      </c>
      <c r="P389" s="832">
        <v>303</v>
      </c>
      <c r="Q389" s="832">
        <v>2875.4700000000003</v>
      </c>
      <c r="R389" s="828"/>
      <c r="S389" s="833">
        <v>9.49</v>
      </c>
    </row>
    <row r="390" spans="1:19" ht="14.45" customHeight="1" x14ac:dyDescent="0.2">
      <c r="A390" s="822" t="s">
        <v>1830</v>
      </c>
      <c r="B390" s="823" t="s">
        <v>1831</v>
      </c>
      <c r="C390" s="823" t="s">
        <v>581</v>
      </c>
      <c r="D390" s="823" t="s">
        <v>967</v>
      </c>
      <c r="E390" s="823" t="s">
        <v>1835</v>
      </c>
      <c r="F390" s="823" t="s">
        <v>1850</v>
      </c>
      <c r="G390" s="823" t="s">
        <v>1851</v>
      </c>
      <c r="H390" s="832">
        <v>352</v>
      </c>
      <c r="I390" s="832">
        <v>3625.6</v>
      </c>
      <c r="J390" s="823"/>
      <c r="K390" s="823">
        <v>10.299999999999999</v>
      </c>
      <c r="L390" s="832"/>
      <c r="M390" s="832"/>
      <c r="N390" s="823"/>
      <c r="O390" s="823"/>
      <c r="P390" s="832">
        <v>1673.5</v>
      </c>
      <c r="Q390" s="832">
        <v>17850.89</v>
      </c>
      <c r="R390" s="828"/>
      <c r="S390" s="833">
        <v>10.666800119510009</v>
      </c>
    </row>
    <row r="391" spans="1:19" ht="14.45" customHeight="1" x14ac:dyDescent="0.2">
      <c r="A391" s="822" t="s">
        <v>1830</v>
      </c>
      <c r="B391" s="823" t="s">
        <v>1831</v>
      </c>
      <c r="C391" s="823" t="s">
        <v>581</v>
      </c>
      <c r="D391" s="823" t="s">
        <v>967</v>
      </c>
      <c r="E391" s="823" t="s">
        <v>1835</v>
      </c>
      <c r="F391" s="823" t="s">
        <v>1852</v>
      </c>
      <c r="G391" s="823" t="s">
        <v>1853</v>
      </c>
      <c r="H391" s="832"/>
      <c r="I391" s="832"/>
      <c r="J391" s="823"/>
      <c r="K391" s="823"/>
      <c r="L391" s="832"/>
      <c r="M391" s="832"/>
      <c r="N391" s="823"/>
      <c r="O391" s="823"/>
      <c r="P391" s="832">
        <v>10</v>
      </c>
      <c r="Q391" s="832">
        <v>688</v>
      </c>
      <c r="R391" s="828"/>
      <c r="S391" s="833">
        <v>68.8</v>
      </c>
    </row>
    <row r="392" spans="1:19" ht="14.45" customHeight="1" x14ac:dyDescent="0.2">
      <c r="A392" s="822" t="s">
        <v>1830</v>
      </c>
      <c r="B392" s="823" t="s">
        <v>1831</v>
      </c>
      <c r="C392" s="823" t="s">
        <v>581</v>
      </c>
      <c r="D392" s="823" t="s">
        <v>967</v>
      </c>
      <c r="E392" s="823" t="s">
        <v>1835</v>
      </c>
      <c r="F392" s="823" t="s">
        <v>1856</v>
      </c>
      <c r="G392" s="823" t="s">
        <v>1857</v>
      </c>
      <c r="H392" s="832">
        <v>8457</v>
      </c>
      <c r="I392" s="832">
        <v>170665.35</v>
      </c>
      <c r="J392" s="823"/>
      <c r="K392" s="823">
        <v>20.180365377793546</v>
      </c>
      <c r="L392" s="832">
        <v>2718</v>
      </c>
      <c r="M392" s="832">
        <v>54523.08</v>
      </c>
      <c r="N392" s="823"/>
      <c r="O392" s="823">
        <v>20.060000000000002</v>
      </c>
      <c r="P392" s="832">
        <v>4565</v>
      </c>
      <c r="Q392" s="832">
        <v>93714.5</v>
      </c>
      <c r="R392" s="828"/>
      <c r="S392" s="833">
        <v>20.528915662650601</v>
      </c>
    </row>
    <row r="393" spans="1:19" ht="14.45" customHeight="1" x14ac:dyDescent="0.2">
      <c r="A393" s="822" t="s">
        <v>1830</v>
      </c>
      <c r="B393" s="823" t="s">
        <v>1831</v>
      </c>
      <c r="C393" s="823" t="s">
        <v>581</v>
      </c>
      <c r="D393" s="823" t="s">
        <v>967</v>
      </c>
      <c r="E393" s="823" t="s">
        <v>1835</v>
      </c>
      <c r="F393" s="823" t="s">
        <v>1858</v>
      </c>
      <c r="G393" s="823" t="s">
        <v>1859</v>
      </c>
      <c r="H393" s="832">
        <v>9.1999999999999993</v>
      </c>
      <c r="I393" s="832">
        <v>14993.13</v>
      </c>
      <c r="J393" s="823"/>
      <c r="K393" s="823">
        <v>1629.6880434782609</v>
      </c>
      <c r="L393" s="832"/>
      <c r="M393" s="832"/>
      <c r="N393" s="823"/>
      <c r="O393" s="823"/>
      <c r="P393" s="832"/>
      <c r="Q393" s="832"/>
      <c r="R393" s="828"/>
      <c r="S393" s="833"/>
    </row>
    <row r="394" spans="1:19" ht="14.45" customHeight="1" x14ac:dyDescent="0.2">
      <c r="A394" s="822" t="s">
        <v>1830</v>
      </c>
      <c r="B394" s="823" t="s">
        <v>1831</v>
      </c>
      <c r="C394" s="823" t="s">
        <v>581</v>
      </c>
      <c r="D394" s="823" t="s">
        <v>967</v>
      </c>
      <c r="E394" s="823" t="s">
        <v>1835</v>
      </c>
      <c r="F394" s="823" t="s">
        <v>1860</v>
      </c>
      <c r="G394" s="823" t="s">
        <v>1861</v>
      </c>
      <c r="H394" s="832"/>
      <c r="I394" s="832"/>
      <c r="J394" s="823"/>
      <c r="K394" s="823"/>
      <c r="L394" s="832">
        <v>1</v>
      </c>
      <c r="M394" s="832">
        <v>1845.28</v>
      </c>
      <c r="N394" s="823"/>
      <c r="O394" s="823">
        <v>1845.28</v>
      </c>
      <c r="P394" s="832">
        <v>7</v>
      </c>
      <c r="Q394" s="832">
        <v>12971.349999999999</v>
      </c>
      <c r="R394" s="828"/>
      <c r="S394" s="833">
        <v>1853.0499999999997</v>
      </c>
    </row>
    <row r="395" spans="1:19" ht="14.45" customHeight="1" x14ac:dyDescent="0.2">
      <c r="A395" s="822" t="s">
        <v>1830</v>
      </c>
      <c r="B395" s="823" t="s">
        <v>1831</v>
      </c>
      <c r="C395" s="823" t="s">
        <v>581</v>
      </c>
      <c r="D395" s="823" t="s">
        <v>967</v>
      </c>
      <c r="E395" s="823" t="s">
        <v>1835</v>
      </c>
      <c r="F395" s="823" t="s">
        <v>1864</v>
      </c>
      <c r="G395" s="823" t="s">
        <v>1865</v>
      </c>
      <c r="H395" s="832">
        <v>125353</v>
      </c>
      <c r="I395" s="832">
        <v>475995.77999999991</v>
      </c>
      <c r="J395" s="823"/>
      <c r="K395" s="823">
        <v>3.7972428262586448</v>
      </c>
      <c r="L395" s="832">
        <v>68047</v>
      </c>
      <c r="M395" s="832">
        <v>249052.02000000002</v>
      </c>
      <c r="N395" s="823"/>
      <c r="O395" s="823">
        <v>3.66</v>
      </c>
      <c r="P395" s="832">
        <v>104885</v>
      </c>
      <c r="Q395" s="832">
        <v>398311.81</v>
      </c>
      <c r="R395" s="828"/>
      <c r="S395" s="833">
        <v>3.7976050912904609</v>
      </c>
    </row>
    <row r="396" spans="1:19" ht="14.45" customHeight="1" x14ac:dyDescent="0.2">
      <c r="A396" s="822" t="s">
        <v>1830</v>
      </c>
      <c r="B396" s="823" t="s">
        <v>1831</v>
      </c>
      <c r="C396" s="823" t="s">
        <v>581</v>
      </c>
      <c r="D396" s="823" t="s">
        <v>967</v>
      </c>
      <c r="E396" s="823" t="s">
        <v>1835</v>
      </c>
      <c r="F396" s="823" t="s">
        <v>1868</v>
      </c>
      <c r="G396" s="823" t="s">
        <v>1869</v>
      </c>
      <c r="H396" s="832"/>
      <c r="I396" s="832"/>
      <c r="J396" s="823"/>
      <c r="K396" s="823"/>
      <c r="L396" s="832">
        <v>800</v>
      </c>
      <c r="M396" s="832">
        <v>124556.8</v>
      </c>
      <c r="N396" s="823"/>
      <c r="O396" s="823">
        <v>155.696</v>
      </c>
      <c r="P396" s="832">
        <v>483</v>
      </c>
      <c r="Q396" s="832">
        <v>75140.31</v>
      </c>
      <c r="R396" s="828"/>
      <c r="S396" s="833">
        <v>155.57</v>
      </c>
    </row>
    <row r="397" spans="1:19" ht="14.45" customHeight="1" x14ac:dyDescent="0.2">
      <c r="A397" s="822" t="s">
        <v>1830</v>
      </c>
      <c r="B397" s="823" t="s">
        <v>1831</v>
      </c>
      <c r="C397" s="823" t="s">
        <v>581</v>
      </c>
      <c r="D397" s="823" t="s">
        <v>967</v>
      </c>
      <c r="E397" s="823" t="s">
        <v>1835</v>
      </c>
      <c r="F397" s="823" t="s">
        <v>1870</v>
      </c>
      <c r="G397" s="823" t="s">
        <v>1871</v>
      </c>
      <c r="H397" s="832">
        <v>11943</v>
      </c>
      <c r="I397" s="832">
        <v>243334.11000000004</v>
      </c>
      <c r="J397" s="823"/>
      <c r="K397" s="823">
        <v>20.374621954282848</v>
      </c>
      <c r="L397" s="832">
        <v>5502</v>
      </c>
      <c r="M397" s="832">
        <v>113310.96</v>
      </c>
      <c r="N397" s="823"/>
      <c r="O397" s="823">
        <v>20.594503816793893</v>
      </c>
      <c r="P397" s="832">
        <v>5535</v>
      </c>
      <c r="Q397" s="832">
        <v>117178.5</v>
      </c>
      <c r="R397" s="828"/>
      <c r="S397" s="833">
        <v>21.170460704607045</v>
      </c>
    </row>
    <row r="398" spans="1:19" ht="14.45" customHeight="1" x14ac:dyDescent="0.2">
      <c r="A398" s="822" t="s">
        <v>1830</v>
      </c>
      <c r="B398" s="823" t="s">
        <v>1831</v>
      </c>
      <c r="C398" s="823" t="s">
        <v>581</v>
      </c>
      <c r="D398" s="823" t="s">
        <v>967</v>
      </c>
      <c r="E398" s="823" t="s">
        <v>1835</v>
      </c>
      <c r="F398" s="823" t="s">
        <v>1876</v>
      </c>
      <c r="G398" s="823" t="s">
        <v>1877</v>
      </c>
      <c r="H398" s="832">
        <v>21135</v>
      </c>
      <c r="I398" s="832">
        <v>405801.72000000009</v>
      </c>
      <c r="J398" s="823"/>
      <c r="K398" s="823">
        <v>19.200459900638755</v>
      </c>
      <c r="L398" s="832">
        <v>10596</v>
      </c>
      <c r="M398" s="832">
        <v>206014.18</v>
      </c>
      <c r="N398" s="823"/>
      <c r="O398" s="823">
        <v>19.44263684409211</v>
      </c>
      <c r="P398" s="832">
        <v>13144</v>
      </c>
      <c r="Q398" s="832">
        <v>257506.18</v>
      </c>
      <c r="R398" s="828"/>
      <c r="S398" s="833">
        <v>19.591157942787582</v>
      </c>
    </row>
    <row r="399" spans="1:19" ht="14.45" customHeight="1" x14ac:dyDescent="0.2">
      <c r="A399" s="822" t="s">
        <v>1830</v>
      </c>
      <c r="B399" s="823" t="s">
        <v>1831</v>
      </c>
      <c r="C399" s="823" t="s">
        <v>581</v>
      </c>
      <c r="D399" s="823" t="s">
        <v>967</v>
      </c>
      <c r="E399" s="823" t="s">
        <v>1890</v>
      </c>
      <c r="F399" s="823" t="s">
        <v>1891</v>
      </c>
      <c r="G399" s="823" t="s">
        <v>1892</v>
      </c>
      <c r="H399" s="832">
        <v>10</v>
      </c>
      <c r="I399" s="832">
        <v>380</v>
      </c>
      <c r="J399" s="823"/>
      <c r="K399" s="823">
        <v>38</v>
      </c>
      <c r="L399" s="832">
        <v>12</v>
      </c>
      <c r="M399" s="832">
        <v>456</v>
      </c>
      <c r="N399" s="823"/>
      <c r="O399" s="823">
        <v>38</v>
      </c>
      <c r="P399" s="832">
        <v>16</v>
      </c>
      <c r="Q399" s="832">
        <v>640</v>
      </c>
      <c r="R399" s="828"/>
      <c r="S399" s="833">
        <v>40</v>
      </c>
    </row>
    <row r="400" spans="1:19" ht="14.45" customHeight="1" x14ac:dyDescent="0.2">
      <c r="A400" s="822" t="s">
        <v>1830</v>
      </c>
      <c r="B400" s="823" t="s">
        <v>1831</v>
      </c>
      <c r="C400" s="823" t="s">
        <v>581</v>
      </c>
      <c r="D400" s="823" t="s">
        <v>967</v>
      </c>
      <c r="E400" s="823" t="s">
        <v>1890</v>
      </c>
      <c r="F400" s="823" t="s">
        <v>1895</v>
      </c>
      <c r="G400" s="823" t="s">
        <v>1896</v>
      </c>
      <c r="H400" s="832"/>
      <c r="I400" s="832"/>
      <c r="J400" s="823"/>
      <c r="K400" s="823"/>
      <c r="L400" s="832"/>
      <c r="M400" s="832"/>
      <c r="N400" s="823"/>
      <c r="O400" s="823"/>
      <c r="P400" s="832">
        <v>235</v>
      </c>
      <c r="Q400" s="832">
        <v>45590</v>
      </c>
      <c r="R400" s="828"/>
      <c r="S400" s="833">
        <v>194</v>
      </c>
    </row>
    <row r="401" spans="1:19" ht="14.45" customHeight="1" x14ac:dyDescent="0.2">
      <c r="A401" s="822" t="s">
        <v>1830</v>
      </c>
      <c r="B401" s="823" t="s">
        <v>1831</v>
      </c>
      <c r="C401" s="823" t="s">
        <v>581</v>
      </c>
      <c r="D401" s="823" t="s">
        <v>967</v>
      </c>
      <c r="E401" s="823" t="s">
        <v>1890</v>
      </c>
      <c r="F401" s="823" t="s">
        <v>1901</v>
      </c>
      <c r="G401" s="823" t="s">
        <v>1902</v>
      </c>
      <c r="H401" s="832">
        <v>17</v>
      </c>
      <c r="I401" s="832">
        <v>34799</v>
      </c>
      <c r="J401" s="823"/>
      <c r="K401" s="823">
        <v>2047</v>
      </c>
      <c r="L401" s="832">
        <v>29</v>
      </c>
      <c r="M401" s="832">
        <v>59508</v>
      </c>
      <c r="N401" s="823"/>
      <c r="O401" s="823">
        <v>2052</v>
      </c>
      <c r="P401" s="832">
        <v>25</v>
      </c>
      <c r="Q401" s="832">
        <v>53175</v>
      </c>
      <c r="R401" s="828"/>
      <c r="S401" s="833">
        <v>2127</v>
      </c>
    </row>
    <row r="402" spans="1:19" ht="14.45" customHeight="1" x14ac:dyDescent="0.2">
      <c r="A402" s="822" t="s">
        <v>1830</v>
      </c>
      <c r="B402" s="823" t="s">
        <v>1831</v>
      </c>
      <c r="C402" s="823" t="s">
        <v>581</v>
      </c>
      <c r="D402" s="823" t="s">
        <v>967</v>
      </c>
      <c r="E402" s="823" t="s">
        <v>1890</v>
      </c>
      <c r="F402" s="823" t="s">
        <v>1907</v>
      </c>
      <c r="G402" s="823" t="s">
        <v>1908</v>
      </c>
      <c r="H402" s="832"/>
      <c r="I402" s="832"/>
      <c r="J402" s="823"/>
      <c r="K402" s="823"/>
      <c r="L402" s="832"/>
      <c r="M402" s="832"/>
      <c r="N402" s="823"/>
      <c r="O402" s="823"/>
      <c r="P402" s="832">
        <v>1</v>
      </c>
      <c r="Q402" s="832">
        <v>1403</v>
      </c>
      <c r="R402" s="828"/>
      <c r="S402" s="833">
        <v>1403</v>
      </c>
    </row>
    <row r="403" spans="1:19" ht="14.45" customHeight="1" x14ac:dyDescent="0.2">
      <c r="A403" s="822" t="s">
        <v>1830</v>
      </c>
      <c r="B403" s="823" t="s">
        <v>1831</v>
      </c>
      <c r="C403" s="823" t="s">
        <v>581</v>
      </c>
      <c r="D403" s="823" t="s">
        <v>967</v>
      </c>
      <c r="E403" s="823" t="s">
        <v>1890</v>
      </c>
      <c r="F403" s="823" t="s">
        <v>1909</v>
      </c>
      <c r="G403" s="823" t="s">
        <v>1910</v>
      </c>
      <c r="H403" s="832">
        <v>34</v>
      </c>
      <c r="I403" s="832">
        <v>48858</v>
      </c>
      <c r="J403" s="823"/>
      <c r="K403" s="823">
        <v>1437</v>
      </c>
      <c r="L403" s="832">
        <v>11</v>
      </c>
      <c r="M403" s="832">
        <v>15851</v>
      </c>
      <c r="N403" s="823"/>
      <c r="O403" s="823">
        <v>1441</v>
      </c>
      <c r="P403" s="832">
        <v>10</v>
      </c>
      <c r="Q403" s="832">
        <v>14900</v>
      </c>
      <c r="R403" s="828"/>
      <c r="S403" s="833">
        <v>1490</v>
      </c>
    </row>
    <row r="404" spans="1:19" ht="14.45" customHeight="1" x14ac:dyDescent="0.2">
      <c r="A404" s="822" t="s">
        <v>1830</v>
      </c>
      <c r="B404" s="823" t="s">
        <v>1831</v>
      </c>
      <c r="C404" s="823" t="s">
        <v>581</v>
      </c>
      <c r="D404" s="823" t="s">
        <v>967</v>
      </c>
      <c r="E404" s="823" t="s">
        <v>1890</v>
      </c>
      <c r="F404" s="823" t="s">
        <v>1911</v>
      </c>
      <c r="G404" s="823" t="s">
        <v>1912</v>
      </c>
      <c r="H404" s="832">
        <v>6</v>
      </c>
      <c r="I404" s="832">
        <v>11520</v>
      </c>
      <c r="J404" s="823"/>
      <c r="K404" s="823">
        <v>1920</v>
      </c>
      <c r="L404" s="832">
        <v>3</v>
      </c>
      <c r="M404" s="832">
        <v>5775</v>
      </c>
      <c r="N404" s="823"/>
      <c r="O404" s="823">
        <v>1925</v>
      </c>
      <c r="P404" s="832">
        <v>16</v>
      </c>
      <c r="Q404" s="832">
        <v>32000</v>
      </c>
      <c r="R404" s="828"/>
      <c r="S404" s="833">
        <v>2000</v>
      </c>
    </row>
    <row r="405" spans="1:19" ht="14.45" customHeight="1" x14ac:dyDescent="0.2">
      <c r="A405" s="822" t="s">
        <v>1830</v>
      </c>
      <c r="B405" s="823" t="s">
        <v>1831</v>
      </c>
      <c r="C405" s="823" t="s">
        <v>581</v>
      </c>
      <c r="D405" s="823" t="s">
        <v>967</v>
      </c>
      <c r="E405" s="823" t="s">
        <v>1890</v>
      </c>
      <c r="F405" s="823" t="s">
        <v>1915</v>
      </c>
      <c r="G405" s="823" t="s">
        <v>1916</v>
      </c>
      <c r="H405" s="832">
        <v>20</v>
      </c>
      <c r="I405" s="832">
        <v>24380</v>
      </c>
      <c r="J405" s="823"/>
      <c r="K405" s="823">
        <v>1219</v>
      </c>
      <c r="L405" s="832">
        <v>11</v>
      </c>
      <c r="M405" s="832">
        <v>13453</v>
      </c>
      <c r="N405" s="823"/>
      <c r="O405" s="823">
        <v>1223</v>
      </c>
      <c r="P405" s="832">
        <v>11</v>
      </c>
      <c r="Q405" s="832">
        <v>13937</v>
      </c>
      <c r="R405" s="828"/>
      <c r="S405" s="833">
        <v>1267</v>
      </c>
    </row>
    <row r="406" spans="1:19" ht="14.45" customHeight="1" x14ac:dyDescent="0.2">
      <c r="A406" s="822" t="s">
        <v>1830</v>
      </c>
      <c r="B406" s="823" t="s">
        <v>1831</v>
      </c>
      <c r="C406" s="823" t="s">
        <v>581</v>
      </c>
      <c r="D406" s="823" t="s">
        <v>967</v>
      </c>
      <c r="E406" s="823" t="s">
        <v>1890</v>
      </c>
      <c r="F406" s="823" t="s">
        <v>1917</v>
      </c>
      <c r="G406" s="823" t="s">
        <v>1918</v>
      </c>
      <c r="H406" s="832"/>
      <c r="I406" s="832"/>
      <c r="J406" s="823"/>
      <c r="K406" s="823"/>
      <c r="L406" s="832"/>
      <c r="M406" s="832"/>
      <c r="N406" s="823"/>
      <c r="O406" s="823"/>
      <c r="P406" s="832">
        <v>7</v>
      </c>
      <c r="Q406" s="832">
        <v>5005</v>
      </c>
      <c r="R406" s="828"/>
      <c r="S406" s="833">
        <v>715</v>
      </c>
    </row>
    <row r="407" spans="1:19" ht="14.45" customHeight="1" x14ac:dyDescent="0.2">
      <c r="A407" s="822" t="s">
        <v>1830</v>
      </c>
      <c r="B407" s="823" t="s">
        <v>1831</v>
      </c>
      <c r="C407" s="823" t="s">
        <v>581</v>
      </c>
      <c r="D407" s="823" t="s">
        <v>967</v>
      </c>
      <c r="E407" s="823" t="s">
        <v>1890</v>
      </c>
      <c r="F407" s="823" t="s">
        <v>1919</v>
      </c>
      <c r="G407" s="823" t="s">
        <v>1920</v>
      </c>
      <c r="H407" s="832">
        <v>39</v>
      </c>
      <c r="I407" s="832">
        <v>28080</v>
      </c>
      <c r="J407" s="823"/>
      <c r="K407" s="823">
        <v>720</v>
      </c>
      <c r="L407" s="832">
        <v>21</v>
      </c>
      <c r="M407" s="832">
        <v>15162</v>
      </c>
      <c r="N407" s="823"/>
      <c r="O407" s="823">
        <v>722</v>
      </c>
      <c r="P407" s="832">
        <v>11</v>
      </c>
      <c r="Q407" s="832">
        <v>8294</v>
      </c>
      <c r="R407" s="828"/>
      <c r="S407" s="833">
        <v>754</v>
      </c>
    </row>
    <row r="408" spans="1:19" ht="14.45" customHeight="1" x14ac:dyDescent="0.2">
      <c r="A408" s="822" t="s">
        <v>1830</v>
      </c>
      <c r="B408" s="823" t="s">
        <v>1831</v>
      </c>
      <c r="C408" s="823" t="s">
        <v>581</v>
      </c>
      <c r="D408" s="823" t="s">
        <v>967</v>
      </c>
      <c r="E408" s="823" t="s">
        <v>1890</v>
      </c>
      <c r="F408" s="823" t="s">
        <v>1921</v>
      </c>
      <c r="G408" s="823" t="s">
        <v>1922</v>
      </c>
      <c r="H408" s="832">
        <v>1</v>
      </c>
      <c r="I408" s="832">
        <v>2650</v>
      </c>
      <c r="J408" s="823"/>
      <c r="K408" s="823">
        <v>2650</v>
      </c>
      <c r="L408" s="832"/>
      <c r="M408" s="832"/>
      <c r="N408" s="823"/>
      <c r="O408" s="823"/>
      <c r="P408" s="832">
        <v>3</v>
      </c>
      <c r="Q408" s="832">
        <v>8316</v>
      </c>
      <c r="R408" s="828"/>
      <c r="S408" s="833">
        <v>2772</v>
      </c>
    </row>
    <row r="409" spans="1:19" ht="14.45" customHeight="1" x14ac:dyDescent="0.2">
      <c r="A409" s="822" t="s">
        <v>1830</v>
      </c>
      <c r="B409" s="823" t="s">
        <v>1831</v>
      </c>
      <c r="C409" s="823" t="s">
        <v>581</v>
      </c>
      <c r="D409" s="823" t="s">
        <v>967</v>
      </c>
      <c r="E409" s="823" t="s">
        <v>1890</v>
      </c>
      <c r="F409" s="823" t="s">
        <v>1923</v>
      </c>
      <c r="G409" s="823" t="s">
        <v>1924</v>
      </c>
      <c r="H409" s="832">
        <v>415</v>
      </c>
      <c r="I409" s="832">
        <v>759865</v>
      </c>
      <c r="J409" s="823"/>
      <c r="K409" s="823">
        <v>1831</v>
      </c>
      <c r="L409" s="832">
        <v>243</v>
      </c>
      <c r="M409" s="832">
        <v>445905</v>
      </c>
      <c r="N409" s="823"/>
      <c r="O409" s="823">
        <v>1835</v>
      </c>
      <c r="P409" s="832">
        <v>389</v>
      </c>
      <c r="Q409" s="832">
        <v>742601</v>
      </c>
      <c r="R409" s="828"/>
      <c r="S409" s="833">
        <v>1909</v>
      </c>
    </row>
    <row r="410" spans="1:19" ht="14.45" customHeight="1" x14ac:dyDescent="0.2">
      <c r="A410" s="822" t="s">
        <v>1830</v>
      </c>
      <c r="B410" s="823" t="s">
        <v>1831</v>
      </c>
      <c r="C410" s="823" t="s">
        <v>581</v>
      </c>
      <c r="D410" s="823" t="s">
        <v>967</v>
      </c>
      <c r="E410" s="823" t="s">
        <v>1890</v>
      </c>
      <c r="F410" s="823" t="s">
        <v>1925</v>
      </c>
      <c r="G410" s="823" t="s">
        <v>1926</v>
      </c>
      <c r="H410" s="832">
        <v>17</v>
      </c>
      <c r="I410" s="832">
        <v>7327</v>
      </c>
      <c r="J410" s="823"/>
      <c r="K410" s="823">
        <v>431</v>
      </c>
      <c r="L410" s="832">
        <v>13</v>
      </c>
      <c r="M410" s="832">
        <v>5629</v>
      </c>
      <c r="N410" s="823"/>
      <c r="O410" s="823">
        <v>433</v>
      </c>
      <c r="P410" s="832">
        <v>17</v>
      </c>
      <c r="Q410" s="832">
        <v>7684</v>
      </c>
      <c r="R410" s="828"/>
      <c r="S410" s="833">
        <v>452</v>
      </c>
    </row>
    <row r="411" spans="1:19" ht="14.45" customHeight="1" x14ac:dyDescent="0.2">
      <c r="A411" s="822" t="s">
        <v>1830</v>
      </c>
      <c r="B411" s="823" t="s">
        <v>1831</v>
      </c>
      <c r="C411" s="823" t="s">
        <v>581</v>
      </c>
      <c r="D411" s="823" t="s">
        <v>967</v>
      </c>
      <c r="E411" s="823" t="s">
        <v>1890</v>
      </c>
      <c r="F411" s="823" t="s">
        <v>1927</v>
      </c>
      <c r="G411" s="823" t="s">
        <v>1928</v>
      </c>
      <c r="H411" s="832">
        <v>57</v>
      </c>
      <c r="I411" s="832">
        <v>201381</v>
      </c>
      <c r="J411" s="823"/>
      <c r="K411" s="823">
        <v>3533</v>
      </c>
      <c r="L411" s="832">
        <v>24</v>
      </c>
      <c r="M411" s="832">
        <v>85032</v>
      </c>
      <c r="N411" s="823"/>
      <c r="O411" s="823">
        <v>3543</v>
      </c>
      <c r="P411" s="832">
        <v>31</v>
      </c>
      <c r="Q411" s="832">
        <v>112313</v>
      </c>
      <c r="R411" s="828"/>
      <c r="S411" s="833">
        <v>3623</v>
      </c>
    </row>
    <row r="412" spans="1:19" ht="14.45" customHeight="1" x14ac:dyDescent="0.2">
      <c r="A412" s="822" t="s">
        <v>1830</v>
      </c>
      <c r="B412" s="823" t="s">
        <v>1831</v>
      </c>
      <c r="C412" s="823" t="s">
        <v>581</v>
      </c>
      <c r="D412" s="823" t="s">
        <v>967</v>
      </c>
      <c r="E412" s="823" t="s">
        <v>1890</v>
      </c>
      <c r="F412" s="823" t="s">
        <v>1933</v>
      </c>
      <c r="G412" s="823" t="s">
        <v>1934</v>
      </c>
      <c r="H412" s="832"/>
      <c r="I412" s="832"/>
      <c r="J412" s="823"/>
      <c r="K412" s="823"/>
      <c r="L412" s="832"/>
      <c r="M412" s="832"/>
      <c r="N412" s="823"/>
      <c r="O412" s="823"/>
      <c r="P412" s="832">
        <v>237</v>
      </c>
      <c r="Q412" s="832">
        <v>7881.1099999999988</v>
      </c>
      <c r="R412" s="828"/>
      <c r="S412" s="833">
        <v>33.253628691983117</v>
      </c>
    </row>
    <row r="413" spans="1:19" ht="14.45" customHeight="1" x14ac:dyDescent="0.2">
      <c r="A413" s="822" t="s">
        <v>1830</v>
      </c>
      <c r="B413" s="823" t="s">
        <v>1831</v>
      </c>
      <c r="C413" s="823" t="s">
        <v>581</v>
      </c>
      <c r="D413" s="823" t="s">
        <v>967</v>
      </c>
      <c r="E413" s="823" t="s">
        <v>1890</v>
      </c>
      <c r="F413" s="823" t="s">
        <v>1935</v>
      </c>
      <c r="G413" s="823" t="s">
        <v>1936</v>
      </c>
      <c r="H413" s="832"/>
      <c r="I413" s="832"/>
      <c r="J413" s="823"/>
      <c r="K413" s="823"/>
      <c r="L413" s="832"/>
      <c r="M413" s="832"/>
      <c r="N413" s="823"/>
      <c r="O413" s="823"/>
      <c r="P413" s="832">
        <v>234</v>
      </c>
      <c r="Q413" s="832">
        <v>9126</v>
      </c>
      <c r="R413" s="828"/>
      <c r="S413" s="833">
        <v>39</v>
      </c>
    </row>
    <row r="414" spans="1:19" ht="14.45" customHeight="1" x14ac:dyDescent="0.2">
      <c r="A414" s="822" t="s">
        <v>1830</v>
      </c>
      <c r="B414" s="823" t="s">
        <v>1831</v>
      </c>
      <c r="C414" s="823" t="s">
        <v>581</v>
      </c>
      <c r="D414" s="823" t="s">
        <v>967</v>
      </c>
      <c r="E414" s="823" t="s">
        <v>1890</v>
      </c>
      <c r="F414" s="823" t="s">
        <v>1943</v>
      </c>
      <c r="G414" s="823" t="s">
        <v>1944</v>
      </c>
      <c r="H414" s="832">
        <v>6</v>
      </c>
      <c r="I414" s="832">
        <v>2628</v>
      </c>
      <c r="J414" s="823"/>
      <c r="K414" s="823">
        <v>438</v>
      </c>
      <c r="L414" s="832">
        <v>6</v>
      </c>
      <c r="M414" s="832">
        <v>2640</v>
      </c>
      <c r="N414" s="823"/>
      <c r="O414" s="823">
        <v>440</v>
      </c>
      <c r="P414" s="832">
        <v>15</v>
      </c>
      <c r="Q414" s="832">
        <v>6885</v>
      </c>
      <c r="R414" s="828"/>
      <c r="S414" s="833">
        <v>459</v>
      </c>
    </row>
    <row r="415" spans="1:19" ht="14.45" customHeight="1" x14ac:dyDescent="0.2">
      <c r="A415" s="822" t="s">
        <v>1830</v>
      </c>
      <c r="B415" s="823" t="s">
        <v>1831</v>
      </c>
      <c r="C415" s="823" t="s">
        <v>581</v>
      </c>
      <c r="D415" s="823" t="s">
        <v>967</v>
      </c>
      <c r="E415" s="823" t="s">
        <v>1890</v>
      </c>
      <c r="F415" s="823" t="s">
        <v>1945</v>
      </c>
      <c r="G415" s="823" t="s">
        <v>1946</v>
      </c>
      <c r="H415" s="832">
        <v>170</v>
      </c>
      <c r="I415" s="832">
        <v>228990</v>
      </c>
      <c r="J415" s="823"/>
      <c r="K415" s="823">
        <v>1347</v>
      </c>
      <c r="L415" s="832">
        <v>93</v>
      </c>
      <c r="M415" s="832">
        <v>125643</v>
      </c>
      <c r="N415" s="823"/>
      <c r="O415" s="823">
        <v>1351</v>
      </c>
      <c r="P415" s="832">
        <v>145</v>
      </c>
      <c r="Q415" s="832">
        <v>204160</v>
      </c>
      <c r="R415" s="828"/>
      <c r="S415" s="833">
        <v>1408</v>
      </c>
    </row>
    <row r="416" spans="1:19" ht="14.45" customHeight="1" x14ac:dyDescent="0.2">
      <c r="A416" s="822" t="s">
        <v>1830</v>
      </c>
      <c r="B416" s="823" t="s">
        <v>1831</v>
      </c>
      <c r="C416" s="823" t="s">
        <v>581</v>
      </c>
      <c r="D416" s="823" t="s">
        <v>967</v>
      </c>
      <c r="E416" s="823" t="s">
        <v>1890</v>
      </c>
      <c r="F416" s="823" t="s">
        <v>1947</v>
      </c>
      <c r="G416" s="823" t="s">
        <v>1948</v>
      </c>
      <c r="H416" s="832">
        <v>14</v>
      </c>
      <c r="I416" s="832">
        <v>7168</v>
      </c>
      <c r="J416" s="823"/>
      <c r="K416" s="823">
        <v>512</v>
      </c>
      <c r="L416" s="832">
        <v>11</v>
      </c>
      <c r="M416" s="832">
        <v>5654</v>
      </c>
      <c r="N416" s="823"/>
      <c r="O416" s="823">
        <v>514</v>
      </c>
      <c r="P416" s="832">
        <v>43</v>
      </c>
      <c r="Q416" s="832">
        <v>23091</v>
      </c>
      <c r="R416" s="828"/>
      <c r="S416" s="833">
        <v>537</v>
      </c>
    </row>
    <row r="417" spans="1:19" ht="14.45" customHeight="1" x14ac:dyDescent="0.2">
      <c r="A417" s="822" t="s">
        <v>1830</v>
      </c>
      <c r="B417" s="823" t="s">
        <v>1831</v>
      </c>
      <c r="C417" s="823" t="s">
        <v>581</v>
      </c>
      <c r="D417" s="823" t="s">
        <v>967</v>
      </c>
      <c r="E417" s="823" t="s">
        <v>1890</v>
      </c>
      <c r="F417" s="823" t="s">
        <v>1949</v>
      </c>
      <c r="G417" s="823" t="s">
        <v>1950</v>
      </c>
      <c r="H417" s="832">
        <v>16</v>
      </c>
      <c r="I417" s="832">
        <v>37472</v>
      </c>
      <c r="J417" s="823"/>
      <c r="K417" s="823">
        <v>2342</v>
      </c>
      <c r="L417" s="832">
        <v>5</v>
      </c>
      <c r="M417" s="832">
        <v>11755</v>
      </c>
      <c r="N417" s="823"/>
      <c r="O417" s="823">
        <v>2351</v>
      </c>
      <c r="P417" s="832">
        <v>8</v>
      </c>
      <c r="Q417" s="832">
        <v>19512</v>
      </c>
      <c r="R417" s="828"/>
      <c r="S417" s="833">
        <v>2439</v>
      </c>
    </row>
    <row r="418" spans="1:19" ht="14.45" customHeight="1" x14ac:dyDescent="0.2">
      <c r="A418" s="822" t="s">
        <v>1830</v>
      </c>
      <c r="B418" s="823" t="s">
        <v>1831</v>
      </c>
      <c r="C418" s="823" t="s">
        <v>581</v>
      </c>
      <c r="D418" s="823" t="s">
        <v>967</v>
      </c>
      <c r="E418" s="823" t="s">
        <v>1890</v>
      </c>
      <c r="F418" s="823" t="s">
        <v>1951</v>
      </c>
      <c r="G418" s="823" t="s">
        <v>1952</v>
      </c>
      <c r="H418" s="832">
        <v>30</v>
      </c>
      <c r="I418" s="832">
        <v>79740</v>
      </c>
      <c r="J418" s="823"/>
      <c r="K418" s="823">
        <v>2658</v>
      </c>
      <c r="L418" s="832">
        <v>14</v>
      </c>
      <c r="M418" s="832">
        <v>37338</v>
      </c>
      <c r="N418" s="823"/>
      <c r="O418" s="823">
        <v>2667</v>
      </c>
      <c r="P418" s="832">
        <v>19</v>
      </c>
      <c r="Q418" s="832">
        <v>52820</v>
      </c>
      <c r="R418" s="828"/>
      <c r="S418" s="833">
        <v>2780</v>
      </c>
    </row>
    <row r="419" spans="1:19" ht="14.45" customHeight="1" x14ac:dyDescent="0.2">
      <c r="A419" s="822" t="s">
        <v>1830</v>
      </c>
      <c r="B419" s="823" t="s">
        <v>1831</v>
      </c>
      <c r="C419" s="823" t="s">
        <v>581</v>
      </c>
      <c r="D419" s="823" t="s">
        <v>967</v>
      </c>
      <c r="E419" s="823" t="s">
        <v>1890</v>
      </c>
      <c r="F419" s="823" t="s">
        <v>1953</v>
      </c>
      <c r="G419" s="823" t="s">
        <v>1954</v>
      </c>
      <c r="H419" s="832"/>
      <c r="I419" s="832"/>
      <c r="J419" s="823"/>
      <c r="K419" s="823"/>
      <c r="L419" s="832"/>
      <c r="M419" s="832"/>
      <c r="N419" s="823"/>
      <c r="O419" s="823"/>
      <c r="P419" s="832">
        <v>2</v>
      </c>
      <c r="Q419" s="832">
        <v>776</v>
      </c>
      <c r="R419" s="828"/>
      <c r="S419" s="833">
        <v>388</v>
      </c>
    </row>
    <row r="420" spans="1:19" ht="14.45" customHeight="1" x14ac:dyDescent="0.2">
      <c r="A420" s="822" t="s">
        <v>1830</v>
      </c>
      <c r="B420" s="823" t="s">
        <v>1831</v>
      </c>
      <c r="C420" s="823" t="s">
        <v>581</v>
      </c>
      <c r="D420" s="823" t="s">
        <v>967</v>
      </c>
      <c r="E420" s="823" t="s">
        <v>1890</v>
      </c>
      <c r="F420" s="823" t="s">
        <v>1957</v>
      </c>
      <c r="G420" s="823" t="s">
        <v>1958</v>
      </c>
      <c r="H420" s="832"/>
      <c r="I420" s="832"/>
      <c r="J420" s="823"/>
      <c r="K420" s="823"/>
      <c r="L420" s="832"/>
      <c r="M420" s="832"/>
      <c r="N420" s="823"/>
      <c r="O420" s="823"/>
      <c r="P420" s="832">
        <v>2</v>
      </c>
      <c r="Q420" s="832">
        <v>2234</v>
      </c>
      <c r="R420" s="828"/>
      <c r="S420" s="833">
        <v>1117</v>
      </c>
    </row>
    <row r="421" spans="1:19" ht="14.45" customHeight="1" x14ac:dyDescent="0.2">
      <c r="A421" s="822" t="s">
        <v>1830</v>
      </c>
      <c r="B421" s="823" t="s">
        <v>1831</v>
      </c>
      <c r="C421" s="823" t="s">
        <v>581</v>
      </c>
      <c r="D421" s="823" t="s">
        <v>967</v>
      </c>
      <c r="E421" s="823" t="s">
        <v>1890</v>
      </c>
      <c r="F421" s="823" t="s">
        <v>1959</v>
      </c>
      <c r="G421" s="823" t="s">
        <v>1960</v>
      </c>
      <c r="H421" s="832">
        <v>5</v>
      </c>
      <c r="I421" s="832">
        <v>2635</v>
      </c>
      <c r="J421" s="823"/>
      <c r="K421" s="823">
        <v>527</v>
      </c>
      <c r="L421" s="832">
        <v>3</v>
      </c>
      <c r="M421" s="832">
        <v>1587</v>
      </c>
      <c r="N421" s="823"/>
      <c r="O421" s="823">
        <v>529</v>
      </c>
      <c r="P421" s="832"/>
      <c r="Q421" s="832"/>
      <c r="R421" s="828"/>
      <c r="S421" s="833"/>
    </row>
    <row r="422" spans="1:19" ht="14.45" customHeight="1" x14ac:dyDescent="0.2">
      <c r="A422" s="822" t="s">
        <v>1830</v>
      </c>
      <c r="B422" s="823" t="s">
        <v>1831</v>
      </c>
      <c r="C422" s="823" t="s">
        <v>581</v>
      </c>
      <c r="D422" s="823" t="s">
        <v>967</v>
      </c>
      <c r="E422" s="823" t="s">
        <v>1890</v>
      </c>
      <c r="F422" s="823" t="s">
        <v>1961</v>
      </c>
      <c r="G422" s="823" t="s">
        <v>1962</v>
      </c>
      <c r="H422" s="832">
        <v>4</v>
      </c>
      <c r="I422" s="832">
        <v>572</v>
      </c>
      <c r="J422" s="823"/>
      <c r="K422" s="823">
        <v>143</v>
      </c>
      <c r="L422" s="832"/>
      <c r="M422" s="832"/>
      <c r="N422" s="823"/>
      <c r="O422" s="823"/>
      <c r="P422" s="832"/>
      <c r="Q422" s="832"/>
      <c r="R422" s="828"/>
      <c r="S422" s="833"/>
    </row>
    <row r="423" spans="1:19" ht="14.45" customHeight="1" x14ac:dyDescent="0.2">
      <c r="A423" s="822" t="s">
        <v>1830</v>
      </c>
      <c r="B423" s="823" t="s">
        <v>1831</v>
      </c>
      <c r="C423" s="823" t="s">
        <v>581</v>
      </c>
      <c r="D423" s="823" t="s">
        <v>967</v>
      </c>
      <c r="E423" s="823" t="s">
        <v>1890</v>
      </c>
      <c r="F423" s="823" t="s">
        <v>1967</v>
      </c>
      <c r="G423" s="823" t="s">
        <v>1968</v>
      </c>
      <c r="H423" s="832">
        <v>17</v>
      </c>
      <c r="I423" s="832">
        <v>12274</v>
      </c>
      <c r="J423" s="823"/>
      <c r="K423" s="823">
        <v>722</v>
      </c>
      <c r="L423" s="832">
        <v>5</v>
      </c>
      <c r="M423" s="832">
        <v>3620</v>
      </c>
      <c r="N423" s="823"/>
      <c r="O423" s="823">
        <v>724</v>
      </c>
      <c r="P423" s="832">
        <v>11</v>
      </c>
      <c r="Q423" s="832">
        <v>8272</v>
      </c>
      <c r="R423" s="828"/>
      <c r="S423" s="833">
        <v>752</v>
      </c>
    </row>
    <row r="424" spans="1:19" ht="14.45" customHeight="1" x14ac:dyDescent="0.2">
      <c r="A424" s="822" t="s">
        <v>1830</v>
      </c>
      <c r="B424" s="823" t="s">
        <v>1831</v>
      </c>
      <c r="C424" s="823" t="s">
        <v>581</v>
      </c>
      <c r="D424" s="823" t="s">
        <v>967</v>
      </c>
      <c r="E424" s="823" t="s">
        <v>1890</v>
      </c>
      <c r="F424" s="823" t="s">
        <v>1977</v>
      </c>
      <c r="G424" s="823" t="s">
        <v>1978</v>
      </c>
      <c r="H424" s="832"/>
      <c r="I424" s="832"/>
      <c r="J424" s="823"/>
      <c r="K424" s="823"/>
      <c r="L424" s="832"/>
      <c r="M424" s="832"/>
      <c r="N424" s="823"/>
      <c r="O424" s="823"/>
      <c r="P424" s="832">
        <v>1</v>
      </c>
      <c r="Q424" s="832">
        <v>0</v>
      </c>
      <c r="R424" s="828"/>
      <c r="S424" s="833">
        <v>0</v>
      </c>
    </row>
    <row r="425" spans="1:19" ht="14.45" customHeight="1" x14ac:dyDescent="0.2">
      <c r="A425" s="822" t="s">
        <v>1830</v>
      </c>
      <c r="B425" s="823" t="s">
        <v>1831</v>
      </c>
      <c r="C425" s="823" t="s">
        <v>581</v>
      </c>
      <c r="D425" s="823" t="s">
        <v>963</v>
      </c>
      <c r="E425" s="823" t="s">
        <v>1832</v>
      </c>
      <c r="F425" s="823" t="s">
        <v>1833</v>
      </c>
      <c r="G425" s="823" t="s">
        <v>1834</v>
      </c>
      <c r="H425" s="832"/>
      <c r="I425" s="832"/>
      <c r="J425" s="823"/>
      <c r="K425" s="823"/>
      <c r="L425" s="832"/>
      <c r="M425" s="832"/>
      <c r="N425" s="823"/>
      <c r="O425" s="823"/>
      <c r="P425" s="832">
        <v>3</v>
      </c>
      <c r="Q425" s="832">
        <v>5291.3099999999995</v>
      </c>
      <c r="R425" s="828"/>
      <c r="S425" s="833">
        <v>1763.7699999999998</v>
      </c>
    </row>
    <row r="426" spans="1:19" ht="14.45" customHeight="1" x14ac:dyDescent="0.2">
      <c r="A426" s="822" t="s">
        <v>1830</v>
      </c>
      <c r="B426" s="823" t="s">
        <v>1831</v>
      </c>
      <c r="C426" s="823" t="s">
        <v>581</v>
      </c>
      <c r="D426" s="823" t="s">
        <v>963</v>
      </c>
      <c r="E426" s="823" t="s">
        <v>1835</v>
      </c>
      <c r="F426" s="823" t="s">
        <v>1838</v>
      </c>
      <c r="G426" s="823" t="s">
        <v>1839</v>
      </c>
      <c r="H426" s="832">
        <v>205</v>
      </c>
      <c r="I426" s="832">
        <v>510.45</v>
      </c>
      <c r="J426" s="823"/>
      <c r="K426" s="823">
        <v>2.4899999999999998</v>
      </c>
      <c r="L426" s="832">
        <v>2558</v>
      </c>
      <c r="M426" s="832">
        <v>6369.4199999999992</v>
      </c>
      <c r="N426" s="823"/>
      <c r="O426" s="823">
        <v>2.4899999999999998</v>
      </c>
      <c r="P426" s="832">
        <v>6050</v>
      </c>
      <c r="Q426" s="832">
        <v>15705.38</v>
      </c>
      <c r="R426" s="828"/>
      <c r="S426" s="833">
        <v>2.5959305785123967</v>
      </c>
    </row>
    <row r="427" spans="1:19" ht="14.45" customHeight="1" x14ac:dyDescent="0.2">
      <c r="A427" s="822" t="s">
        <v>1830</v>
      </c>
      <c r="B427" s="823" t="s">
        <v>1831</v>
      </c>
      <c r="C427" s="823" t="s">
        <v>581</v>
      </c>
      <c r="D427" s="823" t="s">
        <v>963</v>
      </c>
      <c r="E427" s="823" t="s">
        <v>1835</v>
      </c>
      <c r="F427" s="823" t="s">
        <v>1840</v>
      </c>
      <c r="G427" s="823" t="s">
        <v>1841</v>
      </c>
      <c r="H427" s="832">
        <v>180</v>
      </c>
      <c r="I427" s="832">
        <v>1278</v>
      </c>
      <c r="J427" s="823"/>
      <c r="K427" s="823">
        <v>7.1</v>
      </c>
      <c r="L427" s="832">
        <v>3508</v>
      </c>
      <c r="M427" s="832">
        <v>25082.199999999997</v>
      </c>
      <c r="N427" s="823"/>
      <c r="O427" s="823">
        <v>7.1499999999999995</v>
      </c>
      <c r="P427" s="832">
        <v>9039</v>
      </c>
      <c r="Q427" s="832">
        <v>65990.549999999988</v>
      </c>
      <c r="R427" s="828"/>
      <c r="S427" s="833">
        <v>7.3006471954862251</v>
      </c>
    </row>
    <row r="428" spans="1:19" ht="14.45" customHeight="1" x14ac:dyDescent="0.2">
      <c r="A428" s="822" t="s">
        <v>1830</v>
      </c>
      <c r="B428" s="823" t="s">
        <v>1831</v>
      </c>
      <c r="C428" s="823" t="s">
        <v>581</v>
      </c>
      <c r="D428" s="823" t="s">
        <v>963</v>
      </c>
      <c r="E428" s="823" t="s">
        <v>1835</v>
      </c>
      <c r="F428" s="823" t="s">
        <v>1844</v>
      </c>
      <c r="G428" s="823" t="s">
        <v>1845</v>
      </c>
      <c r="H428" s="832"/>
      <c r="I428" s="832"/>
      <c r="J428" s="823"/>
      <c r="K428" s="823"/>
      <c r="L428" s="832">
        <v>3903</v>
      </c>
      <c r="M428" s="832">
        <v>20217.54</v>
      </c>
      <c r="N428" s="823"/>
      <c r="O428" s="823">
        <v>5.1800000000000006</v>
      </c>
      <c r="P428" s="832">
        <v>10185</v>
      </c>
      <c r="Q428" s="832">
        <v>54307.979999999989</v>
      </c>
      <c r="R428" s="828"/>
      <c r="S428" s="833">
        <v>5.3321531664212065</v>
      </c>
    </row>
    <row r="429" spans="1:19" ht="14.45" customHeight="1" x14ac:dyDescent="0.2">
      <c r="A429" s="822" t="s">
        <v>1830</v>
      </c>
      <c r="B429" s="823" t="s">
        <v>1831</v>
      </c>
      <c r="C429" s="823" t="s">
        <v>581</v>
      </c>
      <c r="D429" s="823" t="s">
        <v>963</v>
      </c>
      <c r="E429" s="823" t="s">
        <v>1835</v>
      </c>
      <c r="F429" s="823" t="s">
        <v>1846</v>
      </c>
      <c r="G429" s="823" t="s">
        <v>1847</v>
      </c>
      <c r="H429" s="832">
        <v>168</v>
      </c>
      <c r="I429" s="832">
        <v>1572.48</v>
      </c>
      <c r="J429" s="823"/>
      <c r="K429" s="823">
        <v>9.36</v>
      </c>
      <c r="L429" s="832">
        <v>683</v>
      </c>
      <c r="M429" s="832">
        <v>6338.24</v>
      </c>
      <c r="N429" s="823"/>
      <c r="O429" s="823">
        <v>9.2799999999999994</v>
      </c>
      <c r="P429" s="832">
        <v>482.5</v>
      </c>
      <c r="Q429" s="832">
        <v>4559.62</v>
      </c>
      <c r="R429" s="828"/>
      <c r="S429" s="833">
        <v>9.4499896373056984</v>
      </c>
    </row>
    <row r="430" spans="1:19" ht="14.45" customHeight="1" x14ac:dyDescent="0.2">
      <c r="A430" s="822" t="s">
        <v>1830</v>
      </c>
      <c r="B430" s="823" t="s">
        <v>1831</v>
      </c>
      <c r="C430" s="823" t="s">
        <v>581</v>
      </c>
      <c r="D430" s="823" t="s">
        <v>963</v>
      </c>
      <c r="E430" s="823" t="s">
        <v>1835</v>
      </c>
      <c r="F430" s="823" t="s">
        <v>1848</v>
      </c>
      <c r="G430" s="823" t="s">
        <v>1849</v>
      </c>
      <c r="H430" s="832">
        <v>151</v>
      </c>
      <c r="I430" s="832">
        <v>1419.4</v>
      </c>
      <c r="J430" s="823"/>
      <c r="K430" s="823">
        <v>9.4</v>
      </c>
      <c r="L430" s="832">
        <v>576</v>
      </c>
      <c r="M430" s="832">
        <v>5368.32</v>
      </c>
      <c r="N430" s="823"/>
      <c r="O430" s="823">
        <v>9.32</v>
      </c>
      <c r="P430" s="832">
        <v>463</v>
      </c>
      <c r="Q430" s="832">
        <v>4393.87</v>
      </c>
      <c r="R430" s="828"/>
      <c r="S430" s="833">
        <v>9.49</v>
      </c>
    </row>
    <row r="431" spans="1:19" ht="14.45" customHeight="1" x14ac:dyDescent="0.2">
      <c r="A431" s="822" t="s">
        <v>1830</v>
      </c>
      <c r="B431" s="823" t="s">
        <v>1831</v>
      </c>
      <c r="C431" s="823" t="s">
        <v>581</v>
      </c>
      <c r="D431" s="823" t="s">
        <v>963</v>
      </c>
      <c r="E431" s="823" t="s">
        <v>1835</v>
      </c>
      <c r="F431" s="823" t="s">
        <v>1850</v>
      </c>
      <c r="G431" s="823" t="s">
        <v>1851</v>
      </c>
      <c r="H431" s="832"/>
      <c r="I431" s="832"/>
      <c r="J431" s="823"/>
      <c r="K431" s="823"/>
      <c r="L431" s="832"/>
      <c r="M431" s="832"/>
      <c r="N431" s="823"/>
      <c r="O431" s="823"/>
      <c r="P431" s="832">
        <v>1461</v>
      </c>
      <c r="Q431" s="832">
        <v>15483.05</v>
      </c>
      <c r="R431" s="828"/>
      <c r="S431" s="833">
        <v>10.59757015742642</v>
      </c>
    </row>
    <row r="432" spans="1:19" ht="14.45" customHeight="1" x14ac:dyDescent="0.2">
      <c r="A432" s="822" t="s">
        <v>1830</v>
      </c>
      <c r="B432" s="823" t="s">
        <v>1831</v>
      </c>
      <c r="C432" s="823" t="s">
        <v>581</v>
      </c>
      <c r="D432" s="823" t="s">
        <v>963</v>
      </c>
      <c r="E432" s="823" t="s">
        <v>1835</v>
      </c>
      <c r="F432" s="823" t="s">
        <v>1852</v>
      </c>
      <c r="G432" s="823" t="s">
        <v>1853</v>
      </c>
      <c r="H432" s="832"/>
      <c r="I432" s="832"/>
      <c r="J432" s="823"/>
      <c r="K432" s="823"/>
      <c r="L432" s="832">
        <v>1</v>
      </c>
      <c r="M432" s="832">
        <v>66.75</v>
      </c>
      <c r="N432" s="823"/>
      <c r="O432" s="823">
        <v>66.75</v>
      </c>
      <c r="P432" s="832">
        <v>2.19</v>
      </c>
      <c r="Q432" s="832">
        <v>152.12</v>
      </c>
      <c r="R432" s="828"/>
      <c r="S432" s="833">
        <v>69.461187214611883</v>
      </c>
    </row>
    <row r="433" spans="1:19" ht="14.45" customHeight="1" x14ac:dyDescent="0.2">
      <c r="A433" s="822" t="s">
        <v>1830</v>
      </c>
      <c r="B433" s="823" t="s">
        <v>1831</v>
      </c>
      <c r="C433" s="823" t="s">
        <v>581</v>
      </c>
      <c r="D433" s="823" t="s">
        <v>963</v>
      </c>
      <c r="E433" s="823" t="s">
        <v>1835</v>
      </c>
      <c r="F433" s="823" t="s">
        <v>1856</v>
      </c>
      <c r="G433" s="823" t="s">
        <v>1857</v>
      </c>
      <c r="H433" s="832"/>
      <c r="I433" s="832"/>
      <c r="J433" s="823"/>
      <c r="K433" s="823"/>
      <c r="L433" s="832">
        <v>1675</v>
      </c>
      <c r="M433" s="832">
        <v>33600.5</v>
      </c>
      <c r="N433" s="823"/>
      <c r="O433" s="823">
        <v>20.059999999999999</v>
      </c>
      <c r="P433" s="832">
        <v>6400</v>
      </c>
      <c r="Q433" s="832">
        <v>131450.79999999999</v>
      </c>
      <c r="R433" s="828"/>
      <c r="S433" s="833">
        <v>20.539187499999997</v>
      </c>
    </row>
    <row r="434" spans="1:19" ht="14.45" customHeight="1" x14ac:dyDescent="0.2">
      <c r="A434" s="822" t="s">
        <v>1830</v>
      </c>
      <c r="B434" s="823" t="s">
        <v>1831</v>
      </c>
      <c r="C434" s="823" t="s">
        <v>581</v>
      </c>
      <c r="D434" s="823" t="s">
        <v>963</v>
      </c>
      <c r="E434" s="823" t="s">
        <v>1835</v>
      </c>
      <c r="F434" s="823" t="s">
        <v>1860</v>
      </c>
      <c r="G434" s="823" t="s">
        <v>1861</v>
      </c>
      <c r="H434" s="832"/>
      <c r="I434" s="832"/>
      <c r="J434" s="823"/>
      <c r="K434" s="823"/>
      <c r="L434" s="832">
        <v>16</v>
      </c>
      <c r="M434" s="832">
        <v>29537.919999999987</v>
      </c>
      <c r="N434" s="823"/>
      <c r="O434" s="823">
        <v>1846.1199999999992</v>
      </c>
      <c r="P434" s="832">
        <v>36</v>
      </c>
      <c r="Q434" s="832">
        <v>66709.800000000032</v>
      </c>
      <c r="R434" s="828"/>
      <c r="S434" s="833">
        <v>1853.0500000000009</v>
      </c>
    </row>
    <row r="435" spans="1:19" ht="14.45" customHeight="1" x14ac:dyDescent="0.2">
      <c r="A435" s="822" t="s">
        <v>1830</v>
      </c>
      <c r="B435" s="823" t="s">
        <v>1831</v>
      </c>
      <c r="C435" s="823" t="s">
        <v>581</v>
      </c>
      <c r="D435" s="823" t="s">
        <v>963</v>
      </c>
      <c r="E435" s="823" t="s">
        <v>1835</v>
      </c>
      <c r="F435" s="823" t="s">
        <v>1862</v>
      </c>
      <c r="G435" s="823" t="s">
        <v>1863</v>
      </c>
      <c r="H435" s="832"/>
      <c r="I435" s="832"/>
      <c r="J435" s="823"/>
      <c r="K435" s="823"/>
      <c r="L435" s="832"/>
      <c r="M435" s="832"/>
      <c r="N435" s="823"/>
      <c r="O435" s="823"/>
      <c r="P435" s="832">
        <v>1200</v>
      </c>
      <c r="Q435" s="832">
        <v>239300</v>
      </c>
      <c r="R435" s="828"/>
      <c r="S435" s="833">
        <v>199.41666666666666</v>
      </c>
    </row>
    <row r="436" spans="1:19" ht="14.45" customHeight="1" x14ac:dyDescent="0.2">
      <c r="A436" s="822" t="s">
        <v>1830</v>
      </c>
      <c r="B436" s="823" t="s">
        <v>1831</v>
      </c>
      <c r="C436" s="823" t="s">
        <v>581</v>
      </c>
      <c r="D436" s="823" t="s">
        <v>963</v>
      </c>
      <c r="E436" s="823" t="s">
        <v>1835</v>
      </c>
      <c r="F436" s="823" t="s">
        <v>1864</v>
      </c>
      <c r="G436" s="823" t="s">
        <v>1865</v>
      </c>
      <c r="H436" s="832">
        <v>12147</v>
      </c>
      <c r="I436" s="832">
        <v>45073.82</v>
      </c>
      <c r="J436" s="823"/>
      <c r="K436" s="823">
        <v>3.71069564501523</v>
      </c>
      <c r="L436" s="832">
        <v>29366</v>
      </c>
      <c r="M436" s="832">
        <v>107479.56</v>
      </c>
      <c r="N436" s="823"/>
      <c r="O436" s="823">
        <v>3.66</v>
      </c>
      <c r="P436" s="832">
        <v>96137</v>
      </c>
      <c r="Q436" s="832">
        <v>366471.73000000004</v>
      </c>
      <c r="R436" s="828"/>
      <c r="S436" s="833">
        <v>3.8119738498184885</v>
      </c>
    </row>
    <row r="437" spans="1:19" ht="14.45" customHeight="1" x14ac:dyDescent="0.2">
      <c r="A437" s="822" t="s">
        <v>1830</v>
      </c>
      <c r="B437" s="823" t="s">
        <v>1831</v>
      </c>
      <c r="C437" s="823" t="s">
        <v>581</v>
      </c>
      <c r="D437" s="823" t="s">
        <v>963</v>
      </c>
      <c r="E437" s="823" t="s">
        <v>1835</v>
      </c>
      <c r="F437" s="823" t="s">
        <v>1866</v>
      </c>
      <c r="G437" s="823" t="s">
        <v>1867</v>
      </c>
      <c r="H437" s="832"/>
      <c r="I437" s="832"/>
      <c r="J437" s="823"/>
      <c r="K437" s="823"/>
      <c r="L437" s="832"/>
      <c r="M437" s="832"/>
      <c r="N437" s="823"/>
      <c r="O437" s="823"/>
      <c r="P437" s="832">
        <v>891</v>
      </c>
      <c r="Q437" s="832">
        <v>5524.2000000000007</v>
      </c>
      <c r="R437" s="828"/>
      <c r="S437" s="833">
        <v>6.2000000000000011</v>
      </c>
    </row>
    <row r="438" spans="1:19" ht="14.45" customHeight="1" x14ac:dyDescent="0.2">
      <c r="A438" s="822" t="s">
        <v>1830</v>
      </c>
      <c r="B438" s="823" t="s">
        <v>1831</v>
      </c>
      <c r="C438" s="823" t="s">
        <v>581</v>
      </c>
      <c r="D438" s="823" t="s">
        <v>963</v>
      </c>
      <c r="E438" s="823" t="s">
        <v>1835</v>
      </c>
      <c r="F438" s="823" t="s">
        <v>1870</v>
      </c>
      <c r="G438" s="823" t="s">
        <v>1871</v>
      </c>
      <c r="H438" s="832">
        <v>184</v>
      </c>
      <c r="I438" s="832">
        <v>3744.3999999999996</v>
      </c>
      <c r="J438" s="823"/>
      <c r="K438" s="823">
        <v>20.349999999999998</v>
      </c>
      <c r="L438" s="832">
        <v>5719</v>
      </c>
      <c r="M438" s="832">
        <v>117811.4</v>
      </c>
      <c r="N438" s="823"/>
      <c r="O438" s="823">
        <v>20.599999999999998</v>
      </c>
      <c r="P438" s="832">
        <v>7392</v>
      </c>
      <c r="Q438" s="832">
        <v>155971.20000000001</v>
      </c>
      <c r="R438" s="828"/>
      <c r="S438" s="833">
        <v>21.1</v>
      </c>
    </row>
    <row r="439" spans="1:19" ht="14.45" customHeight="1" x14ac:dyDescent="0.2">
      <c r="A439" s="822" t="s">
        <v>1830</v>
      </c>
      <c r="B439" s="823" t="s">
        <v>1831</v>
      </c>
      <c r="C439" s="823" t="s">
        <v>581</v>
      </c>
      <c r="D439" s="823" t="s">
        <v>963</v>
      </c>
      <c r="E439" s="823" t="s">
        <v>1835</v>
      </c>
      <c r="F439" s="823" t="s">
        <v>1876</v>
      </c>
      <c r="G439" s="823" t="s">
        <v>1877</v>
      </c>
      <c r="H439" s="832">
        <v>2597</v>
      </c>
      <c r="I439" s="832">
        <v>49602.7</v>
      </c>
      <c r="J439" s="823"/>
      <c r="K439" s="823">
        <v>19.099999999999998</v>
      </c>
      <c r="L439" s="832">
        <v>818</v>
      </c>
      <c r="M439" s="832">
        <v>15910.1</v>
      </c>
      <c r="N439" s="823"/>
      <c r="O439" s="823">
        <v>19.45</v>
      </c>
      <c r="P439" s="832">
        <v>7721</v>
      </c>
      <c r="Q439" s="832">
        <v>151099.97</v>
      </c>
      <c r="R439" s="828"/>
      <c r="S439" s="833">
        <v>19.57</v>
      </c>
    </row>
    <row r="440" spans="1:19" ht="14.45" customHeight="1" x14ac:dyDescent="0.2">
      <c r="A440" s="822" t="s">
        <v>1830</v>
      </c>
      <c r="B440" s="823" t="s">
        <v>1831</v>
      </c>
      <c r="C440" s="823" t="s">
        <v>581</v>
      </c>
      <c r="D440" s="823" t="s">
        <v>963</v>
      </c>
      <c r="E440" s="823" t="s">
        <v>1890</v>
      </c>
      <c r="F440" s="823" t="s">
        <v>1891</v>
      </c>
      <c r="G440" s="823" t="s">
        <v>1892</v>
      </c>
      <c r="H440" s="832"/>
      <c r="I440" s="832"/>
      <c r="J440" s="823"/>
      <c r="K440" s="823"/>
      <c r="L440" s="832">
        <v>9</v>
      </c>
      <c r="M440" s="832">
        <v>342</v>
      </c>
      <c r="N440" s="823"/>
      <c r="O440" s="823">
        <v>38</v>
      </c>
      <c r="P440" s="832">
        <v>122</v>
      </c>
      <c r="Q440" s="832">
        <v>4880</v>
      </c>
      <c r="R440" s="828"/>
      <c r="S440" s="833">
        <v>40</v>
      </c>
    </row>
    <row r="441" spans="1:19" ht="14.45" customHeight="1" x14ac:dyDescent="0.2">
      <c r="A441" s="822" t="s">
        <v>1830</v>
      </c>
      <c r="B441" s="823" t="s">
        <v>1831</v>
      </c>
      <c r="C441" s="823" t="s">
        <v>581</v>
      </c>
      <c r="D441" s="823" t="s">
        <v>963</v>
      </c>
      <c r="E441" s="823" t="s">
        <v>1890</v>
      </c>
      <c r="F441" s="823" t="s">
        <v>1893</v>
      </c>
      <c r="G441" s="823" t="s">
        <v>1894</v>
      </c>
      <c r="H441" s="832"/>
      <c r="I441" s="832"/>
      <c r="J441" s="823"/>
      <c r="K441" s="823"/>
      <c r="L441" s="832"/>
      <c r="M441" s="832"/>
      <c r="N441" s="823"/>
      <c r="O441" s="823"/>
      <c r="P441" s="832">
        <v>1</v>
      </c>
      <c r="Q441" s="832">
        <v>472</v>
      </c>
      <c r="R441" s="828"/>
      <c r="S441" s="833">
        <v>472</v>
      </c>
    </row>
    <row r="442" spans="1:19" ht="14.45" customHeight="1" x14ac:dyDescent="0.2">
      <c r="A442" s="822" t="s">
        <v>1830</v>
      </c>
      <c r="B442" s="823" t="s">
        <v>1831</v>
      </c>
      <c r="C442" s="823" t="s">
        <v>581</v>
      </c>
      <c r="D442" s="823" t="s">
        <v>963</v>
      </c>
      <c r="E442" s="823" t="s">
        <v>1890</v>
      </c>
      <c r="F442" s="823" t="s">
        <v>1895</v>
      </c>
      <c r="G442" s="823" t="s">
        <v>1896</v>
      </c>
      <c r="H442" s="832"/>
      <c r="I442" s="832"/>
      <c r="J442" s="823"/>
      <c r="K442" s="823"/>
      <c r="L442" s="832">
        <v>121</v>
      </c>
      <c r="M442" s="832">
        <v>21780</v>
      </c>
      <c r="N442" s="823"/>
      <c r="O442" s="823">
        <v>180</v>
      </c>
      <c r="P442" s="832">
        <v>244</v>
      </c>
      <c r="Q442" s="832">
        <v>47336</v>
      </c>
      <c r="R442" s="828"/>
      <c r="S442" s="833">
        <v>194</v>
      </c>
    </row>
    <row r="443" spans="1:19" ht="14.45" customHeight="1" x14ac:dyDescent="0.2">
      <c r="A443" s="822" t="s">
        <v>1830</v>
      </c>
      <c r="B443" s="823" t="s">
        <v>1831</v>
      </c>
      <c r="C443" s="823" t="s">
        <v>581</v>
      </c>
      <c r="D443" s="823" t="s">
        <v>963</v>
      </c>
      <c r="E443" s="823" t="s">
        <v>1890</v>
      </c>
      <c r="F443" s="823" t="s">
        <v>1901</v>
      </c>
      <c r="G443" s="823" t="s">
        <v>1902</v>
      </c>
      <c r="H443" s="832"/>
      <c r="I443" s="832"/>
      <c r="J443" s="823"/>
      <c r="K443" s="823"/>
      <c r="L443" s="832">
        <v>4</v>
      </c>
      <c r="M443" s="832">
        <v>8208</v>
      </c>
      <c r="N443" s="823"/>
      <c r="O443" s="823">
        <v>2052</v>
      </c>
      <c r="P443" s="832">
        <v>9</v>
      </c>
      <c r="Q443" s="832">
        <v>19143</v>
      </c>
      <c r="R443" s="828"/>
      <c r="S443" s="833">
        <v>2127</v>
      </c>
    </row>
    <row r="444" spans="1:19" ht="14.45" customHeight="1" x14ac:dyDescent="0.2">
      <c r="A444" s="822" t="s">
        <v>1830</v>
      </c>
      <c r="B444" s="823" t="s">
        <v>1831</v>
      </c>
      <c r="C444" s="823" t="s">
        <v>581</v>
      </c>
      <c r="D444" s="823" t="s">
        <v>963</v>
      </c>
      <c r="E444" s="823" t="s">
        <v>1890</v>
      </c>
      <c r="F444" s="823" t="s">
        <v>1907</v>
      </c>
      <c r="G444" s="823" t="s">
        <v>1908</v>
      </c>
      <c r="H444" s="832"/>
      <c r="I444" s="832"/>
      <c r="J444" s="823"/>
      <c r="K444" s="823"/>
      <c r="L444" s="832"/>
      <c r="M444" s="832"/>
      <c r="N444" s="823"/>
      <c r="O444" s="823"/>
      <c r="P444" s="832">
        <v>1</v>
      </c>
      <c r="Q444" s="832">
        <v>1403</v>
      </c>
      <c r="R444" s="828"/>
      <c r="S444" s="833">
        <v>1403</v>
      </c>
    </row>
    <row r="445" spans="1:19" ht="14.45" customHeight="1" x14ac:dyDescent="0.2">
      <c r="A445" s="822" t="s">
        <v>1830</v>
      </c>
      <c r="B445" s="823" t="s">
        <v>1831</v>
      </c>
      <c r="C445" s="823" t="s">
        <v>581</v>
      </c>
      <c r="D445" s="823" t="s">
        <v>963</v>
      </c>
      <c r="E445" s="823" t="s">
        <v>1890</v>
      </c>
      <c r="F445" s="823" t="s">
        <v>1909</v>
      </c>
      <c r="G445" s="823" t="s">
        <v>1910</v>
      </c>
      <c r="H445" s="832"/>
      <c r="I445" s="832"/>
      <c r="J445" s="823"/>
      <c r="K445" s="823"/>
      <c r="L445" s="832">
        <v>6</v>
      </c>
      <c r="M445" s="832">
        <v>8646</v>
      </c>
      <c r="N445" s="823"/>
      <c r="O445" s="823">
        <v>1441</v>
      </c>
      <c r="P445" s="832">
        <v>8</v>
      </c>
      <c r="Q445" s="832">
        <v>11920</v>
      </c>
      <c r="R445" s="828"/>
      <c r="S445" s="833">
        <v>1490</v>
      </c>
    </row>
    <row r="446" spans="1:19" ht="14.45" customHeight="1" x14ac:dyDescent="0.2">
      <c r="A446" s="822" t="s">
        <v>1830</v>
      </c>
      <c r="B446" s="823" t="s">
        <v>1831</v>
      </c>
      <c r="C446" s="823" t="s">
        <v>581</v>
      </c>
      <c r="D446" s="823" t="s">
        <v>963</v>
      </c>
      <c r="E446" s="823" t="s">
        <v>1890</v>
      </c>
      <c r="F446" s="823" t="s">
        <v>1911</v>
      </c>
      <c r="G446" s="823" t="s">
        <v>1912</v>
      </c>
      <c r="H446" s="832">
        <v>1</v>
      </c>
      <c r="I446" s="832">
        <v>1920</v>
      </c>
      <c r="J446" s="823"/>
      <c r="K446" s="823">
        <v>1920</v>
      </c>
      <c r="L446" s="832">
        <v>3</v>
      </c>
      <c r="M446" s="832">
        <v>5775</v>
      </c>
      <c r="N446" s="823"/>
      <c r="O446" s="823">
        <v>1925</v>
      </c>
      <c r="P446" s="832">
        <v>14</v>
      </c>
      <c r="Q446" s="832">
        <v>28000</v>
      </c>
      <c r="R446" s="828"/>
      <c r="S446" s="833">
        <v>2000</v>
      </c>
    </row>
    <row r="447" spans="1:19" ht="14.45" customHeight="1" x14ac:dyDescent="0.2">
      <c r="A447" s="822" t="s">
        <v>1830</v>
      </c>
      <c r="B447" s="823" t="s">
        <v>1831</v>
      </c>
      <c r="C447" s="823" t="s">
        <v>581</v>
      </c>
      <c r="D447" s="823" t="s">
        <v>963</v>
      </c>
      <c r="E447" s="823" t="s">
        <v>1890</v>
      </c>
      <c r="F447" s="823" t="s">
        <v>1915</v>
      </c>
      <c r="G447" s="823" t="s">
        <v>1916</v>
      </c>
      <c r="H447" s="832">
        <v>1</v>
      </c>
      <c r="I447" s="832">
        <v>1219</v>
      </c>
      <c r="J447" s="823"/>
      <c r="K447" s="823">
        <v>1219</v>
      </c>
      <c r="L447" s="832">
        <v>1</v>
      </c>
      <c r="M447" s="832">
        <v>1223</v>
      </c>
      <c r="N447" s="823"/>
      <c r="O447" s="823">
        <v>1223</v>
      </c>
      <c r="P447" s="832">
        <v>6</v>
      </c>
      <c r="Q447" s="832">
        <v>7602</v>
      </c>
      <c r="R447" s="828"/>
      <c r="S447" s="833">
        <v>1267</v>
      </c>
    </row>
    <row r="448" spans="1:19" ht="14.45" customHeight="1" x14ac:dyDescent="0.2">
      <c r="A448" s="822" t="s">
        <v>1830</v>
      </c>
      <c r="B448" s="823" t="s">
        <v>1831</v>
      </c>
      <c r="C448" s="823" t="s">
        <v>581</v>
      </c>
      <c r="D448" s="823" t="s">
        <v>963</v>
      </c>
      <c r="E448" s="823" t="s">
        <v>1890</v>
      </c>
      <c r="F448" s="823" t="s">
        <v>1917</v>
      </c>
      <c r="G448" s="823" t="s">
        <v>1918</v>
      </c>
      <c r="H448" s="832"/>
      <c r="I448" s="832"/>
      <c r="J448" s="823"/>
      <c r="K448" s="823"/>
      <c r="L448" s="832">
        <v>16</v>
      </c>
      <c r="M448" s="832">
        <v>10992</v>
      </c>
      <c r="N448" s="823"/>
      <c r="O448" s="823">
        <v>687</v>
      </c>
      <c r="P448" s="832">
        <v>36</v>
      </c>
      <c r="Q448" s="832">
        <v>25740</v>
      </c>
      <c r="R448" s="828"/>
      <c r="S448" s="833">
        <v>715</v>
      </c>
    </row>
    <row r="449" spans="1:19" ht="14.45" customHeight="1" x14ac:dyDescent="0.2">
      <c r="A449" s="822" t="s">
        <v>1830</v>
      </c>
      <c r="B449" s="823" t="s">
        <v>1831</v>
      </c>
      <c r="C449" s="823" t="s">
        <v>581</v>
      </c>
      <c r="D449" s="823" t="s">
        <v>963</v>
      </c>
      <c r="E449" s="823" t="s">
        <v>1890</v>
      </c>
      <c r="F449" s="823" t="s">
        <v>1919</v>
      </c>
      <c r="G449" s="823" t="s">
        <v>1920</v>
      </c>
      <c r="H449" s="832">
        <v>1</v>
      </c>
      <c r="I449" s="832">
        <v>720</v>
      </c>
      <c r="J449" s="823"/>
      <c r="K449" s="823">
        <v>720</v>
      </c>
      <c r="L449" s="832">
        <v>7</v>
      </c>
      <c r="M449" s="832">
        <v>5054</v>
      </c>
      <c r="N449" s="823"/>
      <c r="O449" s="823">
        <v>722</v>
      </c>
      <c r="P449" s="832">
        <v>14</v>
      </c>
      <c r="Q449" s="832">
        <v>10556</v>
      </c>
      <c r="R449" s="828"/>
      <c r="S449" s="833">
        <v>754</v>
      </c>
    </row>
    <row r="450" spans="1:19" ht="14.45" customHeight="1" x14ac:dyDescent="0.2">
      <c r="A450" s="822" t="s">
        <v>1830</v>
      </c>
      <c r="B450" s="823" t="s">
        <v>1831</v>
      </c>
      <c r="C450" s="823" t="s">
        <v>581</v>
      </c>
      <c r="D450" s="823" t="s">
        <v>963</v>
      </c>
      <c r="E450" s="823" t="s">
        <v>1890</v>
      </c>
      <c r="F450" s="823" t="s">
        <v>1923</v>
      </c>
      <c r="G450" s="823" t="s">
        <v>1924</v>
      </c>
      <c r="H450" s="832">
        <v>35</v>
      </c>
      <c r="I450" s="832">
        <v>64085</v>
      </c>
      <c r="J450" s="823"/>
      <c r="K450" s="823">
        <v>1831</v>
      </c>
      <c r="L450" s="832">
        <v>131</v>
      </c>
      <c r="M450" s="832">
        <v>240385</v>
      </c>
      <c r="N450" s="823"/>
      <c r="O450" s="823">
        <v>1835</v>
      </c>
      <c r="P450" s="832">
        <v>433</v>
      </c>
      <c r="Q450" s="832">
        <v>826597</v>
      </c>
      <c r="R450" s="828"/>
      <c r="S450" s="833">
        <v>1909</v>
      </c>
    </row>
    <row r="451" spans="1:19" ht="14.45" customHeight="1" x14ac:dyDescent="0.2">
      <c r="A451" s="822" t="s">
        <v>1830</v>
      </c>
      <c r="B451" s="823" t="s">
        <v>1831</v>
      </c>
      <c r="C451" s="823" t="s">
        <v>581</v>
      </c>
      <c r="D451" s="823" t="s">
        <v>963</v>
      </c>
      <c r="E451" s="823" t="s">
        <v>1890</v>
      </c>
      <c r="F451" s="823" t="s">
        <v>1925</v>
      </c>
      <c r="G451" s="823" t="s">
        <v>1926</v>
      </c>
      <c r="H451" s="832"/>
      <c r="I451" s="832"/>
      <c r="J451" s="823"/>
      <c r="K451" s="823"/>
      <c r="L451" s="832">
        <v>4</v>
      </c>
      <c r="M451" s="832">
        <v>1732</v>
      </c>
      <c r="N451" s="823"/>
      <c r="O451" s="823">
        <v>433</v>
      </c>
      <c r="P451" s="832">
        <v>35</v>
      </c>
      <c r="Q451" s="832">
        <v>15820</v>
      </c>
      <c r="R451" s="828"/>
      <c r="S451" s="833">
        <v>452</v>
      </c>
    </row>
    <row r="452" spans="1:19" ht="14.45" customHeight="1" x14ac:dyDescent="0.2">
      <c r="A452" s="822" t="s">
        <v>1830</v>
      </c>
      <c r="B452" s="823" t="s">
        <v>1831</v>
      </c>
      <c r="C452" s="823" t="s">
        <v>581</v>
      </c>
      <c r="D452" s="823" t="s">
        <v>963</v>
      </c>
      <c r="E452" s="823" t="s">
        <v>1890</v>
      </c>
      <c r="F452" s="823" t="s">
        <v>1927</v>
      </c>
      <c r="G452" s="823" t="s">
        <v>1928</v>
      </c>
      <c r="H452" s="832">
        <v>1</v>
      </c>
      <c r="I452" s="832">
        <v>3533</v>
      </c>
      <c r="J452" s="823"/>
      <c r="K452" s="823">
        <v>3533</v>
      </c>
      <c r="L452" s="832">
        <v>35</v>
      </c>
      <c r="M452" s="832">
        <v>124005</v>
      </c>
      <c r="N452" s="823"/>
      <c r="O452" s="823">
        <v>3543</v>
      </c>
      <c r="P452" s="832">
        <v>43</v>
      </c>
      <c r="Q452" s="832">
        <v>155789</v>
      </c>
      <c r="R452" s="828"/>
      <c r="S452" s="833">
        <v>3623</v>
      </c>
    </row>
    <row r="453" spans="1:19" ht="14.45" customHeight="1" x14ac:dyDescent="0.2">
      <c r="A453" s="822" t="s">
        <v>1830</v>
      </c>
      <c r="B453" s="823" t="s">
        <v>1831</v>
      </c>
      <c r="C453" s="823" t="s">
        <v>581</v>
      </c>
      <c r="D453" s="823" t="s">
        <v>963</v>
      </c>
      <c r="E453" s="823" t="s">
        <v>1890</v>
      </c>
      <c r="F453" s="823" t="s">
        <v>1933</v>
      </c>
      <c r="G453" s="823" t="s">
        <v>1934</v>
      </c>
      <c r="H453" s="832"/>
      <c r="I453" s="832"/>
      <c r="J453" s="823"/>
      <c r="K453" s="823"/>
      <c r="L453" s="832">
        <v>131</v>
      </c>
      <c r="M453" s="832">
        <v>5454.44</v>
      </c>
      <c r="N453" s="823"/>
      <c r="O453" s="823">
        <v>41.636946564885491</v>
      </c>
      <c r="P453" s="832">
        <v>260</v>
      </c>
      <c r="Q453" s="832">
        <v>10341.11</v>
      </c>
      <c r="R453" s="828"/>
      <c r="S453" s="833">
        <v>39.773500000000006</v>
      </c>
    </row>
    <row r="454" spans="1:19" ht="14.45" customHeight="1" x14ac:dyDescent="0.2">
      <c r="A454" s="822" t="s">
        <v>1830</v>
      </c>
      <c r="B454" s="823" t="s">
        <v>1831</v>
      </c>
      <c r="C454" s="823" t="s">
        <v>581</v>
      </c>
      <c r="D454" s="823" t="s">
        <v>963</v>
      </c>
      <c r="E454" s="823" t="s">
        <v>1890</v>
      </c>
      <c r="F454" s="823" t="s">
        <v>1935</v>
      </c>
      <c r="G454" s="823" t="s">
        <v>1936</v>
      </c>
      <c r="H454" s="832"/>
      <c r="I454" s="832"/>
      <c r="J454" s="823"/>
      <c r="K454" s="823"/>
      <c r="L454" s="832">
        <v>117</v>
      </c>
      <c r="M454" s="832">
        <v>4446</v>
      </c>
      <c r="N454" s="823"/>
      <c r="O454" s="823">
        <v>38</v>
      </c>
      <c r="P454" s="832">
        <v>243</v>
      </c>
      <c r="Q454" s="832">
        <v>9477</v>
      </c>
      <c r="R454" s="828"/>
      <c r="S454" s="833">
        <v>39</v>
      </c>
    </row>
    <row r="455" spans="1:19" ht="14.45" customHeight="1" x14ac:dyDescent="0.2">
      <c r="A455" s="822" t="s">
        <v>1830</v>
      </c>
      <c r="B455" s="823" t="s">
        <v>1831</v>
      </c>
      <c r="C455" s="823" t="s">
        <v>581</v>
      </c>
      <c r="D455" s="823" t="s">
        <v>963</v>
      </c>
      <c r="E455" s="823" t="s">
        <v>1890</v>
      </c>
      <c r="F455" s="823" t="s">
        <v>1937</v>
      </c>
      <c r="G455" s="823" t="s">
        <v>1938</v>
      </c>
      <c r="H455" s="832"/>
      <c r="I455" s="832"/>
      <c r="J455" s="823"/>
      <c r="K455" s="823"/>
      <c r="L455" s="832"/>
      <c r="M455" s="832"/>
      <c r="N455" s="823"/>
      <c r="O455" s="823"/>
      <c r="P455" s="832">
        <v>17</v>
      </c>
      <c r="Q455" s="832">
        <v>11016</v>
      </c>
      <c r="R455" s="828"/>
      <c r="S455" s="833">
        <v>648</v>
      </c>
    </row>
    <row r="456" spans="1:19" ht="14.45" customHeight="1" x14ac:dyDescent="0.2">
      <c r="A456" s="822" t="s">
        <v>1830</v>
      </c>
      <c r="B456" s="823" t="s">
        <v>1831</v>
      </c>
      <c r="C456" s="823" t="s">
        <v>581</v>
      </c>
      <c r="D456" s="823" t="s">
        <v>963</v>
      </c>
      <c r="E456" s="823" t="s">
        <v>1890</v>
      </c>
      <c r="F456" s="823" t="s">
        <v>1943</v>
      </c>
      <c r="G456" s="823" t="s">
        <v>1944</v>
      </c>
      <c r="H456" s="832">
        <v>1</v>
      </c>
      <c r="I456" s="832">
        <v>438</v>
      </c>
      <c r="J456" s="823"/>
      <c r="K456" s="823">
        <v>438</v>
      </c>
      <c r="L456" s="832">
        <v>11</v>
      </c>
      <c r="M456" s="832">
        <v>4840</v>
      </c>
      <c r="N456" s="823"/>
      <c r="O456" s="823">
        <v>440</v>
      </c>
      <c r="P456" s="832">
        <v>25</v>
      </c>
      <c r="Q456" s="832">
        <v>11475</v>
      </c>
      <c r="R456" s="828"/>
      <c r="S456" s="833">
        <v>459</v>
      </c>
    </row>
    <row r="457" spans="1:19" ht="14.45" customHeight="1" x14ac:dyDescent="0.2">
      <c r="A457" s="822" t="s">
        <v>1830</v>
      </c>
      <c r="B457" s="823" t="s">
        <v>1831</v>
      </c>
      <c r="C457" s="823" t="s">
        <v>581</v>
      </c>
      <c r="D457" s="823" t="s">
        <v>963</v>
      </c>
      <c r="E457" s="823" t="s">
        <v>1890</v>
      </c>
      <c r="F457" s="823" t="s">
        <v>1945</v>
      </c>
      <c r="G457" s="823" t="s">
        <v>1946</v>
      </c>
      <c r="H457" s="832">
        <v>16</v>
      </c>
      <c r="I457" s="832">
        <v>21552</v>
      </c>
      <c r="J457" s="823"/>
      <c r="K457" s="823">
        <v>1347</v>
      </c>
      <c r="L457" s="832">
        <v>42</v>
      </c>
      <c r="M457" s="832">
        <v>56742</v>
      </c>
      <c r="N457" s="823"/>
      <c r="O457" s="823">
        <v>1351</v>
      </c>
      <c r="P457" s="832">
        <v>131</v>
      </c>
      <c r="Q457" s="832">
        <v>184448</v>
      </c>
      <c r="R457" s="828"/>
      <c r="S457" s="833">
        <v>1408</v>
      </c>
    </row>
    <row r="458" spans="1:19" ht="14.45" customHeight="1" x14ac:dyDescent="0.2">
      <c r="A458" s="822" t="s">
        <v>1830</v>
      </c>
      <c r="B458" s="823" t="s">
        <v>1831</v>
      </c>
      <c r="C458" s="823" t="s">
        <v>581</v>
      </c>
      <c r="D458" s="823" t="s">
        <v>963</v>
      </c>
      <c r="E458" s="823" t="s">
        <v>1890</v>
      </c>
      <c r="F458" s="823" t="s">
        <v>1947</v>
      </c>
      <c r="G458" s="823" t="s">
        <v>1948</v>
      </c>
      <c r="H458" s="832">
        <v>1</v>
      </c>
      <c r="I458" s="832">
        <v>512</v>
      </c>
      <c r="J458" s="823"/>
      <c r="K458" s="823">
        <v>512</v>
      </c>
      <c r="L458" s="832">
        <v>23</v>
      </c>
      <c r="M458" s="832">
        <v>11822</v>
      </c>
      <c r="N458" s="823"/>
      <c r="O458" s="823">
        <v>514</v>
      </c>
      <c r="P458" s="832">
        <v>62</v>
      </c>
      <c r="Q458" s="832">
        <v>33294</v>
      </c>
      <c r="R458" s="828"/>
      <c r="S458" s="833">
        <v>537</v>
      </c>
    </row>
    <row r="459" spans="1:19" ht="14.45" customHeight="1" x14ac:dyDescent="0.2">
      <c r="A459" s="822" t="s">
        <v>1830</v>
      </c>
      <c r="B459" s="823" t="s">
        <v>1831</v>
      </c>
      <c r="C459" s="823" t="s">
        <v>581</v>
      </c>
      <c r="D459" s="823" t="s">
        <v>963</v>
      </c>
      <c r="E459" s="823" t="s">
        <v>1890</v>
      </c>
      <c r="F459" s="823" t="s">
        <v>1949</v>
      </c>
      <c r="G459" s="823" t="s">
        <v>1950</v>
      </c>
      <c r="H459" s="832"/>
      <c r="I459" s="832"/>
      <c r="J459" s="823"/>
      <c r="K459" s="823"/>
      <c r="L459" s="832">
        <v>3</v>
      </c>
      <c r="M459" s="832">
        <v>7053</v>
      </c>
      <c r="N459" s="823"/>
      <c r="O459" s="823">
        <v>2351</v>
      </c>
      <c r="P459" s="832">
        <v>12</v>
      </c>
      <c r="Q459" s="832">
        <v>29268</v>
      </c>
      <c r="R459" s="828"/>
      <c r="S459" s="833">
        <v>2439</v>
      </c>
    </row>
    <row r="460" spans="1:19" ht="14.45" customHeight="1" x14ac:dyDescent="0.2">
      <c r="A460" s="822" t="s">
        <v>1830</v>
      </c>
      <c r="B460" s="823" t="s">
        <v>1831</v>
      </c>
      <c r="C460" s="823" t="s">
        <v>581</v>
      </c>
      <c r="D460" s="823" t="s">
        <v>963</v>
      </c>
      <c r="E460" s="823" t="s">
        <v>1890</v>
      </c>
      <c r="F460" s="823" t="s">
        <v>1951</v>
      </c>
      <c r="G460" s="823" t="s">
        <v>1952</v>
      </c>
      <c r="H460" s="832">
        <v>3</v>
      </c>
      <c r="I460" s="832">
        <v>7974</v>
      </c>
      <c r="J460" s="823"/>
      <c r="K460" s="823">
        <v>2658</v>
      </c>
      <c r="L460" s="832">
        <v>2</v>
      </c>
      <c r="M460" s="832">
        <v>5334</v>
      </c>
      <c r="N460" s="823"/>
      <c r="O460" s="823">
        <v>2667</v>
      </c>
      <c r="P460" s="832">
        <v>14</v>
      </c>
      <c r="Q460" s="832">
        <v>38920</v>
      </c>
      <c r="R460" s="828"/>
      <c r="S460" s="833">
        <v>2780</v>
      </c>
    </row>
    <row r="461" spans="1:19" ht="14.45" customHeight="1" x14ac:dyDescent="0.2">
      <c r="A461" s="822" t="s">
        <v>1830</v>
      </c>
      <c r="B461" s="823" t="s">
        <v>1831</v>
      </c>
      <c r="C461" s="823" t="s">
        <v>581</v>
      </c>
      <c r="D461" s="823" t="s">
        <v>963</v>
      </c>
      <c r="E461" s="823" t="s">
        <v>1890</v>
      </c>
      <c r="F461" s="823" t="s">
        <v>1953</v>
      </c>
      <c r="G461" s="823" t="s">
        <v>1954</v>
      </c>
      <c r="H461" s="832"/>
      <c r="I461" s="832"/>
      <c r="J461" s="823"/>
      <c r="K461" s="823"/>
      <c r="L461" s="832">
        <v>10</v>
      </c>
      <c r="M461" s="832">
        <v>3600</v>
      </c>
      <c r="N461" s="823"/>
      <c r="O461" s="823">
        <v>360</v>
      </c>
      <c r="P461" s="832">
        <v>17</v>
      </c>
      <c r="Q461" s="832">
        <v>6596</v>
      </c>
      <c r="R461" s="828"/>
      <c r="S461" s="833">
        <v>388</v>
      </c>
    </row>
    <row r="462" spans="1:19" ht="14.45" customHeight="1" x14ac:dyDescent="0.2">
      <c r="A462" s="822" t="s">
        <v>1830</v>
      </c>
      <c r="B462" s="823" t="s">
        <v>1831</v>
      </c>
      <c r="C462" s="823" t="s">
        <v>581</v>
      </c>
      <c r="D462" s="823" t="s">
        <v>963</v>
      </c>
      <c r="E462" s="823" t="s">
        <v>1890</v>
      </c>
      <c r="F462" s="823" t="s">
        <v>1957</v>
      </c>
      <c r="G462" s="823" t="s">
        <v>1958</v>
      </c>
      <c r="H462" s="832"/>
      <c r="I462" s="832"/>
      <c r="J462" s="823"/>
      <c r="K462" s="823"/>
      <c r="L462" s="832">
        <v>1</v>
      </c>
      <c r="M462" s="832">
        <v>1072</v>
      </c>
      <c r="N462" s="823"/>
      <c r="O462" s="823">
        <v>1072</v>
      </c>
      <c r="P462" s="832">
        <v>2</v>
      </c>
      <c r="Q462" s="832">
        <v>2234</v>
      </c>
      <c r="R462" s="828"/>
      <c r="S462" s="833">
        <v>1117</v>
      </c>
    </row>
    <row r="463" spans="1:19" ht="14.45" customHeight="1" x14ac:dyDescent="0.2">
      <c r="A463" s="822" t="s">
        <v>1830</v>
      </c>
      <c r="B463" s="823" t="s">
        <v>1831</v>
      </c>
      <c r="C463" s="823" t="s">
        <v>581</v>
      </c>
      <c r="D463" s="823" t="s">
        <v>963</v>
      </c>
      <c r="E463" s="823" t="s">
        <v>1890</v>
      </c>
      <c r="F463" s="823" t="s">
        <v>1959</v>
      </c>
      <c r="G463" s="823" t="s">
        <v>1960</v>
      </c>
      <c r="H463" s="832">
        <v>1</v>
      </c>
      <c r="I463" s="832">
        <v>527</v>
      </c>
      <c r="J463" s="823"/>
      <c r="K463" s="823">
        <v>527</v>
      </c>
      <c r="L463" s="832">
        <v>1</v>
      </c>
      <c r="M463" s="832">
        <v>529</v>
      </c>
      <c r="N463" s="823"/>
      <c r="O463" s="823">
        <v>529</v>
      </c>
      <c r="P463" s="832"/>
      <c r="Q463" s="832"/>
      <c r="R463" s="828"/>
      <c r="S463" s="833"/>
    </row>
    <row r="464" spans="1:19" ht="14.45" customHeight="1" x14ac:dyDescent="0.2">
      <c r="A464" s="822" t="s">
        <v>1830</v>
      </c>
      <c r="B464" s="823" t="s">
        <v>1831</v>
      </c>
      <c r="C464" s="823" t="s">
        <v>581</v>
      </c>
      <c r="D464" s="823" t="s">
        <v>963</v>
      </c>
      <c r="E464" s="823" t="s">
        <v>1890</v>
      </c>
      <c r="F464" s="823" t="s">
        <v>1967</v>
      </c>
      <c r="G464" s="823" t="s">
        <v>1968</v>
      </c>
      <c r="H464" s="832"/>
      <c r="I464" s="832"/>
      <c r="J464" s="823"/>
      <c r="K464" s="823"/>
      <c r="L464" s="832">
        <v>3</v>
      </c>
      <c r="M464" s="832">
        <v>2172</v>
      </c>
      <c r="N464" s="823"/>
      <c r="O464" s="823">
        <v>724</v>
      </c>
      <c r="P464" s="832">
        <v>12</v>
      </c>
      <c r="Q464" s="832">
        <v>9024</v>
      </c>
      <c r="R464" s="828"/>
      <c r="S464" s="833">
        <v>752</v>
      </c>
    </row>
    <row r="465" spans="1:19" ht="14.45" customHeight="1" x14ac:dyDescent="0.2">
      <c r="A465" s="822" t="s">
        <v>1830</v>
      </c>
      <c r="B465" s="823" t="s">
        <v>1831</v>
      </c>
      <c r="C465" s="823" t="s">
        <v>581</v>
      </c>
      <c r="D465" s="823" t="s">
        <v>963</v>
      </c>
      <c r="E465" s="823" t="s">
        <v>1890</v>
      </c>
      <c r="F465" s="823" t="s">
        <v>1977</v>
      </c>
      <c r="G465" s="823" t="s">
        <v>1978</v>
      </c>
      <c r="H465" s="832"/>
      <c r="I465" s="832"/>
      <c r="J465" s="823"/>
      <c r="K465" s="823"/>
      <c r="L465" s="832"/>
      <c r="M465" s="832"/>
      <c r="N465" s="823"/>
      <c r="O465" s="823"/>
      <c r="P465" s="832">
        <v>2</v>
      </c>
      <c r="Q465" s="832">
        <v>0</v>
      </c>
      <c r="R465" s="828"/>
      <c r="S465" s="833">
        <v>0</v>
      </c>
    </row>
    <row r="466" spans="1:19" ht="14.45" customHeight="1" x14ac:dyDescent="0.2">
      <c r="A466" s="822" t="s">
        <v>1830</v>
      </c>
      <c r="B466" s="823" t="s">
        <v>1831</v>
      </c>
      <c r="C466" s="823" t="s">
        <v>581</v>
      </c>
      <c r="D466" s="823" t="s">
        <v>962</v>
      </c>
      <c r="E466" s="823" t="s">
        <v>1835</v>
      </c>
      <c r="F466" s="823" t="s">
        <v>1838</v>
      </c>
      <c r="G466" s="823" t="s">
        <v>1839</v>
      </c>
      <c r="H466" s="832"/>
      <c r="I466" s="832"/>
      <c r="J466" s="823"/>
      <c r="K466" s="823"/>
      <c r="L466" s="832"/>
      <c r="M466" s="832"/>
      <c r="N466" s="823"/>
      <c r="O466" s="823"/>
      <c r="P466" s="832">
        <v>506</v>
      </c>
      <c r="Q466" s="832">
        <v>1320.66</v>
      </c>
      <c r="R466" s="828"/>
      <c r="S466" s="833">
        <v>2.6100000000000003</v>
      </c>
    </row>
    <row r="467" spans="1:19" ht="14.45" customHeight="1" x14ac:dyDescent="0.2">
      <c r="A467" s="822" t="s">
        <v>1830</v>
      </c>
      <c r="B467" s="823" t="s">
        <v>1831</v>
      </c>
      <c r="C467" s="823" t="s">
        <v>581</v>
      </c>
      <c r="D467" s="823" t="s">
        <v>962</v>
      </c>
      <c r="E467" s="823" t="s">
        <v>1835</v>
      </c>
      <c r="F467" s="823" t="s">
        <v>1840</v>
      </c>
      <c r="G467" s="823" t="s">
        <v>1841</v>
      </c>
      <c r="H467" s="832"/>
      <c r="I467" s="832"/>
      <c r="J467" s="823"/>
      <c r="K467" s="823"/>
      <c r="L467" s="832">
        <v>150</v>
      </c>
      <c r="M467" s="832">
        <v>1072.5</v>
      </c>
      <c r="N467" s="823"/>
      <c r="O467" s="823">
        <v>7.15</v>
      </c>
      <c r="P467" s="832">
        <v>591</v>
      </c>
      <c r="Q467" s="832">
        <v>4314.3</v>
      </c>
      <c r="R467" s="828"/>
      <c r="S467" s="833">
        <v>7.3000000000000007</v>
      </c>
    </row>
    <row r="468" spans="1:19" ht="14.45" customHeight="1" x14ac:dyDescent="0.2">
      <c r="A468" s="822" t="s">
        <v>1830</v>
      </c>
      <c r="B468" s="823" t="s">
        <v>1831</v>
      </c>
      <c r="C468" s="823" t="s">
        <v>581</v>
      </c>
      <c r="D468" s="823" t="s">
        <v>962</v>
      </c>
      <c r="E468" s="823" t="s">
        <v>1835</v>
      </c>
      <c r="F468" s="823" t="s">
        <v>1844</v>
      </c>
      <c r="G468" s="823" t="s">
        <v>1845</v>
      </c>
      <c r="H468" s="832"/>
      <c r="I468" s="832"/>
      <c r="J468" s="823"/>
      <c r="K468" s="823"/>
      <c r="L468" s="832"/>
      <c r="M468" s="832"/>
      <c r="N468" s="823"/>
      <c r="O468" s="823"/>
      <c r="P468" s="832">
        <v>710</v>
      </c>
      <c r="Q468" s="832">
        <v>3784.3</v>
      </c>
      <c r="R468" s="828"/>
      <c r="S468" s="833">
        <v>5.33</v>
      </c>
    </row>
    <row r="469" spans="1:19" ht="14.45" customHeight="1" x14ac:dyDescent="0.2">
      <c r="A469" s="822" t="s">
        <v>1830</v>
      </c>
      <c r="B469" s="823" t="s">
        <v>1831</v>
      </c>
      <c r="C469" s="823" t="s">
        <v>581</v>
      </c>
      <c r="D469" s="823" t="s">
        <v>962</v>
      </c>
      <c r="E469" s="823" t="s">
        <v>1835</v>
      </c>
      <c r="F469" s="823" t="s">
        <v>1846</v>
      </c>
      <c r="G469" s="823" t="s">
        <v>1847</v>
      </c>
      <c r="H469" s="832"/>
      <c r="I469" s="832"/>
      <c r="J469" s="823"/>
      <c r="K469" s="823"/>
      <c r="L469" s="832">
        <v>110</v>
      </c>
      <c r="M469" s="832">
        <v>1020.8</v>
      </c>
      <c r="N469" s="823"/>
      <c r="O469" s="823">
        <v>9.2799999999999994</v>
      </c>
      <c r="P469" s="832">
        <v>126</v>
      </c>
      <c r="Q469" s="832">
        <v>1190.7</v>
      </c>
      <c r="R469" s="828"/>
      <c r="S469" s="833">
        <v>9.4500000000000011</v>
      </c>
    </row>
    <row r="470" spans="1:19" ht="14.45" customHeight="1" x14ac:dyDescent="0.2">
      <c r="A470" s="822" t="s">
        <v>1830</v>
      </c>
      <c r="B470" s="823" t="s">
        <v>1831</v>
      </c>
      <c r="C470" s="823" t="s">
        <v>581</v>
      </c>
      <c r="D470" s="823" t="s">
        <v>962</v>
      </c>
      <c r="E470" s="823" t="s">
        <v>1835</v>
      </c>
      <c r="F470" s="823" t="s">
        <v>1850</v>
      </c>
      <c r="G470" s="823" t="s">
        <v>1851</v>
      </c>
      <c r="H470" s="832"/>
      <c r="I470" s="832"/>
      <c r="J470" s="823"/>
      <c r="K470" s="823"/>
      <c r="L470" s="832"/>
      <c r="M470" s="832"/>
      <c r="N470" s="823"/>
      <c r="O470" s="823"/>
      <c r="P470" s="832">
        <v>287</v>
      </c>
      <c r="Q470" s="832">
        <v>3036.46</v>
      </c>
      <c r="R470" s="828"/>
      <c r="S470" s="833">
        <v>10.58</v>
      </c>
    </row>
    <row r="471" spans="1:19" ht="14.45" customHeight="1" x14ac:dyDescent="0.2">
      <c r="A471" s="822" t="s">
        <v>1830</v>
      </c>
      <c r="B471" s="823" t="s">
        <v>1831</v>
      </c>
      <c r="C471" s="823" t="s">
        <v>581</v>
      </c>
      <c r="D471" s="823" t="s">
        <v>962</v>
      </c>
      <c r="E471" s="823" t="s">
        <v>1835</v>
      </c>
      <c r="F471" s="823" t="s">
        <v>1860</v>
      </c>
      <c r="G471" s="823" t="s">
        <v>1861</v>
      </c>
      <c r="H471" s="832"/>
      <c r="I471" s="832"/>
      <c r="J471" s="823"/>
      <c r="K471" s="823"/>
      <c r="L471" s="832">
        <v>1</v>
      </c>
      <c r="M471" s="832">
        <v>1846.12</v>
      </c>
      <c r="N471" s="823"/>
      <c r="O471" s="823">
        <v>1846.12</v>
      </c>
      <c r="P471" s="832"/>
      <c r="Q471" s="832"/>
      <c r="R471" s="828"/>
      <c r="S471" s="833"/>
    </row>
    <row r="472" spans="1:19" ht="14.45" customHeight="1" x14ac:dyDescent="0.2">
      <c r="A472" s="822" t="s">
        <v>1830</v>
      </c>
      <c r="B472" s="823" t="s">
        <v>1831</v>
      </c>
      <c r="C472" s="823" t="s">
        <v>581</v>
      </c>
      <c r="D472" s="823" t="s">
        <v>962</v>
      </c>
      <c r="E472" s="823" t="s">
        <v>1835</v>
      </c>
      <c r="F472" s="823" t="s">
        <v>1864</v>
      </c>
      <c r="G472" s="823" t="s">
        <v>1865</v>
      </c>
      <c r="H472" s="832"/>
      <c r="I472" s="832"/>
      <c r="J472" s="823"/>
      <c r="K472" s="823"/>
      <c r="L472" s="832">
        <v>6723</v>
      </c>
      <c r="M472" s="832">
        <v>24606.18</v>
      </c>
      <c r="N472" s="823"/>
      <c r="O472" s="823">
        <v>3.66</v>
      </c>
      <c r="P472" s="832">
        <v>8320</v>
      </c>
      <c r="Q472" s="832">
        <v>31699.200000000004</v>
      </c>
      <c r="R472" s="828"/>
      <c r="S472" s="833">
        <v>3.8100000000000005</v>
      </c>
    </row>
    <row r="473" spans="1:19" ht="14.45" customHeight="1" x14ac:dyDescent="0.2">
      <c r="A473" s="822" t="s">
        <v>1830</v>
      </c>
      <c r="B473" s="823" t="s">
        <v>1831</v>
      </c>
      <c r="C473" s="823" t="s">
        <v>581</v>
      </c>
      <c r="D473" s="823" t="s">
        <v>962</v>
      </c>
      <c r="E473" s="823" t="s">
        <v>1835</v>
      </c>
      <c r="F473" s="823" t="s">
        <v>1870</v>
      </c>
      <c r="G473" s="823" t="s">
        <v>1871</v>
      </c>
      <c r="H473" s="832"/>
      <c r="I473" s="832"/>
      <c r="J473" s="823"/>
      <c r="K473" s="823"/>
      <c r="L473" s="832">
        <v>2079</v>
      </c>
      <c r="M473" s="832">
        <v>42827.4</v>
      </c>
      <c r="N473" s="823"/>
      <c r="O473" s="823">
        <v>20.6</v>
      </c>
      <c r="P473" s="832">
        <v>2371</v>
      </c>
      <c r="Q473" s="832">
        <v>50053.35</v>
      </c>
      <c r="R473" s="828"/>
      <c r="S473" s="833">
        <v>21.110649514972586</v>
      </c>
    </row>
    <row r="474" spans="1:19" ht="14.45" customHeight="1" x14ac:dyDescent="0.2">
      <c r="A474" s="822" t="s">
        <v>1830</v>
      </c>
      <c r="B474" s="823" t="s">
        <v>1831</v>
      </c>
      <c r="C474" s="823" t="s">
        <v>581</v>
      </c>
      <c r="D474" s="823" t="s">
        <v>962</v>
      </c>
      <c r="E474" s="823" t="s">
        <v>1890</v>
      </c>
      <c r="F474" s="823" t="s">
        <v>1891</v>
      </c>
      <c r="G474" s="823" t="s">
        <v>1892</v>
      </c>
      <c r="H474" s="832"/>
      <c r="I474" s="832"/>
      <c r="J474" s="823"/>
      <c r="K474" s="823"/>
      <c r="L474" s="832"/>
      <c r="M474" s="832"/>
      <c r="N474" s="823"/>
      <c r="O474" s="823"/>
      <c r="P474" s="832">
        <v>2</v>
      </c>
      <c r="Q474" s="832">
        <v>80</v>
      </c>
      <c r="R474" s="828"/>
      <c r="S474" s="833">
        <v>40</v>
      </c>
    </row>
    <row r="475" spans="1:19" ht="14.45" customHeight="1" x14ac:dyDescent="0.2">
      <c r="A475" s="822" t="s">
        <v>1830</v>
      </c>
      <c r="B475" s="823" t="s">
        <v>1831</v>
      </c>
      <c r="C475" s="823" t="s">
        <v>581</v>
      </c>
      <c r="D475" s="823" t="s">
        <v>962</v>
      </c>
      <c r="E475" s="823" t="s">
        <v>1890</v>
      </c>
      <c r="F475" s="823" t="s">
        <v>1901</v>
      </c>
      <c r="G475" s="823" t="s">
        <v>1902</v>
      </c>
      <c r="H475" s="832"/>
      <c r="I475" s="832"/>
      <c r="J475" s="823"/>
      <c r="K475" s="823"/>
      <c r="L475" s="832"/>
      <c r="M475" s="832"/>
      <c r="N475" s="823"/>
      <c r="O475" s="823"/>
      <c r="P475" s="832">
        <v>1</v>
      </c>
      <c r="Q475" s="832">
        <v>2127</v>
      </c>
      <c r="R475" s="828"/>
      <c r="S475" s="833">
        <v>2127</v>
      </c>
    </row>
    <row r="476" spans="1:19" ht="14.45" customHeight="1" x14ac:dyDescent="0.2">
      <c r="A476" s="822" t="s">
        <v>1830</v>
      </c>
      <c r="B476" s="823" t="s">
        <v>1831</v>
      </c>
      <c r="C476" s="823" t="s">
        <v>581</v>
      </c>
      <c r="D476" s="823" t="s">
        <v>962</v>
      </c>
      <c r="E476" s="823" t="s">
        <v>1890</v>
      </c>
      <c r="F476" s="823" t="s">
        <v>1909</v>
      </c>
      <c r="G476" s="823" t="s">
        <v>1910</v>
      </c>
      <c r="H476" s="832"/>
      <c r="I476" s="832"/>
      <c r="J476" s="823"/>
      <c r="K476" s="823"/>
      <c r="L476" s="832">
        <v>1</v>
      </c>
      <c r="M476" s="832">
        <v>1441</v>
      </c>
      <c r="N476" s="823"/>
      <c r="O476" s="823">
        <v>1441</v>
      </c>
      <c r="P476" s="832">
        <v>4</v>
      </c>
      <c r="Q476" s="832">
        <v>5960</v>
      </c>
      <c r="R476" s="828"/>
      <c r="S476" s="833">
        <v>1490</v>
      </c>
    </row>
    <row r="477" spans="1:19" ht="14.45" customHeight="1" x14ac:dyDescent="0.2">
      <c r="A477" s="822" t="s">
        <v>1830</v>
      </c>
      <c r="B477" s="823" t="s">
        <v>1831</v>
      </c>
      <c r="C477" s="823" t="s">
        <v>581</v>
      </c>
      <c r="D477" s="823" t="s">
        <v>962</v>
      </c>
      <c r="E477" s="823" t="s">
        <v>1890</v>
      </c>
      <c r="F477" s="823" t="s">
        <v>1911</v>
      </c>
      <c r="G477" s="823" t="s">
        <v>1912</v>
      </c>
      <c r="H477" s="832"/>
      <c r="I477" s="832"/>
      <c r="J477" s="823"/>
      <c r="K477" s="823"/>
      <c r="L477" s="832"/>
      <c r="M477" s="832"/>
      <c r="N477" s="823"/>
      <c r="O477" s="823"/>
      <c r="P477" s="832">
        <v>3</v>
      </c>
      <c r="Q477" s="832">
        <v>6000</v>
      </c>
      <c r="R477" s="828"/>
      <c r="S477" s="833">
        <v>2000</v>
      </c>
    </row>
    <row r="478" spans="1:19" ht="14.45" customHeight="1" x14ac:dyDescent="0.2">
      <c r="A478" s="822" t="s">
        <v>1830</v>
      </c>
      <c r="B478" s="823" t="s">
        <v>1831</v>
      </c>
      <c r="C478" s="823" t="s">
        <v>581</v>
      </c>
      <c r="D478" s="823" t="s">
        <v>962</v>
      </c>
      <c r="E478" s="823" t="s">
        <v>1890</v>
      </c>
      <c r="F478" s="823" t="s">
        <v>1915</v>
      </c>
      <c r="G478" s="823" t="s">
        <v>1916</v>
      </c>
      <c r="H478" s="832"/>
      <c r="I478" s="832"/>
      <c r="J478" s="823"/>
      <c r="K478" s="823"/>
      <c r="L478" s="832">
        <v>1</v>
      </c>
      <c r="M478" s="832">
        <v>1223</v>
      </c>
      <c r="N478" s="823"/>
      <c r="O478" s="823">
        <v>1223</v>
      </c>
      <c r="P478" s="832">
        <v>1</v>
      </c>
      <c r="Q478" s="832">
        <v>1267</v>
      </c>
      <c r="R478" s="828"/>
      <c r="S478" s="833">
        <v>1267</v>
      </c>
    </row>
    <row r="479" spans="1:19" ht="14.45" customHeight="1" x14ac:dyDescent="0.2">
      <c r="A479" s="822" t="s">
        <v>1830</v>
      </c>
      <c r="B479" s="823" t="s">
        <v>1831</v>
      </c>
      <c r="C479" s="823" t="s">
        <v>581</v>
      </c>
      <c r="D479" s="823" t="s">
        <v>962</v>
      </c>
      <c r="E479" s="823" t="s">
        <v>1890</v>
      </c>
      <c r="F479" s="823" t="s">
        <v>1917</v>
      </c>
      <c r="G479" s="823" t="s">
        <v>1918</v>
      </c>
      <c r="H479" s="832"/>
      <c r="I479" s="832"/>
      <c r="J479" s="823"/>
      <c r="K479" s="823"/>
      <c r="L479" s="832">
        <v>1</v>
      </c>
      <c r="M479" s="832">
        <v>687</v>
      </c>
      <c r="N479" s="823"/>
      <c r="O479" s="823">
        <v>687</v>
      </c>
      <c r="P479" s="832"/>
      <c r="Q479" s="832"/>
      <c r="R479" s="828"/>
      <c r="S479" s="833"/>
    </row>
    <row r="480" spans="1:19" ht="14.45" customHeight="1" x14ac:dyDescent="0.2">
      <c r="A480" s="822" t="s">
        <v>1830</v>
      </c>
      <c r="B480" s="823" t="s">
        <v>1831</v>
      </c>
      <c r="C480" s="823" t="s">
        <v>581</v>
      </c>
      <c r="D480" s="823" t="s">
        <v>962</v>
      </c>
      <c r="E480" s="823" t="s">
        <v>1890</v>
      </c>
      <c r="F480" s="823" t="s">
        <v>1919</v>
      </c>
      <c r="G480" s="823" t="s">
        <v>1920</v>
      </c>
      <c r="H480" s="832"/>
      <c r="I480" s="832"/>
      <c r="J480" s="823"/>
      <c r="K480" s="823"/>
      <c r="L480" s="832">
        <v>14</v>
      </c>
      <c r="M480" s="832">
        <v>10108</v>
      </c>
      <c r="N480" s="823"/>
      <c r="O480" s="823">
        <v>722</v>
      </c>
      <c r="P480" s="832">
        <v>5</v>
      </c>
      <c r="Q480" s="832">
        <v>3770</v>
      </c>
      <c r="R480" s="828"/>
      <c r="S480" s="833">
        <v>754</v>
      </c>
    </row>
    <row r="481" spans="1:19" ht="14.45" customHeight="1" x14ac:dyDescent="0.2">
      <c r="A481" s="822" t="s">
        <v>1830</v>
      </c>
      <c r="B481" s="823" t="s">
        <v>1831</v>
      </c>
      <c r="C481" s="823" t="s">
        <v>581</v>
      </c>
      <c r="D481" s="823" t="s">
        <v>962</v>
      </c>
      <c r="E481" s="823" t="s">
        <v>1890</v>
      </c>
      <c r="F481" s="823" t="s">
        <v>1923</v>
      </c>
      <c r="G481" s="823" t="s">
        <v>1924</v>
      </c>
      <c r="H481" s="832"/>
      <c r="I481" s="832"/>
      <c r="J481" s="823"/>
      <c r="K481" s="823"/>
      <c r="L481" s="832">
        <v>16</v>
      </c>
      <c r="M481" s="832">
        <v>29360</v>
      </c>
      <c r="N481" s="823"/>
      <c r="O481" s="823">
        <v>1835</v>
      </c>
      <c r="P481" s="832">
        <v>29</v>
      </c>
      <c r="Q481" s="832">
        <v>55361</v>
      </c>
      <c r="R481" s="828"/>
      <c r="S481" s="833">
        <v>1909</v>
      </c>
    </row>
    <row r="482" spans="1:19" ht="14.45" customHeight="1" x14ac:dyDescent="0.2">
      <c r="A482" s="822" t="s">
        <v>1830</v>
      </c>
      <c r="B482" s="823" t="s">
        <v>1831</v>
      </c>
      <c r="C482" s="823" t="s">
        <v>581</v>
      </c>
      <c r="D482" s="823" t="s">
        <v>962</v>
      </c>
      <c r="E482" s="823" t="s">
        <v>1890</v>
      </c>
      <c r="F482" s="823" t="s">
        <v>1927</v>
      </c>
      <c r="G482" s="823" t="s">
        <v>1928</v>
      </c>
      <c r="H482" s="832"/>
      <c r="I482" s="832"/>
      <c r="J482" s="823"/>
      <c r="K482" s="823"/>
      <c r="L482" s="832">
        <v>5</v>
      </c>
      <c r="M482" s="832">
        <v>17715</v>
      </c>
      <c r="N482" s="823"/>
      <c r="O482" s="823">
        <v>3543</v>
      </c>
      <c r="P482" s="832">
        <v>14</v>
      </c>
      <c r="Q482" s="832">
        <v>50722</v>
      </c>
      <c r="R482" s="828"/>
      <c r="S482" s="833">
        <v>3623</v>
      </c>
    </row>
    <row r="483" spans="1:19" ht="14.45" customHeight="1" x14ac:dyDescent="0.2">
      <c r="A483" s="822" t="s">
        <v>1830</v>
      </c>
      <c r="B483" s="823" t="s">
        <v>1831</v>
      </c>
      <c r="C483" s="823" t="s">
        <v>581</v>
      </c>
      <c r="D483" s="823" t="s">
        <v>962</v>
      </c>
      <c r="E483" s="823" t="s">
        <v>1890</v>
      </c>
      <c r="F483" s="823" t="s">
        <v>1943</v>
      </c>
      <c r="G483" s="823" t="s">
        <v>1944</v>
      </c>
      <c r="H483" s="832"/>
      <c r="I483" s="832"/>
      <c r="J483" s="823"/>
      <c r="K483" s="823"/>
      <c r="L483" s="832"/>
      <c r="M483" s="832"/>
      <c r="N483" s="823"/>
      <c r="O483" s="823"/>
      <c r="P483" s="832">
        <v>2</v>
      </c>
      <c r="Q483" s="832">
        <v>918</v>
      </c>
      <c r="R483" s="828"/>
      <c r="S483" s="833">
        <v>459</v>
      </c>
    </row>
    <row r="484" spans="1:19" ht="14.45" customHeight="1" x14ac:dyDescent="0.2">
      <c r="A484" s="822" t="s">
        <v>1830</v>
      </c>
      <c r="B484" s="823" t="s">
        <v>1831</v>
      </c>
      <c r="C484" s="823" t="s">
        <v>581</v>
      </c>
      <c r="D484" s="823" t="s">
        <v>962</v>
      </c>
      <c r="E484" s="823" t="s">
        <v>1890</v>
      </c>
      <c r="F484" s="823" t="s">
        <v>1945</v>
      </c>
      <c r="G484" s="823" t="s">
        <v>1946</v>
      </c>
      <c r="H484" s="832"/>
      <c r="I484" s="832"/>
      <c r="J484" s="823"/>
      <c r="K484" s="823"/>
      <c r="L484" s="832">
        <v>9</v>
      </c>
      <c r="M484" s="832">
        <v>12159</v>
      </c>
      <c r="N484" s="823"/>
      <c r="O484" s="823">
        <v>1351</v>
      </c>
      <c r="P484" s="832">
        <v>11</v>
      </c>
      <c r="Q484" s="832">
        <v>15488</v>
      </c>
      <c r="R484" s="828"/>
      <c r="S484" s="833">
        <v>1408</v>
      </c>
    </row>
    <row r="485" spans="1:19" ht="14.45" customHeight="1" x14ac:dyDescent="0.2">
      <c r="A485" s="822" t="s">
        <v>1830</v>
      </c>
      <c r="B485" s="823" t="s">
        <v>1831</v>
      </c>
      <c r="C485" s="823" t="s">
        <v>581</v>
      </c>
      <c r="D485" s="823" t="s">
        <v>962</v>
      </c>
      <c r="E485" s="823" t="s">
        <v>1890</v>
      </c>
      <c r="F485" s="823" t="s">
        <v>1947</v>
      </c>
      <c r="G485" s="823" t="s">
        <v>1948</v>
      </c>
      <c r="H485" s="832"/>
      <c r="I485" s="832"/>
      <c r="J485" s="823"/>
      <c r="K485" s="823"/>
      <c r="L485" s="832">
        <v>1</v>
      </c>
      <c r="M485" s="832">
        <v>514</v>
      </c>
      <c r="N485" s="823"/>
      <c r="O485" s="823">
        <v>514</v>
      </c>
      <c r="P485" s="832">
        <v>4</v>
      </c>
      <c r="Q485" s="832">
        <v>2148</v>
      </c>
      <c r="R485" s="828"/>
      <c r="S485" s="833">
        <v>537</v>
      </c>
    </row>
    <row r="486" spans="1:19" ht="14.45" customHeight="1" x14ac:dyDescent="0.2">
      <c r="A486" s="822" t="s">
        <v>1830</v>
      </c>
      <c r="B486" s="823" t="s">
        <v>1831</v>
      </c>
      <c r="C486" s="823" t="s">
        <v>581</v>
      </c>
      <c r="D486" s="823" t="s">
        <v>959</v>
      </c>
      <c r="E486" s="823" t="s">
        <v>1835</v>
      </c>
      <c r="F486" s="823" t="s">
        <v>1838</v>
      </c>
      <c r="G486" s="823" t="s">
        <v>1839</v>
      </c>
      <c r="H486" s="832"/>
      <c r="I486" s="832"/>
      <c r="J486" s="823"/>
      <c r="K486" s="823"/>
      <c r="L486" s="832"/>
      <c r="M486" s="832"/>
      <c r="N486" s="823"/>
      <c r="O486" s="823"/>
      <c r="P486" s="832">
        <v>693</v>
      </c>
      <c r="Q486" s="832">
        <v>1815.6599999999999</v>
      </c>
      <c r="R486" s="828"/>
      <c r="S486" s="833">
        <v>2.6199999999999997</v>
      </c>
    </row>
    <row r="487" spans="1:19" ht="14.45" customHeight="1" x14ac:dyDescent="0.2">
      <c r="A487" s="822" t="s">
        <v>1830</v>
      </c>
      <c r="B487" s="823" t="s">
        <v>1831</v>
      </c>
      <c r="C487" s="823" t="s">
        <v>581</v>
      </c>
      <c r="D487" s="823" t="s">
        <v>959</v>
      </c>
      <c r="E487" s="823" t="s">
        <v>1835</v>
      </c>
      <c r="F487" s="823" t="s">
        <v>1840</v>
      </c>
      <c r="G487" s="823" t="s">
        <v>1841</v>
      </c>
      <c r="H487" s="832"/>
      <c r="I487" s="832"/>
      <c r="J487" s="823"/>
      <c r="K487" s="823"/>
      <c r="L487" s="832"/>
      <c r="M487" s="832"/>
      <c r="N487" s="823"/>
      <c r="O487" s="823"/>
      <c r="P487" s="832">
        <v>1511</v>
      </c>
      <c r="Q487" s="832">
        <v>11112.199999999999</v>
      </c>
      <c r="R487" s="828"/>
      <c r="S487" s="833">
        <v>7.3542025148908001</v>
      </c>
    </row>
    <row r="488" spans="1:19" ht="14.45" customHeight="1" x14ac:dyDescent="0.2">
      <c r="A488" s="822" t="s">
        <v>1830</v>
      </c>
      <c r="B488" s="823" t="s">
        <v>1831</v>
      </c>
      <c r="C488" s="823" t="s">
        <v>581</v>
      </c>
      <c r="D488" s="823" t="s">
        <v>959</v>
      </c>
      <c r="E488" s="823" t="s">
        <v>1835</v>
      </c>
      <c r="F488" s="823" t="s">
        <v>1844</v>
      </c>
      <c r="G488" s="823" t="s">
        <v>1845</v>
      </c>
      <c r="H488" s="832"/>
      <c r="I488" s="832"/>
      <c r="J488" s="823"/>
      <c r="K488" s="823"/>
      <c r="L488" s="832"/>
      <c r="M488" s="832"/>
      <c r="N488" s="823"/>
      <c r="O488" s="823"/>
      <c r="P488" s="832">
        <v>900</v>
      </c>
      <c r="Q488" s="832">
        <v>4824</v>
      </c>
      <c r="R488" s="828"/>
      <c r="S488" s="833">
        <v>5.36</v>
      </c>
    </row>
    <row r="489" spans="1:19" ht="14.45" customHeight="1" x14ac:dyDescent="0.2">
      <c r="A489" s="822" t="s">
        <v>1830</v>
      </c>
      <c r="B489" s="823" t="s">
        <v>1831</v>
      </c>
      <c r="C489" s="823" t="s">
        <v>581</v>
      </c>
      <c r="D489" s="823" t="s">
        <v>959</v>
      </c>
      <c r="E489" s="823" t="s">
        <v>1835</v>
      </c>
      <c r="F489" s="823" t="s">
        <v>1850</v>
      </c>
      <c r="G489" s="823" t="s">
        <v>1851</v>
      </c>
      <c r="H489" s="832"/>
      <c r="I489" s="832"/>
      <c r="J489" s="823"/>
      <c r="K489" s="823"/>
      <c r="L489" s="832"/>
      <c r="M489" s="832"/>
      <c r="N489" s="823"/>
      <c r="O489" s="823"/>
      <c r="P489" s="832">
        <v>426</v>
      </c>
      <c r="Q489" s="832">
        <v>4579.5</v>
      </c>
      <c r="R489" s="828"/>
      <c r="S489" s="833">
        <v>10.75</v>
      </c>
    </row>
    <row r="490" spans="1:19" ht="14.45" customHeight="1" x14ac:dyDescent="0.2">
      <c r="A490" s="822" t="s">
        <v>1830</v>
      </c>
      <c r="B490" s="823" t="s">
        <v>1831</v>
      </c>
      <c r="C490" s="823" t="s">
        <v>581</v>
      </c>
      <c r="D490" s="823" t="s">
        <v>959</v>
      </c>
      <c r="E490" s="823" t="s">
        <v>1835</v>
      </c>
      <c r="F490" s="823" t="s">
        <v>1860</v>
      </c>
      <c r="G490" s="823" t="s">
        <v>1861</v>
      </c>
      <c r="H490" s="832"/>
      <c r="I490" s="832"/>
      <c r="J490" s="823"/>
      <c r="K490" s="823"/>
      <c r="L490" s="832"/>
      <c r="M490" s="832"/>
      <c r="N490" s="823"/>
      <c r="O490" s="823"/>
      <c r="P490" s="832">
        <v>9</v>
      </c>
      <c r="Q490" s="832">
        <v>16687.599999999999</v>
      </c>
      <c r="R490" s="828"/>
      <c r="S490" s="833">
        <v>1854.1777777777777</v>
      </c>
    </row>
    <row r="491" spans="1:19" ht="14.45" customHeight="1" x14ac:dyDescent="0.2">
      <c r="A491" s="822" t="s">
        <v>1830</v>
      </c>
      <c r="B491" s="823" t="s">
        <v>1831</v>
      </c>
      <c r="C491" s="823" t="s">
        <v>581</v>
      </c>
      <c r="D491" s="823" t="s">
        <v>959</v>
      </c>
      <c r="E491" s="823" t="s">
        <v>1835</v>
      </c>
      <c r="F491" s="823" t="s">
        <v>1864</v>
      </c>
      <c r="G491" s="823" t="s">
        <v>1865</v>
      </c>
      <c r="H491" s="832"/>
      <c r="I491" s="832"/>
      <c r="J491" s="823"/>
      <c r="K491" s="823"/>
      <c r="L491" s="832"/>
      <c r="M491" s="832"/>
      <c r="N491" s="823"/>
      <c r="O491" s="823"/>
      <c r="P491" s="832">
        <v>19722</v>
      </c>
      <c r="Q491" s="832">
        <v>75474.180000000008</v>
      </c>
      <c r="R491" s="828"/>
      <c r="S491" s="833">
        <v>3.826902951019167</v>
      </c>
    </row>
    <row r="492" spans="1:19" ht="14.45" customHeight="1" x14ac:dyDescent="0.2">
      <c r="A492" s="822" t="s">
        <v>1830</v>
      </c>
      <c r="B492" s="823" t="s">
        <v>1831</v>
      </c>
      <c r="C492" s="823" t="s">
        <v>581</v>
      </c>
      <c r="D492" s="823" t="s">
        <v>959</v>
      </c>
      <c r="E492" s="823" t="s">
        <v>1835</v>
      </c>
      <c r="F492" s="823" t="s">
        <v>1868</v>
      </c>
      <c r="G492" s="823" t="s">
        <v>1869</v>
      </c>
      <c r="H492" s="832"/>
      <c r="I492" s="832"/>
      <c r="J492" s="823"/>
      <c r="K492" s="823"/>
      <c r="L492" s="832"/>
      <c r="M492" s="832"/>
      <c r="N492" s="823"/>
      <c r="O492" s="823"/>
      <c r="P492" s="832">
        <v>468</v>
      </c>
      <c r="Q492" s="832">
        <v>72867.600000000006</v>
      </c>
      <c r="R492" s="828"/>
      <c r="S492" s="833">
        <v>155.70000000000002</v>
      </c>
    </row>
    <row r="493" spans="1:19" ht="14.45" customHeight="1" x14ac:dyDescent="0.2">
      <c r="A493" s="822" t="s">
        <v>1830</v>
      </c>
      <c r="B493" s="823" t="s">
        <v>1831</v>
      </c>
      <c r="C493" s="823" t="s">
        <v>581</v>
      </c>
      <c r="D493" s="823" t="s">
        <v>959</v>
      </c>
      <c r="E493" s="823" t="s">
        <v>1835</v>
      </c>
      <c r="F493" s="823" t="s">
        <v>1870</v>
      </c>
      <c r="G493" s="823" t="s">
        <v>1871</v>
      </c>
      <c r="H493" s="832"/>
      <c r="I493" s="832"/>
      <c r="J493" s="823"/>
      <c r="K493" s="823"/>
      <c r="L493" s="832"/>
      <c r="M493" s="832"/>
      <c r="N493" s="823"/>
      <c r="O493" s="823"/>
      <c r="P493" s="832">
        <v>9910</v>
      </c>
      <c r="Q493" s="832">
        <v>210866</v>
      </c>
      <c r="R493" s="828"/>
      <c r="S493" s="833">
        <v>21.278102926337034</v>
      </c>
    </row>
    <row r="494" spans="1:19" ht="14.45" customHeight="1" x14ac:dyDescent="0.2">
      <c r="A494" s="822" t="s">
        <v>1830</v>
      </c>
      <c r="B494" s="823" t="s">
        <v>1831</v>
      </c>
      <c r="C494" s="823" t="s">
        <v>581</v>
      </c>
      <c r="D494" s="823" t="s">
        <v>959</v>
      </c>
      <c r="E494" s="823" t="s">
        <v>1890</v>
      </c>
      <c r="F494" s="823" t="s">
        <v>1901</v>
      </c>
      <c r="G494" s="823" t="s">
        <v>1902</v>
      </c>
      <c r="H494" s="832"/>
      <c r="I494" s="832"/>
      <c r="J494" s="823"/>
      <c r="K494" s="823"/>
      <c r="L494" s="832"/>
      <c r="M494" s="832"/>
      <c r="N494" s="823"/>
      <c r="O494" s="823"/>
      <c r="P494" s="832">
        <v>1</v>
      </c>
      <c r="Q494" s="832">
        <v>2127</v>
      </c>
      <c r="R494" s="828"/>
      <c r="S494" s="833">
        <v>2127</v>
      </c>
    </row>
    <row r="495" spans="1:19" ht="14.45" customHeight="1" x14ac:dyDescent="0.2">
      <c r="A495" s="822" t="s">
        <v>1830</v>
      </c>
      <c r="B495" s="823" t="s">
        <v>1831</v>
      </c>
      <c r="C495" s="823" t="s">
        <v>581</v>
      </c>
      <c r="D495" s="823" t="s">
        <v>959</v>
      </c>
      <c r="E495" s="823" t="s">
        <v>1890</v>
      </c>
      <c r="F495" s="823" t="s">
        <v>1911</v>
      </c>
      <c r="G495" s="823" t="s">
        <v>1912</v>
      </c>
      <c r="H495" s="832"/>
      <c r="I495" s="832"/>
      <c r="J495" s="823"/>
      <c r="K495" s="823"/>
      <c r="L495" s="832"/>
      <c r="M495" s="832"/>
      <c r="N495" s="823"/>
      <c r="O495" s="823"/>
      <c r="P495" s="832">
        <v>4</v>
      </c>
      <c r="Q495" s="832">
        <v>8000</v>
      </c>
      <c r="R495" s="828"/>
      <c r="S495" s="833">
        <v>2000</v>
      </c>
    </row>
    <row r="496" spans="1:19" ht="14.45" customHeight="1" x14ac:dyDescent="0.2">
      <c r="A496" s="822" t="s">
        <v>1830</v>
      </c>
      <c r="B496" s="823" t="s">
        <v>1831</v>
      </c>
      <c r="C496" s="823" t="s">
        <v>581</v>
      </c>
      <c r="D496" s="823" t="s">
        <v>959</v>
      </c>
      <c r="E496" s="823" t="s">
        <v>1890</v>
      </c>
      <c r="F496" s="823" t="s">
        <v>1915</v>
      </c>
      <c r="G496" s="823" t="s">
        <v>1916</v>
      </c>
      <c r="H496" s="832"/>
      <c r="I496" s="832"/>
      <c r="J496" s="823"/>
      <c r="K496" s="823"/>
      <c r="L496" s="832"/>
      <c r="M496" s="832"/>
      <c r="N496" s="823"/>
      <c r="O496" s="823"/>
      <c r="P496" s="832">
        <v>2</v>
      </c>
      <c r="Q496" s="832">
        <v>2534</v>
      </c>
      <c r="R496" s="828"/>
      <c r="S496" s="833">
        <v>1267</v>
      </c>
    </row>
    <row r="497" spans="1:19" ht="14.45" customHeight="1" x14ac:dyDescent="0.2">
      <c r="A497" s="822" t="s">
        <v>1830</v>
      </c>
      <c r="B497" s="823" t="s">
        <v>1831</v>
      </c>
      <c r="C497" s="823" t="s">
        <v>581</v>
      </c>
      <c r="D497" s="823" t="s">
        <v>959</v>
      </c>
      <c r="E497" s="823" t="s">
        <v>1890</v>
      </c>
      <c r="F497" s="823" t="s">
        <v>1917</v>
      </c>
      <c r="G497" s="823" t="s">
        <v>1918</v>
      </c>
      <c r="H497" s="832"/>
      <c r="I497" s="832"/>
      <c r="J497" s="823"/>
      <c r="K497" s="823"/>
      <c r="L497" s="832"/>
      <c r="M497" s="832"/>
      <c r="N497" s="823"/>
      <c r="O497" s="823"/>
      <c r="P497" s="832">
        <v>9</v>
      </c>
      <c r="Q497" s="832">
        <v>6435</v>
      </c>
      <c r="R497" s="828"/>
      <c r="S497" s="833">
        <v>715</v>
      </c>
    </row>
    <row r="498" spans="1:19" ht="14.45" customHeight="1" x14ac:dyDescent="0.2">
      <c r="A498" s="822" t="s">
        <v>1830</v>
      </c>
      <c r="B498" s="823" t="s">
        <v>1831</v>
      </c>
      <c r="C498" s="823" t="s">
        <v>581</v>
      </c>
      <c r="D498" s="823" t="s">
        <v>959</v>
      </c>
      <c r="E498" s="823" t="s">
        <v>1890</v>
      </c>
      <c r="F498" s="823" t="s">
        <v>1919</v>
      </c>
      <c r="G498" s="823" t="s">
        <v>1920</v>
      </c>
      <c r="H498" s="832"/>
      <c r="I498" s="832"/>
      <c r="J498" s="823"/>
      <c r="K498" s="823"/>
      <c r="L498" s="832"/>
      <c r="M498" s="832"/>
      <c r="N498" s="823"/>
      <c r="O498" s="823"/>
      <c r="P498" s="832">
        <v>15</v>
      </c>
      <c r="Q498" s="832">
        <v>11310</v>
      </c>
      <c r="R498" s="828"/>
      <c r="S498" s="833">
        <v>754</v>
      </c>
    </row>
    <row r="499" spans="1:19" ht="14.45" customHeight="1" x14ac:dyDescent="0.2">
      <c r="A499" s="822" t="s">
        <v>1830</v>
      </c>
      <c r="B499" s="823" t="s">
        <v>1831</v>
      </c>
      <c r="C499" s="823" t="s">
        <v>581</v>
      </c>
      <c r="D499" s="823" t="s">
        <v>959</v>
      </c>
      <c r="E499" s="823" t="s">
        <v>1890</v>
      </c>
      <c r="F499" s="823" t="s">
        <v>1923</v>
      </c>
      <c r="G499" s="823" t="s">
        <v>1924</v>
      </c>
      <c r="H499" s="832"/>
      <c r="I499" s="832"/>
      <c r="J499" s="823"/>
      <c r="K499" s="823"/>
      <c r="L499" s="832"/>
      <c r="M499" s="832"/>
      <c r="N499" s="823"/>
      <c r="O499" s="823"/>
      <c r="P499" s="832">
        <v>69</v>
      </c>
      <c r="Q499" s="832">
        <v>131721</v>
      </c>
      <c r="R499" s="828"/>
      <c r="S499" s="833">
        <v>1909</v>
      </c>
    </row>
    <row r="500" spans="1:19" ht="14.45" customHeight="1" x14ac:dyDescent="0.2">
      <c r="A500" s="822" t="s">
        <v>1830</v>
      </c>
      <c r="B500" s="823" t="s">
        <v>1831</v>
      </c>
      <c r="C500" s="823" t="s">
        <v>581</v>
      </c>
      <c r="D500" s="823" t="s">
        <v>959</v>
      </c>
      <c r="E500" s="823" t="s">
        <v>1890</v>
      </c>
      <c r="F500" s="823" t="s">
        <v>1925</v>
      </c>
      <c r="G500" s="823" t="s">
        <v>1926</v>
      </c>
      <c r="H500" s="832"/>
      <c r="I500" s="832"/>
      <c r="J500" s="823"/>
      <c r="K500" s="823"/>
      <c r="L500" s="832"/>
      <c r="M500" s="832"/>
      <c r="N500" s="823"/>
      <c r="O500" s="823"/>
      <c r="P500" s="832">
        <v>3</v>
      </c>
      <c r="Q500" s="832">
        <v>1356</v>
      </c>
      <c r="R500" s="828"/>
      <c r="S500" s="833">
        <v>452</v>
      </c>
    </row>
    <row r="501" spans="1:19" ht="14.45" customHeight="1" x14ac:dyDescent="0.2">
      <c r="A501" s="822" t="s">
        <v>1830</v>
      </c>
      <c r="B501" s="823" t="s">
        <v>1831</v>
      </c>
      <c r="C501" s="823" t="s">
        <v>581</v>
      </c>
      <c r="D501" s="823" t="s">
        <v>959</v>
      </c>
      <c r="E501" s="823" t="s">
        <v>1890</v>
      </c>
      <c r="F501" s="823" t="s">
        <v>1927</v>
      </c>
      <c r="G501" s="823" t="s">
        <v>1928</v>
      </c>
      <c r="H501" s="832"/>
      <c r="I501" s="832"/>
      <c r="J501" s="823"/>
      <c r="K501" s="823"/>
      <c r="L501" s="832"/>
      <c r="M501" s="832"/>
      <c r="N501" s="823"/>
      <c r="O501" s="823"/>
      <c r="P501" s="832">
        <v>55</v>
      </c>
      <c r="Q501" s="832">
        <v>199265</v>
      </c>
      <c r="R501" s="828"/>
      <c r="S501" s="833">
        <v>3623</v>
      </c>
    </row>
    <row r="502" spans="1:19" ht="14.45" customHeight="1" x14ac:dyDescent="0.2">
      <c r="A502" s="822" t="s">
        <v>1830</v>
      </c>
      <c r="B502" s="823" t="s">
        <v>1831</v>
      </c>
      <c r="C502" s="823" t="s">
        <v>581</v>
      </c>
      <c r="D502" s="823" t="s">
        <v>959</v>
      </c>
      <c r="E502" s="823" t="s">
        <v>1890</v>
      </c>
      <c r="F502" s="823" t="s">
        <v>1943</v>
      </c>
      <c r="G502" s="823" t="s">
        <v>1944</v>
      </c>
      <c r="H502" s="832"/>
      <c r="I502" s="832"/>
      <c r="J502" s="823"/>
      <c r="K502" s="823"/>
      <c r="L502" s="832"/>
      <c r="M502" s="832"/>
      <c r="N502" s="823"/>
      <c r="O502" s="823"/>
      <c r="P502" s="832">
        <v>3</v>
      </c>
      <c r="Q502" s="832">
        <v>1377</v>
      </c>
      <c r="R502" s="828"/>
      <c r="S502" s="833">
        <v>459</v>
      </c>
    </row>
    <row r="503" spans="1:19" ht="14.45" customHeight="1" x14ac:dyDescent="0.2">
      <c r="A503" s="822" t="s">
        <v>1830</v>
      </c>
      <c r="B503" s="823" t="s">
        <v>1831</v>
      </c>
      <c r="C503" s="823" t="s">
        <v>581</v>
      </c>
      <c r="D503" s="823" t="s">
        <v>959</v>
      </c>
      <c r="E503" s="823" t="s">
        <v>1890</v>
      </c>
      <c r="F503" s="823" t="s">
        <v>1945</v>
      </c>
      <c r="G503" s="823" t="s">
        <v>1946</v>
      </c>
      <c r="H503" s="832"/>
      <c r="I503" s="832"/>
      <c r="J503" s="823"/>
      <c r="K503" s="823"/>
      <c r="L503" s="832"/>
      <c r="M503" s="832"/>
      <c r="N503" s="823"/>
      <c r="O503" s="823"/>
      <c r="P503" s="832">
        <v>27</v>
      </c>
      <c r="Q503" s="832">
        <v>38016</v>
      </c>
      <c r="R503" s="828"/>
      <c r="S503" s="833">
        <v>1408</v>
      </c>
    </row>
    <row r="504" spans="1:19" ht="14.45" customHeight="1" x14ac:dyDescent="0.2">
      <c r="A504" s="822" t="s">
        <v>1830</v>
      </c>
      <c r="B504" s="823" t="s">
        <v>1831</v>
      </c>
      <c r="C504" s="823" t="s">
        <v>581</v>
      </c>
      <c r="D504" s="823" t="s">
        <v>959</v>
      </c>
      <c r="E504" s="823" t="s">
        <v>1890</v>
      </c>
      <c r="F504" s="823" t="s">
        <v>1947</v>
      </c>
      <c r="G504" s="823" t="s">
        <v>1948</v>
      </c>
      <c r="H504" s="832"/>
      <c r="I504" s="832"/>
      <c r="J504" s="823"/>
      <c r="K504" s="823"/>
      <c r="L504" s="832"/>
      <c r="M504" s="832"/>
      <c r="N504" s="823"/>
      <c r="O504" s="823"/>
      <c r="P504" s="832">
        <v>10</v>
      </c>
      <c r="Q504" s="832">
        <v>5370</v>
      </c>
      <c r="R504" s="828"/>
      <c r="S504" s="833">
        <v>537</v>
      </c>
    </row>
    <row r="505" spans="1:19" ht="14.45" customHeight="1" x14ac:dyDescent="0.2">
      <c r="A505" s="822" t="s">
        <v>1830</v>
      </c>
      <c r="B505" s="823" t="s">
        <v>1831</v>
      </c>
      <c r="C505" s="823" t="s">
        <v>587</v>
      </c>
      <c r="D505" s="823" t="s">
        <v>956</v>
      </c>
      <c r="E505" s="823" t="s">
        <v>1832</v>
      </c>
      <c r="F505" s="823" t="s">
        <v>1989</v>
      </c>
      <c r="G505" s="823"/>
      <c r="H505" s="832">
        <v>1.85</v>
      </c>
      <c r="I505" s="832">
        <v>3365.22</v>
      </c>
      <c r="J505" s="823"/>
      <c r="K505" s="823">
        <v>1819.0378378378377</v>
      </c>
      <c r="L505" s="832"/>
      <c r="M505" s="832"/>
      <c r="N505" s="823"/>
      <c r="O505" s="823"/>
      <c r="P505" s="832"/>
      <c r="Q505" s="832"/>
      <c r="R505" s="828"/>
      <c r="S505" s="833"/>
    </row>
    <row r="506" spans="1:19" ht="14.45" customHeight="1" x14ac:dyDescent="0.2">
      <c r="A506" s="822" t="s">
        <v>1830</v>
      </c>
      <c r="B506" s="823" t="s">
        <v>1831</v>
      </c>
      <c r="C506" s="823" t="s">
        <v>587</v>
      </c>
      <c r="D506" s="823" t="s">
        <v>956</v>
      </c>
      <c r="E506" s="823" t="s">
        <v>1832</v>
      </c>
      <c r="F506" s="823" t="s">
        <v>1990</v>
      </c>
      <c r="G506" s="823" t="s">
        <v>863</v>
      </c>
      <c r="H506" s="832"/>
      <c r="I506" s="832"/>
      <c r="J506" s="823"/>
      <c r="K506" s="823"/>
      <c r="L506" s="832">
        <v>0.05</v>
      </c>
      <c r="M506" s="832">
        <v>35.909999999999997</v>
      </c>
      <c r="N506" s="823"/>
      <c r="O506" s="823">
        <v>718.19999999999993</v>
      </c>
      <c r="P506" s="832"/>
      <c r="Q506" s="832"/>
      <c r="R506" s="828"/>
      <c r="S506" s="833"/>
    </row>
    <row r="507" spans="1:19" ht="14.45" customHeight="1" x14ac:dyDescent="0.2">
      <c r="A507" s="822" t="s">
        <v>1830</v>
      </c>
      <c r="B507" s="823" t="s">
        <v>1831</v>
      </c>
      <c r="C507" s="823" t="s">
        <v>587</v>
      </c>
      <c r="D507" s="823" t="s">
        <v>956</v>
      </c>
      <c r="E507" s="823" t="s">
        <v>1832</v>
      </c>
      <c r="F507" s="823" t="s">
        <v>1991</v>
      </c>
      <c r="G507" s="823" t="s">
        <v>937</v>
      </c>
      <c r="H507" s="832">
        <v>23.75</v>
      </c>
      <c r="I507" s="832">
        <v>15568.569999999998</v>
      </c>
      <c r="J507" s="823"/>
      <c r="K507" s="823">
        <v>655.51873684210523</v>
      </c>
      <c r="L507" s="832">
        <v>2</v>
      </c>
      <c r="M507" s="832">
        <v>1311.03</v>
      </c>
      <c r="N507" s="823"/>
      <c r="O507" s="823">
        <v>655.51499999999999</v>
      </c>
      <c r="P507" s="832"/>
      <c r="Q507" s="832"/>
      <c r="R507" s="828"/>
      <c r="S507" s="833"/>
    </row>
    <row r="508" spans="1:19" ht="14.45" customHeight="1" x14ac:dyDescent="0.2">
      <c r="A508" s="822" t="s">
        <v>1830</v>
      </c>
      <c r="B508" s="823" t="s">
        <v>1831</v>
      </c>
      <c r="C508" s="823" t="s">
        <v>587</v>
      </c>
      <c r="D508" s="823" t="s">
        <v>956</v>
      </c>
      <c r="E508" s="823" t="s">
        <v>1832</v>
      </c>
      <c r="F508" s="823" t="s">
        <v>1992</v>
      </c>
      <c r="G508" s="823" t="s">
        <v>937</v>
      </c>
      <c r="H508" s="832">
        <v>0.29000000000000004</v>
      </c>
      <c r="I508" s="832">
        <v>950.01</v>
      </c>
      <c r="J508" s="823"/>
      <c r="K508" s="823">
        <v>3275.8965517241377</v>
      </c>
      <c r="L508" s="832"/>
      <c r="M508" s="832"/>
      <c r="N508" s="823"/>
      <c r="O508" s="823"/>
      <c r="P508" s="832"/>
      <c r="Q508" s="832"/>
      <c r="R508" s="828"/>
      <c r="S508" s="833"/>
    </row>
    <row r="509" spans="1:19" ht="14.45" customHeight="1" x14ac:dyDescent="0.2">
      <c r="A509" s="822" t="s">
        <v>1830</v>
      </c>
      <c r="B509" s="823" t="s">
        <v>1831</v>
      </c>
      <c r="C509" s="823" t="s">
        <v>587</v>
      </c>
      <c r="D509" s="823" t="s">
        <v>956</v>
      </c>
      <c r="E509" s="823" t="s">
        <v>1835</v>
      </c>
      <c r="F509" s="823" t="s">
        <v>1993</v>
      </c>
      <c r="G509" s="823" t="s">
        <v>1994</v>
      </c>
      <c r="H509" s="832">
        <v>40749</v>
      </c>
      <c r="I509" s="832">
        <v>1386798.7599999993</v>
      </c>
      <c r="J509" s="823"/>
      <c r="K509" s="823">
        <v>34.032706569486351</v>
      </c>
      <c r="L509" s="832">
        <v>28273</v>
      </c>
      <c r="M509" s="832">
        <v>964945.42</v>
      </c>
      <c r="N509" s="823"/>
      <c r="O509" s="823">
        <v>34.129573090934812</v>
      </c>
      <c r="P509" s="832">
        <v>10432</v>
      </c>
      <c r="Q509" s="832">
        <v>359112.26000000007</v>
      </c>
      <c r="R509" s="828"/>
      <c r="S509" s="833">
        <v>34.424104677914116</v>
      </c>
    </row>
    <row r="510" spans="1:19" ht="14.45" customHeight="1" x14ac:dyDescent="0.2">
      <c r="A510" s="822" t="s">
        <v>1830</v>
      </c>
      <c r="B510" s="823" t="s">
        <v>1831</v>
      </c>
      <c r="C510" s="823" t="s">
        <v>587</v>
      </c>
      <c r="D510" s="823" t="s">
        <v>956</v>
      </c>
      <c r="E510" s="823" t="s">
        <v>1835</v>
      </c>
      <c r="F510" s="823" t="s">
        <v>1995</v>
      </c>
      <c r="G510" s="823" t="s">
        <v>1996</v>
      </c>
      <c r="H510" s="832">
        <v>1549</v>
      </c>
      <c r="I510" s="832">
        <v>79277.820000000007</v>
      </c>
      <c r="J510" s="823"/>
      <c r="K510" s="823">
        <v>51.180000000000007</v>
      </c>
      <c r="L510" s="832"/>
      <c r="M510" s="832"/>
      <c r="N510" s="823"/>
      <c r="O510" s="823"/>
      <c r="P510" s="832">
        <v>530</v>
      </c>
      <c r="Q510" s="832">
        <v>40168.699999999997</v>
      </c>
      <c r="R510" s="828"/>
      <c r="S510" s="833">
        <v>75.789999999999992</v>
      </c>
    </row>
    <row r="511" spans="1:19" ht="14.45" customHeight="1" x14ac:dyDescent="0.2">
      <c r="A511" s="822" t="s">
        <v>1830</v>
      </c>
      <c r="B511" s="823" t="s">
        <v>1831</v>
      </c>
      <c r="C511" s="823" t="s">
        <v>587</v>
      </c>
      <c r="D511" s="823" t="s">
        <v>956</v>
      </c>
      <c r="E511" s="823" t="s">
        <v>1890</v>
      </c>
      <c r="F511" s="823" t="s">
        <v>2003</v>
      </c>
      <c r="G511" s="823" t="s">
        <v>2004</v>
      </c>
      <c r="H511" s="832">
        <v>160</v>
      </c>
      <c r="I511" s="832">
        <v>2322400</v>
      </c>
      <c r="J511" s="823"/>
      <c r="K511" s="823">
        <v>14515</v>
      </c>
      <c r="L511" s="832">
        <v>104</v>
      </c>
      <c r="M511" s="832">
        <v>1510184</v>
      </c>
      <c r="N511" s="823"/>
      <c r="O511" s="823">
        <v>14521</v>
      </c>
      <c r="P511" s="832">
        <v>45</v>
      </c>
      <c r="Q511" s="832">
        <v>661950</v>
      </c>
      <c r="R511" s="828"/>
      <c r="S511" s="833">
        <v>14710</v>
      </c>
    </row>
    <row r="512" spans="1:19" ht="14.45" customHeight="1" x14ac:dyDescent="0.2">
      <c r="A512" s="822" t="s">
        <v>1830</v>
      </c>
      <c r="B512" s="823" t="s">
        <v>1831</v>
      </c>
      <c r="C512" s="823" t="s">
        <v>587</v>
      </c>
      <c r="D512" s="823" t="s">
        <v>957</v>
      </c>
      <c r="E512" s="823" t="s">
        <v>1832</v>
      </c>
      <c r="F512" s="823" t="s">
        <v>1987</v>
      </c>
      <c r="G512" s="823" t="s">
        <v>1988</v>
      </c>
      <c r="H512" s="832">
        <v>0.5</v>
      </c>
      <c r="I512" s="832">
        <v>1004.82</v>
      </c>
      <c r="J512" s="823"/>
      <c r="K512" s="823">
        <v>2009.64</v>
      </c>
      <c r="L512" s="832"/>
      <c r="M512" s="832"/>
      <c r="N512" s="823"/>
      <c r="O512" s="823"/>
      <c r="P512" s="832">
        <v>0.52</v>
      </c>
      <c r="Q512" s="832">
        <v>1040.99</v>
      </c>
      <c r="R512" s="828"/>
      <c r="S512" s="833">
        <v>2001.9038461538462</v>
      </c>
    </row>
    <row r="513" spans="1:19" ht="14.45" customHeight="1" x14ac:dyDescent="0.2">
      <c r="A513" s="822" t="s">
        <v>1830</v>
      </c>
      <c r="B513" s="823" t="s">
        <v>1831</v>
      </c>
      <c r="C513" s="823" t="s">
        <v>587</v>
      </c>
      <c r="D513" s="823" t="s">
        <v>957</v>
      </c>
      <c r="E513" s="823" t="s">
        <v>1832</v>
      </c>
      <c r="F513" s="823" t="s">
        <v>1989</v>
      </c>
      <c r="G513" s="823"/>
      <c r="H513" s="832">
        <v>1.8</v>
      </c>
      <c r="I513" s="832">
        <v>3274.28</v>
      </c>
      <c r="J513" s="823"/>
      <c r="K513" s="823">
        <v>1819.0444444444445</v>
      </c>
      <c r="L513" s="832"/>
      <c r="M513" s="832"/>
      <c r="N513" s="823"/>
      <c r="O513" s="823"/>
      <c r="P513" s="832"/>
      <c r="Q513" s="832"/>
      <c r="R513" s="828"/>
      <c r="S513" s="833"/>
    </row>
    <row r="514" spans="1:19" ht="14.45" customHeight="1" x14ac:dyDescent="0.2">
      <c r="A514" s="822" t="s">
        <v>1830</v>
      </c>
      <c r="B514" s="823" t="s">
        <v>1831</v>
      </c>
      <c r="C514" s="823" t="s">
        <v>587</v>
      </c>
      <c r="D514" s="823" t="s">
        <v>957</v>
      </c>
      <c r="E514" s="823" t="s">
        <v>1832</v>
      </c>
      <c r="F514" s="823" t="s">
        <v>1990</v>
      </c>
      <c r="G514" s="823" t="s">
        <v>863</v>
      </c>
      <c r="H514" s="832"/>
      <c r="I514" s="832"/>
      <c r="J514" s="823"/>
      <c r="K514" s="823"/>
      <c r="L514" s="832">
        <v>0.44999999999999996</v>
      </c>
      <c r="M514" s="832">
        <v>351.02999999999992</v>
      </c>
      <c r="N514" s="823"/>
      <c r="O514" s="823">
        <v>780.06666666666661</v>
      </c>
      <c r="P514" s="832">
        <v>1.3</v>
      </c>
      <c r="Q514" s="832">
        <v>933.66000000000008</v>
      </c>
      <c r="R514" s="828"/>
      <c r="S514" s="833">
        <v>718.2</v>
      </c>
    </row>
    <row r="515" spans="1:19" ht="14.45" customHeight="1" x14ac:dyDescent="0.2">
      <c r="A515" s="822" t="s">
        <v>1830</v>
      </c>
      <c r="B515" s="823" t="s">
        <v>1831</v>
      </c>
      <c r="C515" s="823" t="s">
        <v>587</v>
      </c>
      <c r="D515" s="823" t="s">
        <v>957</v>
      </c>
      <c r="E515" s="823" t="s">
        <v>1832</v>
      </c>
      <c r="F515" s="823" t="s">
        <v>1991</v>
      </c>
      <c r="G515" s="823" t="s">
        <v>937</v>
      </c>
      <c r="H515" s="832">
        <v>168.86999999999992</v>
      </c>
      <c r="I515" s="832">
        <v>110693.05000000003</v>
      </c>
      <c r="J515" s="823"/>
      <c r="K515" s="823">
        <v>655.49268668206366</v>
      </c>
      <c r="L515" s="832">
        <v>17.649999999999999</v>
      </c>
      <c r="M515" s="832">
        <v>11571.910000000002</v>
      </c>
      <c r="N515" s="823"/>
      <c r="O515" s="823">
        <v>655.63229461756384</v>
      </c>
      <c r="P515" s="832">
        <v>7.5699999999999994</v>
      </c>
      <c r="Q515" s="832">
        <v>5243.58</v>
      </c>
      <c r="R515" s="828"/>
      <c r="S515" s="833">
        <v>692.67899603698811</v>
      </c>
    </row>
    <row r="516" spans="1:19" ht="14.45" customHeight="1" x14ac:dyDescent="0.2">
      <c r="A516" s="822" t="s">
        <v>1830</v>
      </c>
      <c r="B516" s="823" t="s">
        <v>1831</v>
      </c>
      <c r="C516" s="823" t="s">
        <v>587</v>
      </c>
      <c r="D516" s="823" t="s">
        <v>957</v>
      </c>
      <c r="E516" s="823" t="s">
        <v>1832</v>
      </c>
      <c r="F516" s="823" t="s">
        <v>1992</v>
      </c>
      <c r="G516" s="823" t="s">
        <v>937</v>
      </c>
      <c r="H516" s="832">
        <v>0.38</v>
      </c>
      <c r="I516" s="832">
        <v>1244.8400000000001</v>
      </c>
      <c r="J516" s="823"/>
      <c r="K516" s="823">
        <v>3275.8947368421054</v>
      </c>
      <c r="L516" s="832">
        <v>0.65999999999999992</v>
      </c>
      <c r="M516" s="832">
        <v>2155.5500000000002</v>
      </c>
      <c r="N516" s="823"/>
      <c r="O516" s="823">
        <v>3265.984848484849</v>
      </c>
      <c r="P516" s="832">
        <v>0.21000000000000002</v>
      </c>
      <c r="Q516" s="832">
        <v>687.94</v>
      </c>
      <c r="R516" s="828"/>
      <c r="S516" s="833">
        <v>3275.9047619047619</v>
      </c>
    </row>
    <row r="517" spans="1:19" ht="14.45" customHeight="1" x14ac:dyDescent="0.2">
      <c r="A517" s="822" t="s">
        <v>1830</v>
      </c>
      <c r="B517" s="823" t="s">
        <v>1831</v>
      </c>
      <c r="C517" s="823" t="s">
        <v>587</v>
      </c>
      <c r="D517" s="823" t="s">
        <v>957</v>
      </c>
      <c r="E517" s="823" t="s">
        <v>1835</v>
      </c>
      <c r="F517" s="823" t="s">
        <v>1993</v>
      </c>
      <c r="G517" s="823" t="s">
        <v>1994</v>
      </c>
      <c r="H517" s="832">
        <v>216861</v>
      </c>
      <c r="I517" s="832">
        <v>7377338.0399999982</v>
      </c>
      <c r="J517" s="823"/>
      <c r="K517" s="823">
        <v>34.018740299085579</v>
      </c>
      <c r="L517" s="832">
        <v>235081</v>
      </c>
      <c r="M517" s="832">
        <v>8022945.9299999997</v>
      </c>
      <c r="N517" s="823"/>
      <c r="O517" s="823">
        <v>34.128432029811002</v>
      </c>
      <c r="P517" s="832">
        <v>272650.02</v>
      </c>
      <c r="Q517" s="832">
        <v>9384937.5699999984</v>
      </c>
      <c r="R517" s="828"/>
      <c r="S517" s="833">
        <v>34.421187902351882</v>
      </c>
    </row>
    <row r="518" spans="1:19" ht="14.45" customHeight="1" x14ac:dyDescent="0.2">
      <c r="A518" s="822" t="s">
        <v>1830</v>
      </c>
      <c r="B518" s="823" t="s">
        <v>1831</v>
      </c>
      <c r="C518" s="823" t="s">
        <v>587</v>
      </c>
      <c r="D518" s="823" t="s">
        <v>957</v>
      </c>
      <c r="E518" s="823" t="s">
        <v>1835</v>
      </c>
      <c r="F518" s="823" t="s">
        <v>1995</v>
      </c>
      <c r="G518" s="823" t="s">
        <v>1996</v>
      </c>
      <c r="H518" s="832">
        <v>10404</v>
      </c>
      <c r="I518" s="832">
        <v>532476.72000000009</v>
      </c>
      <c r="J518" s="823"/>
      <c r="K518" s="823">
        <v>51.180000000000007</v>
      </c>
      <c r="L518" s="832">
        <v>6228</v>
      </c>
      <c r="M518" s="832">
        <v>457944.83999999997</v>
      </c>
      <c r="N518" s="823"/>
      <c r="O518" s="823">
        <v>73.53</v>
      </c>
      <c r="P518" s="832">
        <v>6771</v>
      </c>
      <c r="Q518" s="832">
        <v>513279.57</v>
      </c>
      <c r="R518" s="828"/>
      <c r="S518" s="833">
        <v>75.805578201151974</v>
      </c>
    </row>
    <row r="519" spans="1:19" ht="14.45" customHeight="1" x14ac:dyDescent="0.2">
      <c r="A519" s="822" t="s">
        <v>1830</v>
      </c>
      <c r="B519" s="823" t="s">
        <v>1831</v>
      </c>
      <c r="C519" s="823" t="s">
        <v>587</v>
      </c>
      <c r="D519" s="823" t="s">
        <v>957</v>
      </c>
      <c r="E519" s="823" t="s">
        <v>1835</v>
      </c>
      <c r="F519" s="823" t="s">
        <v>1997</v>
      </c>
      <c r="G519" s="823" t="s">
        <v>1998</v>
      </c>
      <c r="H519" s="832">
        <v>3126</v>
      </c>
      <c r="I519" s="832">
        <v>188212.34999999998</v>
      </c>
      <c r="J519" s="823"/>
      <c r="K519" s="823">
        <v>60.208685220729357</v>
      </c>
      <c r="L519" s="832">
        <v>648</v>
      </c>
      <c r="M519" s="832">
        <v>40052.879999999997</v>
      </c>
      <c r="N519" s="823"/>
      <c r="O519" s="823">
        <v>61.809999999999995</v>
      </c>
      <c r="P519" s="832">
        <v>1918</v>
      </c>
      <c r="Q519" s="832">
        <v>122205.33</v>
      </c>
      <c r="R519" s="828"/>
      <c r="S519" s="833">
        <v>63.714979144942653</v>
      </c>
    </row>
    <row r="520" spans="1:19" ht="14.45" customHeight="1" x14ac:dyDescent="0.2">
      <c r="A520" s="822" t="s">
        <v>1830</v>
      </c>
      <c r="B520" s="823" t="s">
        <v>1831</v>
      </c>
      <c r="C520" s="823" t="s">
        <v>587</v>
      </c>
      <c r="D520" s="823" t="s">
        <v>957</v>
      </c>
      <c r="E520" s="823" t="s">
        <v>1835</v>
      </c>
      <c r="F520" s="823" t="s">
        <v>1999</v>
      </c>
      <c r="G520" s="823" t="s">
        <v>2000</v>
      </c>
      <c r="H520" s="832"/>
      <c r="I520" s="832"/>
      <c r="J520" s="823"/>
      <c r="K520" s="823"/>
      <c r="L520" s="832">
        <v>1</v>
      </c>
      <c r="M520" s="832">
        <v>45339.43</v>
      </c>
      <c r="N520" s="823"/>
      <c r="O520" s="823">
        <v>45339.43</v>
      </c>
      <c r="P520" s="832"/>
      <c r="Q520" s="832"/>
      <c r="R520" s="828"/>
      <c r="S520" s="833"/>
    </row>
    <row r="521" spans="1:19" ht="14.45" customHeight="1" x14ac:dyDescent="0.2">
      <c r="A521" s="822" t="s">
        <v>1830</v>
      </c>
      <c r="B521" s="823" t="s">
        <v>1831</v>
      </c>
      <c r="C521" s="823" t="s">
        <v>587</v>
      </c>
      <c r="D521" s="823" t="s">
        <v>957</v>
      </c>
      <c r="E521" s="823" t="s">
        <v>1835</v>
      </c>
      <c r="F521" s="823" t="s">
        <v>2001</v>
      </c>
      <c r="G521" s="823" t="s">
        <v>2002</v>
      </c>
      <c r="H521" s="832"/>
      <c r="I521" s="832"/>
      <c r="J521" s="823"/>
      <c r="K521" s="823"/>
      <c r="L521" s="832">
        <v>2</v>
      </c>
      <c r="M521" s="832">
        <v>53429.279999999999</v>
      </c>
      <c r="N521" s="823"/>
      <c r="O521" s="823">
        <v>26714.639999999999</v>
      </c>
      <c r="P521" s="832"/>
      <c r="Q521" s="832"/>
      <c r="R521" s="828"/>
      <c r="S521" s="833"/>
    </row>
    <row r="522" spans="1:19" ht="14.45" customHeight="1" x14ac:dyDescent="0.2">
      <c r="A522" s="822" t="s">
        <v>1830</v>
      </c>
      <c r="B522" s="823" t="s">
        <v>1831</v>
      </c>
      <c r="C522" s="823" t="s">
        <v>587</v>
      </c>
      <c r="D522" s="823" t="s">
        <v>957</v>
      </c>
      <c r="E522" s="823" t="s">
        <v>1890</v>
      </c>
      <c r="F522" s="823" t="s">
        <v>2003</v>
      </c>
      <c r="G522" s="823" t="s">
        <v>2004</v>
      </c>
      <c r="H522" s="832">
        <v>867</v>
      </c>
      <c r="I522" s="832">
        <v>12584505</v>
      </c>
      <c r="J522" s="823"/>
      <c r="K522" s="823">
        <v>14515</v>
      </c>
      <c r="L522" s="832">
        <v>980</v>
      </c>
      <c r="M522" s="832">
        <v>14230580</v>
      </c>
      <c r="N522" s="823"/>
      <c r="O522" s="823">
        <v>14521</v>
      </c>
      <c r="P522" s="832">
        <v>1231</v>
      </c>
      <c r="Q522" s="832">
        <v>18108010</v>
      </c>
      <c r="R522" s="828"/>
      <c r="S522" s="833">
        <v>14710</v>
      </c>
    </row>
    <row r="523" spans="1:19" ht="14.45" customHeight="1" x14ac:dyDescent="0.2">
      <c r="A523" s="822" t="s">
        <v>1830</v>
      </c>
      <c r="B523" s="823" t="s">
        <v>1831</v>
      </c>
      <c r="C523" s="823" t="s">
        <v>587</v>
      </c>
      <c r="D523" s="823" t="s">
        <v>958</v>
      </c>
      <c r="E523" s="823" t="s">
        <v>1832</v>
      </c>
      <c r="F523" s="823" t="s">
        <v>1987</v>
      </c>
      <c r="G523" s="823" t="s">
        <v>1988</v>
      </c>
      <c r="H523" s="832">
        <v>0.6</v>
      </c>
      <c r="I523" s="832">
        <v>1205.79</v>
      </c>
      <c r="J523" s="823"/>
      <c r="K523" s="823">
        <v>2009.65</v>
      </c>
      <c r="L523" s="832"/>
      <c r="M523" s="832"/>
      <c r="N523" s="823"/>
      <c r="O523" s="823"/>
      <c r="P523" s="832"/>
      <c r="Q523" s="832"/>
      <c r="R523" s="828"/>
      <c r="S523" s="833"/>
    </row>
    <row r="524" spans="1:19" ht="14.45" customHeight="1" x14ac:dyDescent="0.2">
      <c r="A524" s="822" t="s">
        <v>1830</v>
      </c>
      <c r="B524" s="823" t="s">
        <v>1831</v>
      </c>
      <c r="C524" s="823" t="s">
        <v>587</v>
      </c>
      <c r="D524" s="823" t="s">
        <v>958</v>
      </c>
      <c r="E524" s="823" t="s">
        <v>1832</v>
      </c>
      <c r="F524" s="823" t="s">
        <v>1991</v>
      </c>
      <c r="G524" s="823" t="s">
        <v>937</v>
      </c>
      <c r="H524" s="832">
        <v>24.75</v>
      </c>
      <c r="I524" s="832">
        <v>16224.130000000001</v>
      </c>
      <c r="J524" s="823"/>
      <c r="K524" s="823">
        <v>655.52040404040406</v>
      </c>
      <c r="L524" s="832">
        <v>1.3</v>
      </c>
      <c r="M524" s="832">
        <v>852.18</v>
      </c>
      <c r="N524" s="823"/>
      <c r="O524" s="823">
        <v>655.52307692307681</v>
      </c>
      <c r="P524" s="832">
        <v>0.5</v>
      </c>
      <c r="Q524" s="832">
        <v>362.07</v>
      </c>
      <c r="R524" s="828"/>
      <c r="S524" s="833">
        <v>724.14</v>
      </c>
    </row>
    <row r="525" spans="1:19" ht="14.45" customHeight="1" x14ac:dyDescent="0.2">
      <c r="A525" s="822" t="s">
        <v>1830</v>
      </c>
      <c r="B525" s="823" t="s">
        <v>1831</v>
      </c>
      <c r="C525" s="823" t="s">
        <v>587</v>
      </c>
      <c r="D525" s="823" t="s">
        <v>958</v>
      </c>
      <c r="E525" s="823" t="s">
        <v>1832</v>
      </c>
      <c r="F525" s="823" t="s">
        <v>1992</v>
      </c>
      <c r="G525" s="823" t="s">
        <v>937</v>
      </c>
      <c r="H525" s="832">
        <v>0.1</v>
      </c>
      <c r="I525" s="832">
        <v>327.58999999999997</v>
      </c>
      <c r="J525" s="823"/>
      <c r="K525" s="823">
        <v>3275.8999999999996</v>
      </c>
      <c r="L525" s="832">
        <v>0.52</v>
      </c>
      <c r="M525" s="832">
        <v>1703.4699999999998</v>
      </c>
      <c r="N525" s="823"/>
      <c r="O525" s="823">
        <v>3275.9038461538457</v>
      </c>
      <c r="P525" s="832"/>
      <c r="Q525" s="832"/>
      <c r="R525" s="828"/>
      <c r="S525" s="833"/>
    </row>
    <row r="526" spans="1:19" ht="14.45" customHeight="1" x14ac:dyDescent="0.2">
      <c r="A526" s="822" t="s">
        <v>1830</v>
      </c>
      <c r="B526" s="823" t="s">
        <v>1831</v>
      </c>
      <c r="C526" s="823" t="s">
        <v>587</v>
      </c>
      <c r="D526" s="823" t="s">
        <v>958</v>
      </c>
      <c r="E526" s="823" t="s">
        <v>1835</v>
      </c>
      <c r="F526" s="823" t="s">
        <v>1993</v>
      </c>
      <c r="G526" s="823" t="s">
        <v>1994</v>
      </c>
      <c r="H526" s="832">
        <v>30602</v>
      </c>
      <c r="I526" s="832">
        <v>1041448.6</v>
      </c>
      <c r="J526" s="823"/>
      <c r="K526" s="823">
        <v>34.032043657277299</v>
      </c>
      <c r="L526" s="832">
        <v>34443</v>
      </c>
      <c r="M526" s="832">
        <v>1175449.8399999999</v>
      </c>
      <c r="N526" s="823"/>
      <c r="O526" s="823">
        <v>34.127394245565135</v>
      </c>
      <c r="P526" s="832">
        <v>7007</v>
      </c>
      <c r="Q526" s="832">
        <v>240614.11000000002</v>
      </c>
      <c r="R526" s="828"/>
      <c r="S526" s="833">
        <v>34.339105180533757</v>
      </c>
    </row>
    <row r="527" spans="1:19" ht="14.45" customHeight="1" x14ac:dyDescent="0.2">
      <c r="A527" s="822" t="s">
        <v>1830</v>
      </c>
      <c r="B527" s="823" t="s">
        <v>1831</v>
      </c>
      <c r="C527" s="823" t="s">
        <v>587</v>
      </c>
      <c r="D527" s="823" t="s">
        <v>958</v>
      </c>
      <c r="E527" s="823" t="s">
        <v>1835</v>
      </c>
      <c r="F527" s="823" t="s">
        <v>1995</v>
      </c>
      <c r="G527" s="823" t="s">
        <v>1996</v>
      </c>
      <c r="H527" s="832">
        <v>673</v>
      </c>
      <c r="I527" s="832">
        <v>34444.14</v>
      </c>
      <c r="J527" s="823"/>
      <c r="K527" s="823">
        <v>51.18</v>
      </c>
      <c r="L527" s="832">
        <v>865</v>
      </c>
      <c r="M527" s="832">
        <v>63603.45</v>
      </c>
      <c r="N527" s="823"/>
      <c r="O527" s="823">
        <v>73.53</v>
      </c>
      <c r="P527" s="832"/>
      <c r="Q527" s="832"/>
      <c r="R527" s="828"/>
      <c r="S527" s="833"/>
    </row>
    <row r="528" spans="1:19" ht="14.45" customHeight="1" x14ac:dyDescent="0.2">
      <c r="A528" s="822" t="s">
        <v>1830</v>
      </c>
      <c r="B528" s="823" t="s">
        <v>1831</v>
      </c>
      <c r="C528" s="823" t="s">
        <v>587</v>
      </c>
      <c r="D528" s="823" t="s">
        <v>958</v>
      </c>
      <c r="E528" s="823" t="s">
        <v>1890</v>
      </c>
      <c r="F528" s="823" t="s">
        <v>2003</v>
      </c>
      <c r="G528" s="823" t="s">
        <v>2004</v>
      </c>
      <c r="H528" s="832">
        <v>127</v>
      </c>
      <c r="I528" s="832">
        <v>1843405</v>
      </c>
      <c r="J528" s="823"/>
      <c r="K528" s="823">
        <v>14515</v>
      </c>
      <c r="L528" s="832">
        <v>142</v>
      </c>
      <c r="M528" s="832">
        <v>2061982</v>
      </c>
      <c r="N528" s="823"/>
      <c r="O528" s="823">
        <v>14521</v>
      </c>
      <c r="P528" s="832">
        <v>34</v>
      </c>
      <c r="Q528" s="832">
        <v>500140</v>
      </c>
      <c r="R528" s="828"/>
      <c r="S528" s="833">
        <v>14710</v>
      </c>
    </row>
    <row r="529" spans="1:19" ht="14.45" customHeight="1" x14ac:dyDescent="0.2">
      <c r="A529" s="822" t="s">
        <v>1830</v>
      </c>
      <c r="B529" s="823" t="s">
        <v>1831</v>
      </c>
      <c r="C529" s="823" t="s">
        <v>587</v>
      </c>
      <c r="D529" s="823" t="s">
        <v>960</v>
      </c>
      <c r="E529" s="823" t="s">
        <v>1832</v>
      </c>
      <c r="F529" s="823" t="s">
        <v>1987</v>
      </c>
      <c r="G529" s="823" t="s">
        <v>1988</v>
      </c>
      <c r="H529" s="832">
        <v>1</v>
      </c>
      <c r="I529" s="832">
        <v>2009.64</v>
      </c>
      <c r="J529" s="823"/>
      <c r="K529" s="823">
        <v>2009.64</v>
      </c>
      <c r="L529" s="832">
        <v>0.02</v>
      </c>
      <c r="M529" s="832">
        <v>40.19</v>
      </c>
      <c r="N529" s="823"/>
      <c r="O529" s="823">
        <v>2009.4999999999998</v>
      </c>
      <c r="P529" s="832">
        <v>0.52</v>
      </c>
      <c r="Q529" s="832">
        <v>1051.04</v>
      </c>
      <c r="R529" s="828"/>
      <c r="S529" s="833">
        <v>2021.2307692307691</v>
      </c>
    </row>
    <row r="530" spans="1:19" ht="14.45" customHeight="1" x14ac:dyDescent="0.2">
      <c r="A530" s="822" t="s">
        <v>1830</v>
      </c>
      <c r="B530" s="823" t="s">
        <v>1831</v>
      </c>
      <c r="C530" s="823" t="s">
        <v>587</v>
      </c>
      <c r="D530" s="823" t="s">
        <v>960</v>
      </c>
      <c r="E530" s="823" t="s">
        <v>1832</v>
      </c>
      <c r="F530" s="823" t="s">
        <v>1989</v>
      </c>
      <c r="G530" s="823"/>
      <c r="H530" s="832">
        <v>6.1999999999999993</v>
      </c>
      <c r="I530" s="832">
        <v>11278.080000000002</v>
      </c>
      <c r="J530" s="823"/>
      <c r="K530" s="823">
        <v>1819.045161290323</v>
      </c>
      <c r="L530" s="832"/>
      <c r="M530" s="832"/>
      <c r="N530" s="823"/>
      <c r="O530" s="823"/>
      <c r="P530" s="832"/>
      <c r="Q530" s="832"/>
      <c r="R530" s="828"/>
      <c r="S530" s="833"/>
    </row>
    <row r="531" spans="1:19" ht="14.45" customHeight="1" x14ac:dyDescent="0.2">
      <c r="A531" s="822" t="s">
        <v>1830</v>
      </c>
      <c r="B531" s="823" t="s">
        <v>1831</v>
      </c>
      <c r="C531" s="823" t="s">
        <v>587</v>
      </c>
      <c r="D531" s="823" t="s">
        <v>960</v>
      </c>
      <c r="E531" s="823" t="s">
        <v>1832</v>
      </c>
      <c r="F531" s="823" t="s">
        <v>1990</v>
      </c>
      <c r="G531" s="823" t="s">
        <v>863</v>
      </c>
      <c r="H531" s="832"/>
      <c r="I531" s="832"/>
      <c r="J531" s="823"/>
      <c r="K531" s="823"/>
      <c r="L531" s="832">
        <v>0.2</v>
      </c>
      <c r="M531" s="832">
        <v>143.63999999999999</v>
      </c>
      <c r="N531" s="823"/>
      <c r="O531" s="823">
        <v>718.19999999999993</v>
      </c>
      <c r="P531" s="832">
        <v>1.2000000000000002</v>
      </c>
      <c r="Q531" s="832">
        <v>861.8399999999998</v>
      </c>
      <c r="R531" s="828"/>
      <c r="S531" s="833">
        <v>718.1999999999997</v>
      </c>
    </row>
    <row r="532" spans="1:19" ht="14.45" customHeight="1" x14ac:dyDescent="0.2">
      <c r="A532" s="822" t="s">
        <v>1830</v>
      </c>
      <c r="B532" s="823" t="s">
        <v>1831</v>
      </c>
      <c r="C532" s="823" t="s">
        <v>587</v>
      </c>
      <c r="D532" s="823" t="s">
        <v>960</v>
      </c>
      <c r="E532" s="823" t="s">
        <v>1832</v>
      </c>
      <c r="F532" s="823" t="s">
        <v>1991</v>
      </c>
      <c r="G532" s="823" t="s">
        <v>937</v>
      </c>
      <c r="H532" s="832">
        <v>240.39999999999992</v>
      </c>
      <c r="I532" s="832">
        <v>157586.83000000002</v>
      </c>
      <c r="J532" s="823"/>
      <c r="K532" s="823">
        <v>655.51925956738796</v>
      </c>
      <c r="L532" s="832">
        <v>11.71</v>
      </c>
      <c r="M532" s="832">
        <v>8143.5300000000016</v>
      </c>
      <c r="N532" s="823"/>
      <c r="O532" s="823">
        <v>695.43381725021356</v>
      </c>
      <c r="P532" s="832">
        <v>2.9000000000000004</v>
      </c>
      <c r="Q532" s="832">
        <v>2001.91</v>
      </c>
      <c r="R532" s="828"/>
      <c r="S532" s="833">
        <v>690.31379310344823</v>
      </c>
    </row>
    <row r="533" spans="1:19" ht="14.45" customHeight="1" x14ac:dyDescent="0.2">
      <c r="A533" s="822" t="s">
        <v>1830</v>
      </c>
      <c r="B533" s="823" t="s">
        <v>1831</v>
      </c>
      <c r="C533" s="823" t="s">
        <v>587</v>
      </c>
      <c r="D533" s="823" t="s">
        <v>960</v>
      </c>
      <c r="E533" s="823" t="s">
        <v>1832</v>
      </c>
      <c r="F533" s="823" t="s">
        <v>1992</v>
      </c>
      <c r="G533" s="823" t="s">
        <v>937</v>
      </c>
      <c r="H533" s="832">
        <v>0.38</v>
      </c>
      <c r="I533" s="832">
        <v>1244.8399999999999</v>
      </c>
      <c r="J533" s="823"/>
      <c r="K533" s="823">
        <v>3275.894736842105</v>
      </c>
      <c r="L533" s="832">
        <v>0.29000000000000004</v>
      </c>
      <c r="M533" s="832">
        <v>1415.55</v>
      </c>
      <c r="N533" s="823"/>
      <c r="O533" s="823">
        <v>4881.2068965517237</v>
      </c>
      <c r="P533" s="832">
        <v>0.18</v>
      </c>
      <c r="Q533" s="832">
        <v>621.42999999999995</v>
      </c>
      <c r="R533" s="828"/>
      <c r="S533" s="833">
        <v>3452.3888888888887</v>
      </c>
    </row>
    <row r="534" spans="1:19" ht="14.45" customHeight="1" x14ac:dyDescent="0.2">
      <c r="A534" s="822" t="s">
        <v>1830</v>
      </c>
      <c r="B534" s="823" t="s">
        <v>1831</v>
      </c>
      <c r="C534" s="823" t="s">
        <v>587</v>
      </c>
      <c r="D534" s="823" t="s">
        <v>960</v>
      </c>
      <c r="E534" s="823" t="s">
        <v>1835</v>
      </c>
      <c r="F534" s="823" t="s">
        <v>1993</v>
      </c>
      <c r="G534" s="823" t="s">
        <v>1994</v>
      </c>
      <c r="H534" s="832">
        <v>292592</v>
      </c>
      <c r="I534" s="832">
        <v>9955322.7600000016</v>
      </c>
      <c r="J534" s="823"/>
      <c r="K534" s="823">
        <v>34.024589735877953</v>
      </c>
      <c r="L534" s="832">
        <v>271952</v>
      </c>
      <c r="M534" s="832">
        <v>9281288.6699999981</v>
      </c>
      <c r="N534" s="823"/>
      <c r="O534" s="823">
        <v>34.128407476319346</v>
      </c>
      <c r="P534" s="832">
        <v>320096</v>
      </c>
      <c r="Q534" s="832">
        <v>11018946.920000004</v>
      </c>
      <c r="R534" s="828"/>
      <c r="S534" s="833">
        <v>34.42388196041189</v>
      </c>
    </row>
    <row r="535" spans="1:19" ht="14.45" customHeight="1" x14ac:dyDescent="0.2">
      <c r="A535" s="822" t="s">
        <v>1830</v>
      </c>
      <c r="B535" s="823" t="s">
        <v>1831</v>
      </c>
      <c r="C535" s="823" t="s">
        <v>587</v>
      </c>
      <c r="D535" s="823" t="s">
        <v>960</v>
      </c>
      <c r="E535" s="823" t="s">
        <v>1835</v>
      </c>
      <c r="F535" s="823" t="s">
        <v>1995</v>
      </c>
      <c r="G535" s="823" t="s">
        <v>1996</v>
      </c>
      <c r="H535" s="832">
        <v>14230</v>
      </c>
      <c r="I535" s="832">
        <v>728291.4</v>
      </c>
      <c r="J535" s="823"/>
      <c r="K535" s="823">
        <v>51.18</v>
      </c>
      <c r="L535" s="832">
        <v>3606</v>
      </c>
      <c r="M535" s="832">
        <v>265134.59000000003</v>
      </c>
      <c r="N535" s="823"/>
      <c r="O535" s="823">
        <v>73.525953965612871</v>
      </c>
      <c r="P535" s="832">
        <v>5790</v>
      </c>
      <c r="Q535" s="832">
        <v>435619.76</v>
      </c>
      <c r="R535" s="828"/>
      <c r="S535" s="833">
        <v>75.23657340241796</v>
      </c>
    </row>
    <row r="536" spans="1:19" ht="14.45" customHeight="1" x14ac:dyDescent="0.2">
      <c r="A536" s="822" t="s">
        <v>1830</v>
      </c>
      <c r="B536" s="823" t="s">
        <v>1831</v>
      </c>
      <c r="C536" s="823" t="s">
        <v>587</v>
      </c>
      <c r="D536" s="823" t="s">
        <v>960</v>
      </c>
      <c r="E536" s="823" t="s">
        <v>1835</v>
      </c>
      <c r="F536" s="823" t="s">
        <v>1997</v>
      </c>
      <c r="G536" s="823" t="s">
        <v>1998</v>
      </c>
      <c r="H536" s="832">
        <v>1909</v>
      </c>
      <c r="I536" s="832">
        <v>114253.64999999998</v>
      </c>
      <c r="J536" s="823"/>
      <c r="K536" s="823">
        <v>59.849999999999987</v>
      </c>
      <c r="L536" s="832">
        <v>1023</v>
      </c>
      <c r="M536" s="832">
        <v>63221.400000000009</v>
      </c>
      <c r="N536" s="823"/>
      <c r="O536" s="823">
        <v>61.800000000000011</v>
      </c>
      <c r="P536" s="832">
        <v>2435</v>
      </c>
      <c r="Q536" s="832">
        <v>155173.5</v>
      </c>
      <c r="R536" s="828"/>
      <c r="S536" s="833">
        <v>63.726283367556469</v>
      </c>
    </row>
    <row r="537" spans="1:19" ht="14.45" customHeight="1" x14ac:dyDescent="0.2">
      <c r="A537" s="822" t="s">
        <v>1830</v>
      </c>
      <c r="B537" s="823" t="s">
        <v>1831</v>
      </c>
      <c r="C537" s="823" t="s">
        <v>587</v>
      </c>
      <c r="D537" s="823" t="s">
        <v>960</v>
      </c>
      <c r="E537" s="823" t="s">
        <v>1890</v>
      </c>
      <c r="F537" s="823" t="s">
        <v>2003</v>
      </c>
      <c r="G537" s="823" t="s">
        <v>2004</v>
      </c>
      <c r="H537" s="832">
        <v>1176</v>
      </c>
      <c r="I537" s="832">
        <v>17069640</v>
      </c>
      <c r="J537" s="823"/>
      <c r="K537" s="823">
        <v>14515</v>
      </c>
      <c r="L537" s="832">
        <v>1116</v>
      </c>
      <c r="M537" s="832">
        <v>16205436</v>
      </c>
      <c r="N537" s="823"/>
      <c r="O537" s="823">
        <v>14521</v>
      </c>
      <c r="P537" s="832">
        <v>1439</v>
      </c>
      <c r="Q537" s="832">
        <v>21167690</v>
      </c>
      <c r="R537" s="828"/>
      <c r="S537" s="833">
        <v>14710</v>
      </c>
    </row>
    <row r="538" spans="1:19" ht="14.45" customHeight="1" x14ac:dyDescent="0.2">
      <c r="A538" s="822" t="s">
        <v>1830</v>
      </c>
      <c r="B538" s="823" t="s">
        <v>1831</v>
      </c>
      <c r="C538" s="823" t="s">
        <v>587</v>
      </c>
      <c r="D538" s="823" t="s">
        <v>960</v>
      </c>
      <c r="E538" s="823" t="s">
        <v>1890</v>
      </c>
      <c r="F538" s="823" t="s">
        <v>2005</v>
      </c>
      <c r="G538" s="823" t="s">
        <v>2006</v>
      </c>
      <c r="H538" s="832"/>
      <c r="I538" s="832"/>
      <c r="J538" s="823"/>
      <c r="K538" s="823"/>
      <c r="L538" s="832"/>
      <c r="M538" s="832"/>
      <c r="N538" s="823"/>
      <c r="O538" s="823"/>
      <c r="P538" s="832">
        <v>1</v>
      </c>
      <c r="Q538" s="832">
        <v>16591</v>
      </c>
      <c r="R538" s="828"/>
      <c r="S538" s="833">
        <v>16591</v>
      </c>
    </row>
    <row r="539" spans="1:19" ht="14.45" customHeight="1" x14ac:dyDescent="0.2">
      <c r="A539" s="822" t="s">
        <v>1830</v>
      </c>
      <c r="B539" s="823" t="s">
        <v>1831</v>
      </c>
      <c r="C539" s="823" t="s">
        <v>587</v>
      </c>
      <c r="D539" s="823" t="s">
        <v>1827</v>
      </c>
      <c r="E539" s="823" t="s">
        <v>1832</v>
      </c>
      <c r="F539" s="823" t="s">
        <v>1990</v>
      </c>
      <c r="G539" s="823" t="s">
        <v>863</v>
      </c>
      <c r="H539" s="832">
        <v>0.05</v>
      </c>
      <c r="I539" s="832">
        <v>35.94</v>
      </c>
      <c r="J539" s="823"/>
      <c r="K539" s="823">
        <v>718.8</v>
      </c>
      <c r="L539" s="832"/>
      <c r="M539" s="832"/>
      <c r="N539" s="823"/>
      <c r="O539" s="823"/>
      <c r="P539" s="832">
        <v>0.1</v>
      </c>
      <c r="Q539" s="832">
        <v>71.819999999999993</v>
      </c>
      <c r="R539" s="828"/>
      <c r="S539" s="833">
        <v>718.19999999999993</v>
      </c>
    </row>
    <row r="540" spans="1:19" ht="14.45" customHeight="1" x14ac:dyDescent="0.2">
      <c r="A540" s="822" t="s">
        <v>1830</v>
      </c>
      <c r="B540" s="823" t="s">
        <v>1831</v>
      </c>
      <c r="C540" s="823" t="s">
        <v>587</v>
      </c>
      <c r="D540" s="823" t="s">
        <v>1827</v>
      </c>
      <c r="E540" s="823" t="s">
        <v>1832</v>
      </c>
      <c r="F540" s="823" t="s">
        <v>1991</v>
      </c>
      <c r="G540" s="823" t="s">
        <v>937</v>
      </c>
      <c r="H540" s="832">
        <v>19.399999999999999</v>
      </c>
      <c r="I540" s="832">
        <v>12717.1</v>
      </c>
      <c r="J540" s="823"/>
      <c r="K540" s="823">
        <v>655.52061855670115</v>
      </c>
      <c r="L540" s="832"/>
      <c r="M540" s="832"/>
      <c r="N540" s="823"/>
      <c r="O540" s="823"/>
      <c r="P540" s="832"/>
      <c r="Q540" s="832"/>
      <c r="R540" s="828"/>
      <c r="S540" s="833"/>
    </row>
    <row r="541" spans="1:19" ht="14.45" customHeight="1" x14ac:dyDescent="0.2">
      <c r="A541" s="822" t="s">
        <v>1830</v>
      </c>
      <c r="B541" s="823" t="s">
        <v>1831</v>
      </c>
      <c r="C541" s="823" t="s">
        <v>587</v>
      </c>
      <c r="D541" s="823" t="s">
        <v>1827</v>
      </c>
      <c r="E541" s="823" t="s">
        <v>1832</v>
      </c>
      <c r="F541" s="823" t="s">
        <v>1992</v>
      </c>
      <c r="G541" s="823" t="s">
        <v>937</v>
      </c>
      <c r="H541" s="832">
        <v>0.08</v>
      </c>
      <c r="I541" s="832">
        <v>262.07</v>
      </c>
      <c r="J541" s="823"/>
      <c r="K541" s="823">
        <v>3275.875</v>
      </c>
      <c r="L541" s="832"/>
      <c r="M541" s="832"/>
      <c r="N541" s="823"/>
      <c r="O541" s="823"/>
      <c r="P541" s="832"/>
      <c r="Q541" s="832"/>
      <c r="R541" s="828"/>
      <c r="S541" s="833"/>
    </row>
    <row r="542" spans="1:19" ht="14.45" customHeight="1" x14ac:dyDescent="0.2">
      <c r="A542" s="822" t="s">
        <v>1830</v>
      </c>
      <c r="B542" s="823" t="s">
        <v>1831</v>
      </c>
      <c r="C542" s="823" t="s">
        <v>587</v>
      </c>
      <c r="D542" s="823" t="s">
        <v>1827</v>
      </c>
      <c r="E542" s="823" t="s">
        <v>1835</v>
      </c>
      <c r="F542" s="823" t="s">
        <v>1993</v>
      </c>
      <c r="G542" s="823" t="s">
        <v>1994</v>
      </c>
      <c r="H542" s="832">
        <v>18096</v>
      </c>
      <c r="I542" s="832">
        <v>615453.54000000015</v>
      </c>
      <c r="J542" s="823"/>
      <c r="K542" s="823">
        <v>34.010474137931041</v>
      </c>
      <c r="L542" s="832">
        <v>6551</v>
      </c>
      <c r="M542" s="832">
        <v>223572.04</v>
      </c>
      <c r="N542" s="823"/>
      <c r="O542" s="823">
        <v>34.1279255075561</v>
      </c>
      <c r="P542" s="832">
        <v>11525</v>
      </c>
      <c r="Q542" s="832">
        <v>396500.20999999996</v>
      </c>
      <c r="R542" s="828"/>
      <c r="S542" s="833">
        <v>34.403488937093272</v>
      </c>
    </row>
    <row r="543" spans="1:19" ht="14.45" customHeight="1" x14ac:dyDescent="0.2">
      <c r="A543" s="822" t="s">
        <v>1830</v>
      </c>
      <c r="B543" s="823" t="s">
        <v>1831</v>
      </c>
      <c r="C543" s="823" t="s">
        <v>587</v>
      </c>
      <c r="D543" s="823" t="s">
        <v>1827</v>
      </c>
      <c r="E543" s="823" t="s">
        <v>1890</v>
      </c>
      <c r="F543" s="823" t="s">
        <v>2003</v>
      </c>
      <c r="G543" s="823" t="s">
        <v>2004</v>
      </c>
      <c r="H543" s="832">
        <v>67</v>
      </c>
      <c r="I543" s="832">
        <v>972505</v>
      </c>
      <c r="J543" s="823"/>
      <c r="K543" s="823">
        <v>14515</v>
      </c>
      <c r="L543" s="832">
        <v>30</v>
      </c>
      <c r="M543" s="832">
        <v>435630</v>
      </c>
      <c r="N543" s="823"/>
      <c r="O543" s="823">
        <v>14521</v>
      </c>
      <c r="P543" s="832">
        <v>51</v>
      </c>
      <c r="Q543" s="832">
        <v>750210</v>
      </c>
      <c r="R543" s="828"/>
      <c r="S543" s="833">
        <v>14710</v>
      </c>
    </row>
    <row r="544" spans="1:19" ht="14.45" customHeight="1" x14ac:dyDescent="0.2">
      <c r="A544" s="822" t="s">
        <v>1830</v>
      </c>
      <c r="B544" s="823" t="s">
        <v>1831</v>
      </c>
      <c r="C544" s="823" t="s">
        <v>587</v>
      </c>
      <c r="D544" s="823" t="s">
        <v>961</v>
      </c>
      <c r="E544" s="823" t="s">
        <v>1832</v>
      </c>
      <c r="F544" s="823" t="s">
        <v>1989</v>
      </c>
      <c r="G544" s="823"/>
      <c r="H544" s="832">
        <v>2.2000000000000002</v>
      </c>
      <c r="I544" s="832">
        <v>4001.8900000000003</v>
      </c>
      <c r="J544" s="823"/>
      <c r="K544" s="823">
        <v>1819.0409090909091</v>
      </c>
      <c r="L544" s="832"/>
      <c r="M544" s="832"/>
      <c r="N544" s="823"/>
      <c r="O544" s="823"/>
      <c r="P544" s="832"/>
      <c r="Q544" s="832"/>
      <c r="R544" s="828"/>
      <c r="S544" s="833"/>
    </row>
    <row r="545" spans="1:19" ht="14.45" customHeight="1" x14ac:dyDescent="0.2">
      <c r="A545" s="822" t="s">
        <v>1830</v>
      </c>
      <c r="B545" s="823" t="s">
        <v>1831</v>
      </c>
      <c r="C545" s="823" t="s">
        <v>587</v>
      </c>
      <c r="D545" s="823" t="s">
        <v>961</v>
      </c>
      <c r="E545" s="823" t="s">
        <v>1832</v>
      </c>
      <c r="F545" s="823" t="s">
        <v>1990</v>
      </c>
      <c r="G545" s="823" t="s">
        <v>863</v>
      </c>
      <c r="H545" s="832"/>
      <c r="I545" s="832"/>
      <c r="J545" s="823"/>
      <c r="K545" s="823"/>
      <c r="L545" s="832">
        <v>0.05</v>
      </c>
      <c r="M545" s="832">
        <v>35.909999999999997</v>
      </c>
      <c r="N545" s="823"/>
      <c r="O545" s="823">
        <v>718.19999999999993</v>
      </c>
      <c r="P545" s="832"/>
      <c r="Q545" s="832"/>
      <c r="R545" s="828"/>
      <c r="S545" s="833"/>
    </row>
    <row r="546" spans="1:19" ht="14.45" customHeight="1" x14ac:dyDescent="0.2">
      <c r="A546" s="822" t="s">
        <v>1830</v>
      </c>
      <c r="B546" s="823" t="s">
        <v>1831</v>
      </c>
      <c r="C546" s="823" t="s">
        <v>587</v>
      </c>
      <c r="D546" s="823" t="s">
        <v>961</v>
      </c>
      <c r="E546" s="823" t="s">
        <v>1832</v>
      </c>
      <c r="F546" s="823" t="s">
        <v>1991</v>
      </c>
      <c r="G546" s="823" t="s">
        <v>937</v>
      </c>
      <c r="H546" s="832">
        <v>23.45</v>
      </c>
      <c r="I546" s="832">
        <v>15371.96</v>
      </c>
      <c r="J546" s="823"/>
      <c r="K546" s="823">
        <v>655.52068230277189</v>
      </c>
      <c r="L546" s="832">
        <v>1.4000000000000001</v>
      </c>
      <c r="M546" s="832">
        <v>917.73</v>
      </c>
      <c r="N546" s="823"/>
      <c r="O546" s="823">
        <v>655.52142857142849</v>
      </c>
      <c r="P546" s="832"/>
      <c r="Q546" s="832"/>
      <c r="R546" s="828"/>
      <c r="S546" s="833"/>
    </row>
    <row r="547" spans="1:19" ht="14.45" customHeight="1" x14ac:dyDescent="0.2">
      <c r="A547" s="822" t="s">
        <v>1830</v>
      </c>
      <c r="B547" s="823" t="s">
        <v>1831</v>
      </c>
      <c r="C547" s="823" t="s">
        <v>587</v>
      </c>
      <c r="D547" s="823" t="s">
        <v>961</v>
      </c>
      <c r="E547" s="823" t="s">
        <v>1832</v>
      </c>
      <c r="F547" s="823" t="s">
        <v>1992</v>
      </c>
      <c r="G547" s="823" t="s">
        <v>937</v>
      </c>
      <c r="H547" s="832">
        <v>0.08</v>
      </c>
      <c r="I547" s="832">
        <v>262.07</v>
      </c>
      <c r="J547" s="823"/>
      <c r="K547" s="823">
        <v>3275.875</v>
      </c>
      <c r="L547" s="832"/>
      <c r="M547" s="832"/>
      <c r="N547" s="823"/>
      <c r="O547" s="823"/>
      <c r="P547" s="832"/>
      <c r="Q547" s="832"/>
      <c r="R547" s="828"/>
      <c r="S547" s="833"/>
    </row>
    <row r="548" spans="1:19" ht="14.45" customHeight="1" x14ac:dyDescent="0.2">
      <c r="A548" s="822" t="s">
        <v>1830</v>
      </c>
      <c r="B548" s="823" t="s">
        <v>1831</v>
      </c>
      <c r="C548" s="823" t="s">
        <v>587</v>
      </c>
      <c r="D548" s="823" t="s">
        <v>961</v>
      </c>
      <c r="E548" s="823" t="s">
        <v>1835</v>
      </c>
      <c r="F548" s="823" t="s">
        <v>1993</v>
      </c>
      <c r="G548" s="823" t="s">
        <v>1994</v>
      </c>
      <c r="H548" s="832">
        <v>32190</v>
      </c>
      <c r="I548" s="832">
        <v>1094737.2599999998</v>
      </c>
      <c r="J548" s="823"/>
      <c r="K548" s="823">
        <v>34.008613233923569</v>
      </c>
      <c r="L548" s="832">
        <v>21166</v>
      </c>
      <c r="M548" s="832">
        <v>722377.84</v>
      </c>
      <c r="N548" s="823"/>
      <c r="O548" s="823">
        <v>34.129161863365773</v>
      </c>
      <c r="P548" s="832">
        <v>8922</v>
      </c>
      <c r="Q548" s="832">
        <v>306928.28000000009</v>
      </c>
      <c r="R548" s="828"/>
      <c r="S548" s="833">
        <v>34.401286707016375</v>
      </c>
    </row>
    <row r="549" spans="1:19" ht="14.45" customHeight="1" x14ac:dyDescent="0.2">
      <c r="A549" s="822" t="s">
        <v>1830</v>
      </c>
      <c r="B549" s="823" t="s">
        <v>1831</v>
      </c>
      <c r="C549" s="823" t="s">
        <v>587</v>
      </c>
      <c r="D549" s="823" t="s">
        <v>961</v>
      </c>
      <c r="E549" s="823" t="s">
        <v>1835</v>
      </c>
      <c r="F549" s="823" t="s">
        <v>1995</v>
      </c>
      <c r="G549" s="823" t="s">
        <v>1996</v>
      </c>
      <c r="H549" s="832">
        <v>1276</v>
      </c>
      <c r="I549" s="832">
        <v>65305.679999999993</v>
      </c>
      <c r="J549" s="823"/>
      <c r="K549" s="823">
        <v>51.179999999999993</v>
      </c>
      <c r="L549" s="832"/>
      <c r="M549" s="832"/>
      <c r="N549" s="823"/>
      <c r="O549" s="823"/>
      <c r="P549" s="832"/>
      <c r="Q549" s="832"/>
      <c r="R549" s="828"/>
      <c r="S549" s="833"/>
    </row>
    <row r="550" spans="1:19" ht="14.45" customHeight="1" x14ac:dyDescent="0.2">
      <c r="A550" s="822" t="s">
        <v>1830</v>
      </c>
      <c r="B550" s="823" t="s">
        <v>1831</v>
      </c>
      <c r="C550" s="823" t="s">
        <v>587</v>
      </c>
      <c r="D550" s="823" t="s">
        <v>961</v>
      </c>
      <c r="E550" s="823" t="s">
        <v>1890</v>
      </c>
      <c r="F550" s="823" t="s">
        <v>2003</v>
      </c>
      <c r="G550" s="823" t="s">
        <v>2004</v>
      </c>
      <c r="H550" s="832">
        <v>131</v>
      </c>
      <c r="I550" s="832">
        <v>1901465</v>
      </c>
      <c r="J550" s="823"/>
      <c r="K550" s="823">
        <v>14515</v>
      </c>
      <c r="L550" s="832">
        <v>84</v>
      </c>
      <c r="M550" s="832">
        <v>1219764</v>
      </c>
      <c r="N550" s="823"/>
      <c r="O550" s="823">
        <v>14521</v>
      </c>
      <c r="P550" s="832">
        <v>40</v>
      </c>
      <c r="Q550" s="832">
        <v>588400</v>
      </c>
      <c r="R550" s="828"/>
      <c r="S550" s="833">
        <v>14710</v>
      </c>
    </row>
    <row r="551" spans="1:19" ht="14.45" customHeight="1" x14ac:dyDescent="0.2">
      <c r="A551" s="822" t="s">
        <v>1830</v>
      </c>
      <c r="B551" s="823" t="s">
        <v>1831</v>
      </c>
      <c r="C551" s="823" t="s">
        <v>587</v>
      </c>
      <c r="D551" s="823" t="s">
        <v>965</v>
      </c>
      <c r="E551" s="823" t="s">
        <v>1832</v>
      </c>
      <c r="F551" s="823" t="s">
        <v>1991</v>
      </c>
      <c r="G551" s="823" t="s">
        <v>937</v>
      </c>
      <c r="H551" s="832">
        <v>3.55</v>
      </c>
      <c r="I551" s="832">
        <v>2327.1000000000004</v>
      </c>
      <c r="J551" s="823"/>
      <c r="K551" s="823">
        <v>655.52112676056356</v>
      </c>
      <c r="L551" s="832">
        <v>1.5300000000000002</v>
      </c>
      <c r="M551" s="832">
        <v>1001.6400000000001</v>
      </c>
      <c r="N551" s="823"/>
      <c r="O551" s="823">
        <v>654.66666666666663</v>
      </c>
      <c r="P551" s="832"/>
      <c r="Q551" s="832"/>
      <c r="R551" s="828"/>
      <c r="S551" s="833"/>
    </row>
    <row r="552" spans="1:19" ht="14.45" customHeight="1" x14ac:dyDescent="0.2">
      <c r="A552" s="822" t="s">
        <v>1830</v>
      </c>
      <c r="B552" s="823" t="s">
        <v>1831</v>
      </c>
      <c r="C552" s="823" t="s">
        <v>587</v>
      </c>
      <c r="D552" s="823" t="s">
        <v>965</v>
      </c>
      <c r="E552" s="823" t="s">
        <v>1832</v>
      </c>
      <c r="F552" s="823" t="s">
        <v>1992</v>
      </c>
      <c r="G552" s="823" t="s">
        <v>937</v>
      </c>
      <c r="H552" s="832"/>
      <c r="I552" s="832"/>
      <c r="J552" s="823"/>
      <c r="K552" s="823"/>
      <c r="L552" s="832">
        <v>0.1</v>
      </c>
      <c r="M552" s="832">
        <v>327.58999999999997</v>
      </c>
      <c r="N552" s="823"/>
      <c r="O552" s="823">
        <v>3275.8999999999996</v>
      </c>
      <c r="P552" s="832"/>
      <c r="Q552" s="832"/>
      <c r="R552" s="828"/>
      <c r="S552" s="833"/>
    </row>
    <row r="553" spans="1:19" ht="14.45" customHeight="1" x14ac:dyDescent="0.2">
      <c r="A553" s="822" t="s">
        <v>1830</v>
      </c>
      <c r="B553" s="823" t="s">
        <v>1831</v>
      </c>
      <c r="C553" s="823" t="s">
        <v>587</v>
      </c>
      <c r="D553" s="823" t="s">
        <v>965</v>
      </c>
      <c r="E553" s="823" t="s">
        <v>1835</v>
      </c>
      <c r="F553" s="823" t="s">
        <v>1993</v>
      </c>
      <c r="G553" s="823" t="s">
        <v>1994</v>
      </c>
      <c r="H553" s="832">
        <v>5169</v>
      </c>
      <c r="I553" s="832">
        <v>175836.23999999996</v>
      </c>
      <c r="J553" s="823"/>
      <c r="K553" s="823">
        <v>34.017457922228665</v>
      </c>
      <c r="L553" s="832">
        <v>9945</v>
      </c>
      <c r="M553" s="832">
        <v>339415.92000000004</v>
      </c>
      <c r="N553" s="823"/>
      <c r="O553" s="823">
        <v>34.129303167420815</v>
      </c>
      <c r="P553" s="832">
        <v>7850</v>
      </c>
      <c r="Q553" s="832">
        <v>270311.02</v>
      </c>
      <c r="R553" s="828"/>
      <c r="S553" s="833">
        <v>34.434524840764333</v>
      </c>
    </row>
    <row r="554" spans="1:19" ht="14.45" customHeight="1" x14ac:dyDescent="0.2">
      <c r="A554" s="822" t="s">
        <v>1830</v>
      </c>
      <c r="B554" s="823" t="s">
        <v>1831</v>
      </c>
      <c r="C554" s="823" t="s">
        <v>587</v>
      </c>
      <c r="D554" s="823" t="s">
        <v>965</v>
      </c>
      <c r="E554" s="823" t="s">
        <v>1890</v>
      </c>
      <c r="F554" s="823" t="s">
        <v>2003</v>
      </c>
      <c r="G554" s="823" t="s">
        <v>2004</v>
      </c>
      <c r="H554" s="832">
        <v>20</v>
      </c>
      <c r="I554" s="832">
        <v>290300</v>
      </c>
      <c r="J554" s="823"/>
      <c r="K554" s="823">
        <v>14515</v>
      </c>
      <c r="L554" s="832">
        <v>39</v>
      </c>
      <c r="M554" s="832">
        <v>566319</v>
      </c>
      <c r="N554" s="823"/>
      <c r="O554" s="823">
        <v>14521</v>
      </c>
      <c r="P554" s="832">
        <v>33</v>
      </c>
      <c r="Q554" s="832">
        <v>485430</v>
      </c>
      <c r="R554" s="828"/>
      <c r="S554" s="833">
        <v>14710</v>
      </c>
    </row>
    <row r="555" spans="1:19" ht="14.45" customHeight="1" x14ac:dyDescent="0.2">
      <c r="A555" s="822" t="s">
        <v>1830</v>
      </c>
      <c r="B555" s="823" t="s">
        <v>1831</v>
      </c>
      <c r="C555" s="823" t="s">
        <v>587</v>
      </c>
      <c r="D555" s="823" t="s">
        <v>966</v>
      </c>
      <c r="E555" s="823" t="s">
        <v>1832</v>
      </c>
      <c r="F555" s="823" t="s">
        <v>1990</v>
      </c>
      <c r="G555" s="823" t="s">
        <v>863</v>
      </c>
      <c r="H555" s="832"/>
      <c r="I555" s="832"/>
      <c r="J555" s="823"/>
      <c r="K555" s="823"/>
      <c r="L555" s="832">
        <v>0.05</v>
      </c>
      <c r="M555" s="832">
        <v>45.19</v>
      </c>
      <c r="N555" s="823"/>
      <c r="O555" s="823">
        <v>903.8</v>
      </c>
      <c r="P555" s="832"/>
      <c r="Q555" s="832"/>
      <c r="R555" s="828"/>
      <c r="S555" s="833"/>
    </row>
    <row r="556" spans="1:19" ht="14.45" customHeight="1" x14ac:dyDescent="0.2">
      <c r="A556" s="822" t="s">
        <v>1830</v>
      </c>
      <c r="B556" s="823" t="s">
        <v>1831</v>
      </c>
      <c r="C556" s="823" t="s">
        <v>587</v>
      </c>
      <c r="D556" s="823" t="s">
        <v>966</v>
      </c>
      <c r="E556" s="823" t="s">
        <v>1832</v>
      </c>
      <c r="F556" s="823" t="s">
        <v>1991</v>
      </c>
      <c r="G556" s="823" t="s">
        <v>937</v>
      </c>
      <c r="H556" s="832">
        <v>44.35</v>
      </c>
      <c r="I556" s="832">
        <v>29072.34</v>
      </c>
      <c r="J556" s="823"/>
      <c r="K556" s="823">
        <v>655.52063134160085</v>
      </c>
      <c r="L556" s="832">
        <v>0.95000000000000007</v>
      </c>
      <c r="M556" s="832">
        <v>622.75</v>
      </c>
      <c r="N556" s="823"/>
      <c r="O556" s="823">
        <v>655.52631578947364</v>
      </c>
      <c r="P556" s="832">
        <v>0.5</v>
      </c>
      <c r="Q556" s="832">
        <v>327.76</v>
      </c>
      <c r="R556" s="828"/>
      <c r="S556" s="833">
        <v>655.52</v>
      </c>
    </row>
    <row r="557" spans="1:19" ht="14.45" customHeight="1" x14ac:dyDescent="0.2">
      <c r="A557" s="822" t="s">
        <v>1830</v>
      </c>
      <c r="B557" s="823" t="s">
        <v>1831</v>
      </c>
      <c r="C557" s="823" t="s">
        <v>587</v>
      </c>
      <c r="D557" s="823" t="s">
        <v>966</v>
      </c>
      <c r="E557" s="823" t="s">
        <v>1835</v>
      </c>
      <c r="F557" s="823" t="s">
        <v>1993</v>
      </c>
      <c r="G557" s="823" t="s">
        <v>1994</v>
      </c>
      <c r="H557" s="832">
        <v>41308</v>
      </c>
      <c r="I557" s="832">
        <v>1404633.6800000002</v>
      </c>
      <c r="J557" s="823"/>
      <c r="K557" s="823">
        <v>34.003914011813698</v>
      </c>
      <c r="L557" s="832">
        <v>32816</v>
      </c>
      <c r="M557" s="832">
        <v>1119975.17</v>
      </c>
      <c r="N557" s="823"/>
      <c r="O557" s="823">
        <v>34.128936189663577</v>
      </c>
      <c r="P557" s="832">
        <v>9546</v>
      </c>
      <c r="Q557" s="832">
        <v>328691.38</v>
      </c>
      <c r="R557" s="828"/>
      <c r="S557" s="833">
        <v>34.432367483762832</v>
      </c>
    </row>
    <row r="558" spans="1:19" ht="14.45" customHeight="1" x14ac:dyDescent="0.2">
      <c r="A558" s="822" t="s">
        <v>1830</v>
      </c>
      <c r="B558" s="823" t="s">
        <v>1831</v>
      </c>
      <c r="C558" s="823" t="s">
        <v>587</v>
      </c>
      <c r="D558" s="823" t="s">
        <v>966</v>
      </c>
      <c r="E558" s="823" t="s">
        <v>1835</v>
      </c>
      <c r="F558" s="823" t="s">
        <v>1995</v>
      </c>
      <c r="G558" s="823" t="s">
        <v>1996</v>
      </c>
      <c r="H558" s="832">
        <v>2480</v>
      </c>
      <c r="I558" s="832">
        <v>126926.40000000001</v>
      </c>
      <c r="J558" s="823"/>
      <c r="K558" s="823">
        <v>51.180000000000007</v>
      </c>
      <c r="L558" s="832">
        <v>690</v>
      </c>
      <c r="M558" s="832">
        <v>50735.700000000004</v>
      </c>
      <c r="N558" s="823"/>
      <c r="O558" s="823">
        <v>73.53</v>
      </c>
      <c r="P558" s="832">
        <v>607</v>
      </c>
      <c r="Q558" s="832">
        <v>44989.79</v>
      </c>
      <c r="R558" s="828"/>
      <c r="S558" s="833">
        <v>74.118270181219117</v>
      </c>
    </row>
    <row r="559" spans="1:19" ht="14.45" customHeight="1" x14ac:dyDescent="0.2">
      <c r="A559" s="822" t="s">
        <v>1830</v>
      </c>
      <c r="B559" s="823" t="s">
        <v>1831</v>
      </c>
      <c r="C559" s="823" t="s">
        <v>587</v>
      </c>
      <c r="D559" s="823" t="s">
        <v>966</v>
      </c>
      <c r="E559" s="823" t="s">
        <v>1890</v>
      </c>
      <c r="F559" s="823" t="s">
        <v>2003</v>
      </c>
      <c r="G559" s="823" t="s">
        <v>2004</v>
      </c>
      <c r="H559" s="832">
        <v>165</v>
      </c>
      <c r="I559" s="832">
        <v>2394975</v>
      </c>
      <c r="J559" s="823"/>
      <c r="K559" s="823">
        <v>14515</v>
      </c>
      <c r="L559" s="832">
        <v>130</v>
      </c>
      <c r="M559" s="832">
        <v>1887730</v>
      </c>
      <c r="N559" s="823"/>
      <c r="O559" s="823">
        <v>14521</v>
      </c>
      <c r="P559" s="832">
        <v>45</v>
      </c>
      <c r="Q559" s="832">
        <v>661950</v>
      </c>
      <c r="R559" s="828"/>
      <c r="S559" s="833">
        <v>14710</v>
      </c>
    </row>
    <row r="560" spans="1:19" ht="14.45" customHeight="1" x14ac:dyDescent="0.2">
      <c r="A560" s="822" t="s">
        <v>1830</v>
      </c>
      <c r="B560" s="823" t="s">
        <v>1831</v>
      </c>
      <c r="C560" s="823" t="s">
        <v>587</v>
      </c>
      <c r="D560" s="823" t="s">
        <v>1828</v>
      </c>
      <c r="E560" s="823" t="s">
        <v>1832</v>
      </c>
      <c r="F560" s="823" t="s">
        <v>1987</v>
      </c>
      <c r="G560" s="823" t="s">
        <v>1988</v>
      </c>
      <c r="H560" s="832"/>
      <c r="I560" s="832"/>
      <c r="J560" s="823"/>
      <c r="K560" s="823"/>
      <c r="L560" s="832">
        <v>0.5</v>
      </c>
      <c r="M560" s="832">
        <v>1004.82</v>
      </c>
      <c r="N560" s="823"/>
      <c r="O560" s="823">
        <v>2009.64</v>
      </c>
      <c r="P560" s="832"/>
      <c r="Q560" s="832"/>
      <c r="R560" s="828"/>
      <c r="S560" s="833"/>
    </row>
    <row r="561" spans="1:19" ht="14.45" customHeight="1" x14ac:dyDescent="0.2">
      <c r="A561" s="822" t="s">
        <v>1830</v>
      </c>
      <c r="B561" s="823" t="s">
        <v>1831</v>
      </c>
      <c r="C561" s="823" t="s">
        <v>587</v>
      </c>
      <c r="D561" s="823" t="s">
        <v>1828</v>
      </c>
      <c r="E561" s="823" t="s">
        <v>1832</v>
      </c>
      <c r="F561" s="823" t="s">
        <v>1990</v>
      </c>
      <c r="G561" s="823" t="s">
        <v>863</v>
      </c>
      <c r="H561" s="832"/>
      <c r="I561" s="832"/>
      <c r="J561" s="823"/>
      <c r="K561" s="823"/>
      <c r="L561" s="832">
        <v>0.1</v>
      </c>
      <c r="M561" s="832">
        <v>71.819999999999993</v>
      </c>
      <c r="N561" s="823"/>
      <c r="O561" s="823">
        <v>718.19999999999993</v>
      </c>
      <c r="P561" s="832">
        <v>0.05</v>
      </c>
      <c r="Q561" s="832">
        <v>35.909999999999997</v>
      </c>
      <c r="R561" s="828"/>
      <c r="S561" s="833">
        <v>718.19999999999993</v>
      </c>
    </row>
    <row r="562" spans="1:19" ht="14.45" customHeight="1" x14ac:dyDescent="0.2">
      <c r="A562" s="822" t="s">
        <v>1830</v>
      </c>
      <c r="B562" s="823" t="s">
        <v>1831</v>
      </c>
      <c r="C562" s="823" t="s">
        <v>587</v>
      </c>
      <c r="D562" s="823" t="s">
        <v>1828</v>
      </c>
      <c r="E562" s="823" t="s">
        <v>1832</v>
      </c>
      <c r="F562" s="823" t="s">
        <v>1991</v>
      </c>
      <c r="G562" s="823" t="s">
        <v>937</v>
      </c>
      <c r="H562" s="832">
        <v>48.550000000000011</v>
      </c>
      <c r="I562" s="832">
        <v>31825.470000000005</v>
      </c>
      <c r="J562" s="823"/>
      <c r="K562" s="823">
        <v>655.51946446961892</v>
      </c>
      <c r="L562" s="832">
        <v>0.02</v>
      </c>
      <c r="M562" s="832">
        <v>15.08</v>
      </c>
      <c r="N562" s="823"/>
      <c r="O562" s="823">
        <v>754</v>
      </c>
      <c r="P562" s="832"/>
      <c r="Q562" s="832"/>
      <c r="R562" s="828"/>
      <c r="S562" s="833"/>
    </row>
    <row r="563" spans="1:19" ht="14.45" customHeight="1" x14ac:dyDescent="0.2">
      <c r="A563" s="822" t="s">
        <v>1830</v>
      </c>
      <c r="B563" s="823" t="s">
        <v>1831</v>
      </c>
      <c r="C563" s="823" t="s">
        <v>587</v>
      </c>
      <c r="D563" s="823" t="s">
        <v>1828</v>
      </c>
      <c r="E563" s="823" t="s">
        <v>1832</v>
      </c>
      <c r="F563" s="823" t="s">
        <v>1992</v>
      </c>
      <c r="G563" s="823" t="s">
        <v>937</v>
      </c>
      <c r="H563" s="832">
        <v>0.1</v>
      </c>
      <c r="I563" s="832">
        <v>327.58999999999997</v>
      </c>
      <c r="J563" s="823"/>
      <c r="K563" s="823">
        <v>3275.8999999999996</v>
      </c>
      <c r="L563" s="832"/>
      <c r="M563" s="832"/>
      <c r="N563" s="823"/>
      <c r="O563" s="823"/>
      <c r="P563" s="832"/>
      <c r="Q563" s="832"/>
      <c r="R563" s="828"/>
      <c r="S563" s="833"/>
    </row>
    <row r="564" spans="1:19" ht="14.45" customHeight="1" x14ac:dyDescent="0.2">
      <c r="A564" s="822" t="s">
        <v>1830</v>
      </c>
      <c r="B564" s="823" t="s">
        <v>1831</v>
      </c>
      <c r="C564" s="823" t="s">
        <v>587</v>
      </c>
      <c r="D564" s="823" t="s">
        <v>1828</v>
      </c>
      <c r="E564" s="823" t="s">
        <v>1835</v>
      </c>
      <c r="F564" s="823" t="s">
        <v>1993</v>
      </c>
      <c r="G564" s="823" t="s">
        <v>1994</v>
      </c>
      <c r="H564" s="832">
        <v>45112</v>
      </c>
      <c r="I564" s="832">
        <v>1533232.24</v>
      </c>
      <c r="J564" s="823"/>
      <c r="K564" s="823">
        <v>33.987237098776376</v>
      </c>
      <c r="L564" s="832">
        <v>18718</v>
      </c>
      <c r="M564" s="832">
        <v>638845.33999999985</v>
      </c>
      <c r="N564" s="823"/>
      <c r="O564" s="823">
        <v>34.129999999999995</v>
      </c>
      <c r="P564" s="832">
        <v>8243</v>
      </c>
      <c r="Q564" s="832">
        <v>283521.7099999999</v>
      </c>
      <c r="R564" s="828"/>
      <c r="S564" s="833">
        <v>34.395451898580603</v>
      </c>
    </row>
    <row r="565" spans="1:19" ht="14.45" customHeight="1" x14ac:dyDescent="0.2">
      <c r="A565" s="822" t="s">
        <v>1830</v>
      </c>
      <c r="B565" s="823" t="s">
        <v>1831</v>
      </c>
      <c r="C565" s="823" t="s">
        <v>587</v>
      </c>
      <c r="D565" s="823" t="s">
        <v>1828</v>
      </c>
      <c r="E565" s="823" t="s">
        <v>1835</v>
      </c>
      <c r="F565" s="823" t="s">
        <v>1995</v>
      </c>
      <c r="G565" s="823" t="s">
        <v>1996</v>
      </c>
      <c r="H565" s="832">
        <v>2705</v>
      </c>
      <c r="I565" s="832">
        <v>138441.9</v>
      </c>
      <c r="J565" s="823"/>
      <c r="K565" s="823">
        <v>51.18</v>
      </c>
      <c r="L565" s="832"/>
      <c r="M565" s="832"/>
      <c r="N565" s="823"/>
      <c r="O565" s="823"/>
      <c r="P565" s="832"/>
      <c r="Q565" s="832"/>
      <c r="R565" s="828"/>
      <c r="S565" s="833"/>
    </row>
    <row r="566" spans="1:19" ht="14.45" customHeight="1" x14ac:dyDescent="0.2">
      <c r="A566" s="822" t="s">
        <v>1830</v>
      </c>
      <c r="B566" s="823" t="s">
        <v>1831</v>
      </c>
      <c r="C566" s="823" t="s">
        <v>587</v>
      </c>
      <c r="D566" s="823" t="s">
        <v>1828</v>
      </c>
      <c r="E566" s="823" t="s">
        <v>1890</v>
      </c>
      <c r="F566" s="823" t="s">
        <v>2003</v>
      </c>
      <c r="G566" s="823" t="s">
        <v>2004</v>
      </c>
      <c r="H566" s="832">
        <v>177</v>
      </c>
      <c r="I566" s="832">
        <v>2569155</v>
      </c>
      <c r="J566" s="823"/>
      <c r="K566" s="823">
        <v>14515</v>
      </c>
      <c r="L566" s="832">
        <v>72</v>
      </c>
      <c r="M566" s="832">
        <v>1045512</v>
      </c>
      <c r="N566" s="823"/>
      <c r="O566" s="823">
        <v>14521</v>
      </c>
      <c r="P566" s="832">
        <v>33</v>
      </c>
      <c r="Q566" s="832">
        <v>485430</v>
      </c>
      <c r="R566" s="828"/>
      <c r="S566" s="833">
        <v>14710</v>
      </c>
    </row>
    <row r="567" spans="1:19" ht="14.45" customHeight="1" x14ac:dyDescent="0.2">
      <c r="A567" s="822" t="s">
        <v>1830</v>
      </c>
      <c r="B567" s="823" t="s">
        <v>1831</v>
      </c>
      <c r="C567" s="823" t="s">
        <v>587</v>
      </c>
      <c r="D567" s="823" t="s">
        <v>968</v>
      </c>
      <c r="E567" s="823" t="s">
        <v>1832</v>
      </c>
      <c r="F567" s="823" t="s">
        <v>1989</v>
      </c>
      <c r="G567" s="823"/>
      <c r="H567" s="832">
        <v>0.6</v>
      </c>
      <c r="I567" s="832">
        <v>1091.43</v>
      </c>
      <c r="J567" s="823"/>
      <c r="K567" s="823">
        <v>1819.0500000000002</v>
      </c>
      <c r="L567" s="832"/>
      <c r="M567" s="832"/>
      <c r="N567" s="823"/>
      <c r="O567" s="823"/>
      <c r="P567" s="832"/>
      <c r="Q567" s="832"/>
      <c r="R567" s="828"/>
      <c r="S567" s="833"/>
    </row>
    <row r="568" spans="1:19" ht="14.45" customHeight="1" x14ac:dyDescent="0.2">
      <c r="A568" s="822" t="s">
        <v>1830</v>
      </c>
      <c r="B568" s="823" t="s">
        <v>1831</v>
      </c>
      <c r="C568" s="823" t="s">
        <v>587</v>
      </c>
      <c r="D568" s="823" t="s">
        <v>968</v>
      </c>
      <c r="E568" s="823" t="s">
        <v>1832</v>
      </c>
      <c r="F568" s="823" t="s">
        <v>1990</v>
      </c>
      <c r="G568" s="823" t="s">
        <v>863</v>
      </c>
      <c r="H568" s="832"/>
      <c r="I568" s="832"/>
      <c r="J568" s="823"/>
      <c r="K568" s="823"/>
      <c r="L568" s="832">
        <v>0.15000000000000002</v>
      </c>
      <c r="M568" s="832">
        <v>117.00999999999999</v>
      </c>
      <c r="N568" s="823"/>
      <c r="O568" s="823">
        <v>780.06666666666649</v>
      </c>
      <c r="P568" s="832">
        <v>0.2</v>
      </c>
      <c r="Q568" s="832">
        <v>143.63999999999999</v>
      </c>
      <c r="R568" s="828"/>
      <c r="S568" s="833">
        <v>718.19999999999993</v>
      </c>
    </row>
    <row r="569" spans="1:19" ht="14.45" customHeight="1" x14ac:dyDescent="0.2">
      <c r="A569" s="822" t="s">
        <v>1830</v>
      </c>
      <c r="B569" s="823" t="s">
        <v>1831</v>
      </c>
      <c r="C569" s="823" t="s">
        <v>587</v>
      </c>
      <c r="D569" s="823" t="s">
        <v>968</v>
      </c>
      <c r="E569" s="823" t="s">
        <v>1832</v>
      </c>
      <c r="F569" s="823" t="s">
        <v>1991</v>
      </c>
      <c r="G569" s="823" t="s">
        <v>937</v>
      </c>
      <c r="H569" s="832">
        <v>23.3</v>
      </c>
      <c r="I569" s="832">
        <v>15273.64</v>
      </c>
      <c r="J569" s="823"/>
      <c r="K569" s="823">
        <v>655.52103004291837</v>
      </c>
      <c r="L569" s="832">
        <v>3.4</v>
      </c>
      <c r="M569" s="832">
        <v>2228.77</v>
      </c>
      <c r="N569" s="823"/>
      <c r="O569" s="823">
        <v>655.5205882352941</v>
      </c>
      <c r="P569" s="832"/>
      <c r="Q569" s="832"/>
      <c r="R569" s="828"/>
      <c r="S569" s="833"/>
    </row>
    <row r="570" spans="1:19" ht="14.45" customHeight="1" x14ac:dyDescent="0.2">
      <c r="A570" s="822" t="s">
        <v>1830</v>
      </c>
      <c r="B570" s="823" t="s">
        <v>1831</v>
      </c>
      <c r="C570" s="823" t="s">
        <v>587</v>
      </c>
      <c r="D570" s="823" t="s">
        <v>968</v>
      </c>
      <c r="E570" s="823" t="s">
        <v>1832</v>
      </c>
      <c r="F570" s="823" t="s">
        <v>1992</v>
      </c>
      <c r="G570" s="823" t="s">
        <v>937</v>
      </c>
      <c r="H570" s="832"/>
      <c r="I570" s="832"/>
      <c r="J570" s="823"/>
      <c r="K570" s="823"/>
      <c r="L570" s="832">
        <v>0.12</v>
      </c>
      <c r="M570" s="832">
        <v>393.11</v>
      </c>
      <c r="N570" s="823"/>
      <c r="O570" s="823">
        <v>3275.916666666667</v>
      </c>
      <c r="P570" s="832"/>
      <c r="Q570" s="832"/>
      <c r="R570" s="828"/>
      <c r="S570" s="833"/>
    </row>
    <row r="571" spans="1:19" ht="14.45" customHeight="1" x14ac:dyDescent="0.2">
      <c r="A571" s="822" t="s">
        <v>1830</v>
      </c>
      <c r="B571" s="823" t="s">
        <v>1831</v>
      </c>
      <c r="C571" s="823" t="s">
        <v>587</v>
      </c>
      <c r="D571" s="823" t="s">
        <v>968</v>
      </c>
      <c r="E571" s="823" t="s">
        <v>1835</v>
      </c>
      <c r="F571" s="823" t="s">
        <v>1993</v>
      </c>
      <c r="G571" s="823" t="s">
        <v>1994</v>
      </c>
      <c r="H571" s="832">
        <v>37840</v>
      </c>
      <c r="I571" s="832">
        <v>1287507.9799999997</v>
      </c>
      <c r="J571" s="823"/>
      <c r="K571" s="823">
        <v>34.025052325581392</v>
      </c>
      <c r="L571" s="832">
        <v>31765</v>
      </c>
      <c r="M571" s="832">
        <v>1084052.9100000001</v>
      </c>
      <c r="N571" s="823"/>
      <c r="O571" s="823">
        <v>34.127275617818356</v>
      </c>
      <c r="P571" s="832">
        <v>37794</v>
      </c>
      <c r="Q571" s="832">
        <v>1301565.0600000003</v>
      </c>
      <c r="R571" s="828"/>
      <c r="S571" s="833">
        <v>34.438404508652177</v>
      </c>
    </row>
    <row r="572" spans="1:19" ht="14.45" customHeight="1" x14ac:dyDescent="0.2">
      <c r="A572" s="822" t="s">
        <v>1830</v>
      </c>
      <c r="B572" s="823" t="s">
        <v>1831</v>
      </c>
      <c r="C572" s="823" t="s">
        <v>587</v>
      </c>
      <c r="D572" s="823" t="s">
        <v>968</v>
      </c>
      <c r="E572" s="823" t="s">
        <v>1835</v>
      </c>
      <c r="F572" s="823" t="s">
        <v>1995</v>
      </c>
      <c r="G572" s="823" t="s">
        <v>1996</v>
      </c>
      <c r="H572" s="832">
        <v>662</v>
      </c>
      <c r="I572" s="832">
        <v>33881.160000000003</v>
      </c>
      <c r="J572" s="823"/>
      <c r="K572" s="823">
        <v>51.180000000000007</v>
      </c>
      <c r="L572" s="832"/>
      <c r="M572" s="832"/>
      <c r="N572" s="823"/>
      <c r="O572" s="823"/>
      <c r="P572" s="832">
        <v>1097</v>
      </c>
      <c r="Q572" s="832">
        <v>83174.540000000008</v>
      </c>
      <c r="R572" s="828"/>
      <c r="S572" s="833">
        <v>75.820000000000007</v>
      </c>
    </row>
    <row r="573" spans="1:19" ht="14.45" customHeight="1" x14ac:dyDescent="0.2">
      <c r="A573" s="822" t="s">
        <v>1830</v>
      </c>
      <c r="B573" s="823" t="s">
        <v>1831</v>
      </c>
      <c r="C573" s="823" t="s">
        <v>587</v>
      </c>
      <c r="D573" s="823" t="s">
        <v>968</v>
      </c>
      <c r="E573" s="823" t="s">
        <v>1835</v>
      </c>
      <c r="F573" s="823" t="s">
        <v>1997</v>
      </c>
      <c r="G573" s="823" t="s">
        <v>1998</v>
      </c>
      <c r="H573" s="832"/>
      <c r="I573" s="832"/>
      <c r="J573" s="823"/>
      <c r="K573" s="823"/>
      <c r="L573" s="832"/>
      <c r="M573" s="832"/>
      <c r="N573" s="823"/>
      <c r="O573" s="823"/>
      <c r="P573" s="832">
        <v>139</v>
      </c>
      <c r="Q573" s="832">
        <v>8862.64</v>
      </c>
      <c r="R573" s="828"/>
      <c r="S573" s="833">
        <v>63.76</v>
      </c>
    </row>
    <row r="574" spans="1:19" ht="14.45" customHeight="1" x14ac:dyDescent="0.2">
      <c r="A574" s="822" t="s">
        <v>1830</v>
      </c>
      <c r="B574" s="823" t="s">
        <v>1831</v>
      </c>
      <c r="C574" s="823" t="s">
        <v>587</v>
      </c>
      <c r="D574" s="823" t="s">
        <v>968</v>
      </c>
      <c r="E574" s="823" t="s">
        <v>1890</v>
      </c>
      <c r="F574" s="823" t="s">
        <v>2003</v>
      </c>
      <c r="G574" s="823" t="s">
        <v>2004</v>
      </c>
      <c r="H574" s="832">
        <v>145</v>
      </c>
      <c r="I574" s="832">
        <v>2104675</v>
      </c>
      <c r="J574" s="823"/>
      <c r="K574" s="823">
        <v>14515</v>
      </c>
      <c r="L574" s="832">
        <v>130</v>
      </c>
      <c r="M574" s="832">
        <v>1887730</v>
      </c>
      <c r="N574" s="823"/>
      <c r="O574" s="823">
        <v>14521</v>
      </c>
      <c r="P574" s="832">
        <v>172</v>
      </c>
      <c r="Q574" s="832">
        <v>2530120</v>
      </c>
      <c r="R574" s="828"/>
      <c r="S574" s="833">
        <v>14710</v>
      </c>
    </row>
    <row r="575" spans="1:19" ht="14.45" customHeight="1" x14ac:dyDescent="0.2">
      <c r="A575" s="822" t="s">
        <v>1830</v>
      </c>
      <c r="B575" s="823" t="s">
        <v>1831</v>
      </c>
      <c r="C575" s="823" t="s">
        <v>587</v>
      </c>
      <c r="D575" s="823" t="s">
        <v>967</v>
      </c>
      <c r="E575" s="823" t="s">
        <v>1832</v>
      </c>
      <c r="F575" s="823" t="s">
        <v>1987</v>
      </c>
      <c r="G575" s="823" t="s">
        <v>1988</v>
      </c>
      <c r="H575" s="832">
        <v>1.1000000000000001</v>
      </c>
      <c r="I575" s="832">
        <v>2210.61</v>
      </c>
      <c r="J575" s="823"/>
      <c r="K575" s="823">
        <v>2009.6454545454544</v>
      </c>
      <c r="L575" s="832">
        <v>0.5</v>
      </c>
      <c r="M575" s="832">
        <v>1004.82</v>
      </c>
      <c r="N575" s="823"/>
      <c r="O575" s="823">
        <v>2009.64</v>
      </c>
      <c r="P575" s="832"/>
      <c r="Q575" s="832"/>
      <c r="R575" s="828"/>
      <c r="S575" s="833"/>
    </row>
    <row r="576" spans="1:19" ht="14.45" customHeight="1" x14ac:dyDescent="0.2">
      <c r="A576" s="822" t="s">
        <v>1830</v>
      </c>
      <c r="B576" s="823" t="s">
        <v>1831</v>
      </c>
      <c r="C576" s="823" t="s">
        <v>587</v>
      </c>
      <c r="D576" s="823" t="s">
        <v>967</v>
      </c>
      <c r="E576" s="823" t="s">
        <v>1832</v>
      </c>
      <c r="F576" s="823" t="s">
        <v>1990</v>
      </c>
      <c r="G576" s="823" t="s">
        <v>863</v>
      </c>
      <c r="H576" s="832">
        <v>0.05</v>
      </c>
      <c r="I576" s="832">
        <v>35.93</v>
      </c>
      <c r="J576" s="823"/>
      <c r="K576" s="823">
        <v>718.59999999999991</v>
      </c>
      <c r="L576" s="832">
        <v>0.05</v>
      </c>
      <c r="M576" s="832">
        <v>35.909999999999997</v>
      </c>
      <c r="N576" s="823"/>
      <c r="O576" s="823">
        <v>718.19999999999993</v>
      </c>
      <c r="P576" s="832"/>
      <c r="Q576" s="832"/>
      <c r="R576" s="828"/>
      <c r="S576" s="833"/>
    </row>
    <row r="577" spans="1:19" ht="14.45" customHeight="1" x14ac:dyDescent="0.2">
      <c r="A577" s="822" t="s">
        <v>1830</v>
      </c>
      <c r="B577" s="823" t="s">
        <v>1831</v>
      </c>
      <c r="C577" s="823" t="s">
        <v>587</v>
      </c>
      <c r="D577" s="823" t="s">
        <v>967</v>
      </c>
      <c r="E577" s="823" t="s">
        <v>1832</v>
      </c>
      <c r="F577" s="823" t="s">
        <v>1991</v>
      </c>
      <c r="G577" s="823" t="s">
        <v>937</v>
      </c>
      <c r="H577" s="832">
        <v>43.150000000000006</v>
      </c>
      <c r="I577" s="832">
        <v>28285.689999999988</v>
      </c>
      <c r="J577" s="823"/>
      <c r="K577" s="823">
        <v>655.52004634994171</v>
      </c>
      <c r="L577" s="832">
        <v>3.95</v>
      </c>
      <c r="M577" s="832">
        <v>2589.29</v>
      </c>
      <c r="N577" s="823"/>
      <c r="O577" s="823">
        <v>655.51645569620246</v>
      </c>
      <c r="P577" s="832"/>
      <c r="Q577" s="832"/>
      <c r="R577" s="828"/>
      <c r="S577" s="833"/>
    </row>
    <row r="578" spans="1:19" ht="14.45" customHeight="1" x14ac:dyDescent="0.2">
      <c r="A578" s="822" t="s">
        <v>1830</v>
      </c>
      <c r="B578" s="823" t="s">
        <v>1831</v>
      </c>
      <c r="C578" s="823" t="s">
        <v>587</v>
      </c>
      <c r="D578" s="823" t="s">
        <v>967</v>
      </c>
      <c r="E578" s="823" t="s">
        <v>1832</v>
      </c>
      <c r="F578" s="823" t="s">
        <v>1992</v>
      </c>
      <c r="G578" s="823" t="s">
        <v>937</v>
      </c>
      <c r="H578" s="832"/>
      <c r="I578" s="832"/>
      <c r="J578" s="823"/>
      <c r="K578" s="823"/>
      <c r="L578" s="832">
        <v>0.13</v>
      </c>
      <c r="M578" s="832">
        <v>425.87</v>
      </c>
      <c r="N578" s="823"/>
      <c r="O578" s="823">
        <v>3275.9230769230767</v>
      </c>
      <c r="P578" s="832"/>
      <c r="Q578" s="832"/>
      <c r="R578" s="828"/>
      <c r="S578" s="833"/>
    </row>
    <row r="579" spans="1:19" ht="14.45" customHeight="1" x14ac:dyDescent="0.2">
      <c r="A579" s="822" t="s">
        <v>1830</v>
      </c>
      <c r="B579" s="823" t="s">
        <v>1831</v>
      </c>
      <c r="C579" s="823" t="s">
        <v>587</v>
      </c>
      <c r="D579" s="823" t="s">
        <v>967</v>
      </c>
      <c r="E579" s="823" t="s">
        <v>1835</v>
      </c>
      <c r="F579" s="823" t="s">
        <v>1993</v>
      </c>
      <c r="G579" s="823" t="s">
        <v>1994</v>
      </c>
      <c r="H579" s="832">
        <v>55381</v>
      </c>
      <c r="I579" s="832">
        <v>1884051.24</v>
      </c>
      <c r="J579" s="823"/>
      <c r="K579" s="823">
        <v>34.019812571098392</v>
      </c>
      <c r="L579" s="832">
        <v>55145</v>
      </c>
      <c r="M579" s="832">
        <v>1881982.6000000006</v>
      </c>
      <c r="N579" s="823"/>
      <c r="O579" s="823">
        <v>34.127891921298406</v>
      </c>
      <c r="P579" s="832">
        <v>23175</v>
      </c>
      <c r="Q579" s="832">
        <v>797026.10999999987</v>
      </c>
      <c r="R579" s="828"/>
      <c r="S579" s="833">
        <v>34.391633656957922</v>
      </c>
    </row>
    <row r="580" spans="1:19" ht="14.45" customHeight="1" x14ac:dyDescent="0.2">
      <c r="A580" s="822" t="s">
        <v>1830</v>
      </c>
      <c r="B580" s="823" t="s">
        <v>1831</v>
      </c>
      <c r="C580" s="823" t="s">
        <v>587</v>
      </c>
      <c r="D580" s="823" t="s">
        <v>967</v>
      </c>
      <c r="E580" s="823" t="s">
        <v>1835</v>
      </c>
      <c r="F580" s="823" t="s">
        <v>1995</v>
      </c>
      <c r="G580" s="823" t="s">
        <v>1996</v>
      </c>
      <c r="H580" s="832">
        <v>3547</v>
      </c>
      <c r="I580" s="832">
        <v>181535.46000000002</v>
      </c>
      <c r="J580" s="823"/>
      <c r="K580" s="823">
        <v>51.180000000000007</v>
      </c>
      <c r="L580" s="832">
        <v>375</v>
      </c>
      <c r="M580" s="832">
        <v>27572.059999999998</v>
      </c>
      <c r="N580" s="823"/>
      <c r="O580" s="823">
        <v>73.52549333333333</v>
      </c>
      <c r="P580" s="832"/>
      <c r="Q580" s="832"/>
      <c r="R580" s="828"/>
      <c r="S580" s="833"/>
    </row>
    <row r="581" spans="1:19" ht="14.45" customHeight="1" x14ac:dyDescent="0.2">
      <c r="A581" s="822" t="s">
        <v>1830</v>
      </c>
      <c r="B581" s="823" t="s">
        <v>1831</v>
      </c>
      <c r="C581" s="823" t="s">
        <v>587</v>
      </c>
      <c r="D581" s="823" t="s">
        <v>967</v>
      </c>
      <c r="E581" s="823" t="s">
        <v>1835</v>
      </c>
      <c r="F581" s="823" t="s">
        <v>1997</v>
      </c>
      <c r="G581" s="823" t="s">
        <v>1998</v>
      </c>
      <c r="H581" s="832">
        <v>402</v>
      </c>
      <c r="I581" s="832">
        <v>24059.699999999997</v>
      </c>
      <c r="J581" s="823"/>
      <c r="K581" s="823">
        <v>59.849999999999994</v>
      </c>
      <c r="L581" s="832">
        <v>156</v>
      </c>
      <c r="M581" s="832">
        <v>9640.7999999999993</v>
      </c>
      <c r="N581" s="823"/>
      <c r="O581" s="823">
        <v>61.8</v>
      </c>
      <c r="P581" s="832"/>
      <c r="Q581" s="832"/>
      <c r="R581" s="828"/>
      <c r="S581" s="833"/>
    </row>
    <row r="582" spans="1:19" ht="14.45" customHeight="1" x14ac:dyDescent="0.2">
      <c r="A582" s="822" t="s">
        <v>1830</v>
      </c>
      <c r="B582" s="823" t="s">
        <v>1831</v>
      </c>
      <c r="C582" s="823" t="s">
        <v>587</v>
      </c>
      <c r="D582" s="823" t="s">
        <v>967</v>
      </c>
      <c r="E582" s="823" t="s">
        <v>1890</v>
      </c>
      <c r="F582" s="823" t="s">
        <v>2003</v>
      </c>
      <c r="G582" s="823" t="s">
        <v>2004</v>
      </c>
      <c r="H582" s="832">
        <v>232</v>
      </c>
      <c r="I582" s="832">
        <v>3367480</v>
      </c>
      <c r="J582" s="823"/>
      <c r="K582" s="823">
        <v>14515</v>
      </c>
      <c r="L582" s="832">
        <v>226</v>
      </c>
      <c r="M582" s="832">
        <v>3281746</v>
      </c>
      <c r="N582" s="823"/>
      <c r="O582" s="823">
        <v>14521</v>
      </c>
      <c r="P582" s="832">
        <v>97</v>
      </c>
      <c r="Q582" s="832">
        <v>1426870</v>
      </c>
      <c r="R582" s="828"/>
      <c r="S582" s="833">
        <v>14710</v>
      </c>
    </row>
    <row r="583" spans="1:19" ht="14.45" customHeight="1" x14ac:dyDescent="0.2">
      <c r="A583" s="822" t="s">
        <v>1830</v>
      </c>
      <c r="B583" s="823" t="s">
        <v>1831</v>
      </c>
      <c r="C583" s="823" t="s">
        <v>587</v>
      </c>
      <c r="D583" s="823" t="s">
        <v>963</v>
      </c>
      <c r="E583" s="823" t="s">
        <v>1832</v>
      </c>
      <c r="F583" s="823" t="s">
        <v>1990</v>
      </c>
      <c r="G583" s="823" t="s">
        <v>863</v>
      </c>
      <c r="H583" s="832"/>
      <c r="I583" s="832"/>
      <c r="J583" s="823"/>
      <c r="K583" s="823"/>
      <c r="L583" s="832"/>
      <c r="M583" s="832"/>
      <c r="N583" s="823"/>
      <c r="O583" s="823"/>
      <c r="P583" s="832">
        <v>0.15000000000000002</v>
      </c>
      <c r="Q583" s="832">
        <v>107.72999999999999</v>
      </c>
      <c r="R583" s="828"/>
      <c r="S583" s="833">
        <v>718.19999999999982</v>
      </c>
    </row>
    <row r="584" spans="1:19" ht="14.45" customHeight="1" x14ac:dyDescent="0.2">
      <c r="A584" s="822" t="s">
        <v>1830</v>
      </c>
      <c r="B584" s="823" t="s">
        <v>1831</v>
      </c>
      <c r="C584" s="823" t="s">
        <v>587</v>
      </c>
      <c r="D584" s="823" t="s">
        <v>963</v>
      </c>
      <c r="E584" s="823" t="s">
        <v>1832</v>
      </c>
      <c r="F584" s="823" t="s">
        <v>1991</v>
      </c>
      <c r="G584" s="823" t="s">
        <v>937</v>
      </c>
      <c r="H584" s="832">
        <v>20.749999999999996</v>
      </c>
      <c r="I584" s="832">
        <v>13602.029999999999</v>
      </c>
      <c r="J584" s="823"/>
      <c r="K584" s="823">
        <v>655.5195180722892</v>
      </c>
      <c r="L584" s="832">
        <v>4.55</v>
      </c>
      <c r="M584" s="832">
        <v>3506.19</v>
      </c>
      <c r="N584" s="823"/>
      <c r="O584" s="823">
        <v>770.59120879120883</v>
      </c>
      <c r="P584" s="832">
        <v>1.45</v>
      </c>
      <c r="Q584" s="832">
        <v>1024.19</v>
      </c>
      <c r="R584" s="828"/>
      <c r="S584" s="833">
        <v>706.33793103448284</v>
      </c>
    </row>
    <row r="585" spans="1:19" ht="14.45" customHeight="1" x14ac:dyDescent="0.2">
      <c r="A585" s="822" t="s">
        <v>1830</v>
      </c>
      <c r="B585" s="823" t="s">
        <v>1831</v>
      </c>
      <c r="C585" s="823" t="s">
        <v>587</v>
      </c>
      <c r="D585" s="823" t="s">
        <v>963</v>
      </c>
      <c r="E585" s="823" t="s">
        <v>1832</v>
      </c>
      <c r="F585" s="823" t="s">
        <v>1992</v>
      </c>
      <c r="G585" s="823" t="s">
        <v>937</v>
      </c>
      <c r="H585" s="832"/>
      <c r="I585" s="832"/>
      <c r="J585" s="823"/>
      <c r="K585" s="823"/>
      <c r="L585" s="832">
        <v>0.28000000000000003</v>
      </c>
      <c r="M585" s="832">
        <v>917.25</v>
      </c>
      <c r="N585" s="823"/>
      <c r="O585" s="823">
        <v>3275.8928571428569</v>
      </c>
      <c r="P585" s="832"/>
      <c r="Q585" s="832"/>
      <c r="R585" s="828"/>
      <c r="S585" s="833"/>
    </row>
    <row r="586" spans="1:19" ht="14.45" customHeight="1" x14ac:dyDescent="0.2">
      <c r="A586" s="822" t="s">
        <v>1830</v>
      </c>
      <c r="B586" s="823" t="s">
        <v>1831</v>
      </c>
      <c r="C586" s="823" t="s">
        <v>587</v>
      </c>
      <c r="D586" s="823" t="s">
        <v>963</v>
      </c>
      <c r="E586" s="823" t="s">
        <v>1835</v>
      </c>
      <c r="F586" s="823" t="s">
        <v>1993</v>
      </c>
      <c r="G586" s="823" t="s">
        <v>1994</v>
      </c>
      <c r="H586" s="832">
        <v>23495</v>
      </c>
      <c r="I586" s="832">
        <v>799567.04</v>
      </c>
      <c r="J586" s="823"/>
      <c r="K586" s="823">
        <v>34.03137007874016</v>
      </c>
      <c r="L586" s="832">
        <v>40831</v>
      </c>
      <c r="M586" s="832">
        <v>1393527.3099999994</v>
      </c>
      <c r="N586" s="823"/>
      <c r="O586" s="823">
        <v>34.129149665695167</v>
      </c>
      <c r="P586" s="832">
        <v>20033</v>
      </c>
      <c r="Q586" s="832">
        <v>689750.20999999985</v>
      </c>
      <c r="R586" s="828"/>
      <c r="S586" s="833">
        <v>34.430699845255319</v>
      </c>
    </row>
    <row r="587" spans="1:19" ht="14.45" customHeight="1" x14ac:dyDescent="0.2">
      <c r="A587" s="822" t="s">
        <v>1830</v>
      </c>
      <c r="B587" s="823" t="s">
        <v>1831</v>
      </c>
      <c r="C587" s="823" t="s">
        <v>587</v>
      </c>
      <c r="D587" s="823" t="s">
        <v>963</v>
      </c>
      <c r="E587" s="823" t="s">
        <v>1835</v>
      </c>
      <c r="F587" s="823" t="s">
        <v>1995</v>
      </c>
      <c r="G587" s="823" t="s">
        <v>1996</v>
      </c>
      <c r="H587" s="832"/>
      <c r="I587" s="832"/>
      <c r="J587" s="823"/>
      <c r="K587" s="823"/>
      <c r="L587" s="832">
        <v>1204</v>
      </c>
      <c r="M587" s="832">
        <v>88530.12</v>
      </c>
      <c r="N587" s="823"/>
      <c r="O587" s="823">
        <v>73.53</v>
      </c>
      <c r="P587" s="832">
        <v>937</v>
      </c>
      <c r="Q587" s="832">
        <v>71015.23</v>
      </c>
      <c r="R587" s="828"/>
      <c r="S587" s="833">
        <v>75.789999999999992</v>
      </c>
    </row>
    <row r="588" spans="1:19" ht="14.45" customHeight="1" x14ac:dyDescent="0.2">
      <c r="A588" s="822" t="s">
        <v>1830</v>
      </c>
      <c r="B588" s="823" t="s">
        <v>1831</v>
      </c>
      <c r="C588" s="823" t="s">
        <v>587</v>
      </c>
      <c r="D588" s="823" t="s">
        <v>963</v>
      </c>
      <c r="E588" s="823" t="s">
        <v>1890</v>
      </c>
      <c r="F588" s="823" t="s">
        <v>2003</v>
      </c>
      <c r="G588" s="823" t="s">
        <v>2004</v>
      </c>
      <c r="H588" s="832">
        <v>85</v>
      </c>
      <c r="I588" s="832">
        <v>1233775</v>
      </c>
      <c r="J588" s="823"/>
      <c r="K588" s="823">
        <v>14515</v>
      </c>
      <c r="L588" s="832">
        <v>166</v>
      </c>
      <c r="M588" s="832">
        <v>2410486</v>
      </c>
      <c r="N588" s="823"/>
      <c r="O588" s="823">
        <v>14521</v>
      </c>
      <c r="P588" s="832">
        <v>91</v>
      </c>
      <c r="Q588" s="832">
        <v>1338610</v>
      </c>
      <c r="R588" s="828"/>
      <c r="S588" s="833">
        <v>14710</v>
      </c>
    </row>
    <row r="589" spans="1:19" ht="14.45" customHeight="1" x14ac:dyDescent="0.2">
      <c r="A589" s="822" t="s">
        <v>1830</v>
      </c>
      <c r="B589" s="823" t="s">
        <v>1831</v>
      </c>
      <c r="C589" s="823" t="s">
        <v>587</v>
      </c>
      <c r="D589" s="823" t="s">
        <v>962</v>
      </c>
      <c r="E589" s="823" t="s">
        <v>1832</v>
      </c>
      <c r="F589" s="823" t="s">
        <v>1987</v>
      </c>
      <c r="G589" s="823" t="s">
        <v>1988</v>
      </c>
      <c r="H589" s="832"/>
      <c r="I589" s="832"/>
      <c r="J589" s="823"/>
      <c r="K589" s="823"/>
      <c r="L589" s="832"/>
      <c r="M589" s="832"/>
      <c r="N589" s="823"/>
      <c r="O589" s="823"/>
      <c r="P589" s="832">
        <v>0.02</v>
      </c>
      <c r="Q589" s="832">
        <v>40.19</v>
      </c>
      <c r="R589" s="828"/>
      <c r="S589" s="833">
        <v>2009.4999999999998</v>
      </c>
    </row>
    <row r="590" spans="1:19" ht="14.45" customHeight="1" x14ac:dyDescent="0.2">
      <c r="A590" s="822" t="s">
        <v>1830</v>
      </c>
      <c r="B590" s="823" t="s">
        <v>1831</v>
      </c>
      <c r="C590" s="823" t="s">
        <v>587</v>
      </c>
      <c r="D590" s="823" t="s">
        <v>962</v>
      </c>
      <c r="E590" s="823" t="s">
        <v>1832</v>
      </c>
      <c r="F590" s="823" t="s">
        <v>1990</v>
      </c>
      <c r="G590" s="823" t="s">
        <v>863</v>
      </c>
      <c r="H590" s="832"/>
      <c r="I590" s="832"/>
      <c r="J590" s="823"/>
      <c r="K590" s="823"/>
      <c r="L590" s="832"/>
      <c r="M590" s="832"/>
      <c r="N590" s="823"/>
      <c r="O590" s="823"/>
      <c r="P590" s="832">
        <v>0.1</v>
      </c>
      <c r="Q590" s="832">
        <v>71.819999999999993</v>
      </c>
      <c r="R590" s="828"/>
      <c r="S590" s="833">
        <v>718.19999999999993</v>
      </c>
    </row>
    <row r="591" spans="1:19" ht="14.45" customHeight="1" x14ac:dyDescent="0.2">
      <c r="A591" s="822" t="s">
        <v>1830</v>
      </c>
      <c r="B591" s="823" t="s">
        <v>1831</v>
      </c>
      <c r="C591" s="823" t="s">
        <v>587</v>
      </c>
      <c r="D591" s="823" t="s">
        <v>962</v>
      </c>
      <c r="E591" s="823" t="s">
        <v>1832</v>
      </c>
      <c r="F591" s="823" t="s">
        <v>1991</v>
      </c>
      <c r="G591" s="823" t="s">
        <v>937</v>
      </c>
      <c r="H591" s="832"/>
      <c r="I591" s="832"/>
      <c r="J591" s="823"/>
      <c r="K591" s="823"/>
      <c r="L591" s="832"/>
      <c r="M591" s="832"/>
      <c r="N591" s="823"/>
      <c r="O591" s="823"/>
      <c r="P591" s="832">
        <v>0.48</v>
      </c>
      <c r="Q591" s="832">
        <v>336.04999999999995</v>
      </c>
      <c r="R591" s="828"/>
      <c r="S591" s="833">
        <v>700.10416666666663</v>
      </c>
    </row>
    <row r="592" spans="1:19" ht="14.45" customHeight="1" x14ac:dyDescent="0.2">
      <c r="A592" s="822" t="s">
        <v>1830</v>
      </c>
      <c r="B592" s="823" t="s">
        <v>1831</v>
      </c>
      <c r="C592" s="823" t="s">
        <v>587</v>
      </c>
      <c r="D592" s="823" t="s">
        <v>962</v>
      </c>
      <c r="E592" s="823" t="s">
        <v>1835</v>
      </c>
      <c r="F592" s="823" t="s">
        <v>1993</v>
      </c>
      <c r="G592" s="823" t="s">
        <v>1994</v>
      </c>
      <c r="H592" s="832"/>
      <c r="I592" s="832"/>
      <c r="J592" s="823"/>
      <c r="K592" s="823"/>
      <c r="L592" s="832">
        <v>413</v>
      </c>
      <c r="M592" s="832">
        <v>14095.689999999999</v>
      </c>
      <c r="N592" s="823"/>
      <c r="O592" s="823">
        <v>34.129999999999995</v>
      </c>
      <c r="P592" s="832">
        <v>26493</v>
      </c>
      <c r="Q592" s="832">
        <v>912168.4700000002</v>
      </c>
      <c r="R592" s="828"/>
      <c r="S592" s="833">
        <v>34.430546559468546</v>
      </c>
    </row>
    <row r="593" spans="1:19" ht="14.45" customHeight="1" x14ac:dyDescent="0.2">
      <c r="A593" s="822" t="s">
        <v>1830</v>
      </c>
      <c r="B593" s="823" t="s">
        <v>1831</v>
      </c>
      <c r="C593" s="823" t="s">
        <v>587</v>
      </c>
      <c r="D593" s="823" t="s">
        <v>962</v>
      </c>
      <c r="E593" s="823" t="s">
        <v>1835</v>
      </c>
      <c r="F593" s="823" t="s">
        <v>1995</v>
      </c>
      <c r="G593" s="823" t="s">
        <v>1996</v>
      </c>
      <c r="H593" s="832"/>
      <c r="I593" s="832"/>
      <c r="J593" s="823"/>
      <c r="K593" s="823"/>
      <c r="L593" s="832"/>
      <c r="M593" s="832"/>
      <c r="N593" s="823"/>
      <c r="O593" s="823"/>
      <c r="P593" s="832">
        <v>366</v>
      </c>
      <c r="Q593" s="832">
        <v>27750.12</v>
      </c>
      <c r="R593" s="828"/>
      <c r="S593" s="833">
        <v>75.819999999999993</v>
      </c>
    </row>
    <row r="594" spans="1:19" ht="14.45" customHeight="1" x14ac:dyDescent="0.2">
      <c r="A594" s="822" t="s">
        <v>1830</v>
      </c>
      <c r="B594" s="823" t="s">
        <v>1831</v>
      </c>
      <c r="C594" s="823" t="s">
        <v>587</v>
      </c>
      <c r="D594" s="823" t="s">
        <v>962</v>
      </c>
      <c r="E594" s="823" t="s">
        <v>1835</v>
      </c>
      <c r="F594" s="823" t="s">
        <v>1997</v>
      </c>
      <c r="G594" s="823" t="s">
        <v>1998</v>
      </c>
      <c r="H594" s="832"/>
      <c r="I594" s="832"/>
      <c r="J594" s="823"/>
      <c r="K594" s="823"/>
      <c r="L594" s="832"/>
      <c r="M594" s="832"/>
      <c r="N594" s="823"/>
      <c r="O594" s="823"/>
      <c r="P594" s="832">
        <v>416</v>
      </c>
      <c r="Q594" s="832">
        <v>26503.360000000001</v>
      </c>
      <c r="R594" s="828"/>
      <c r="S594" s="833">
        <v>63.71</v>
      </c>
    </row>
    <row r="595" spans="1:19" ht="14.45" customHeight="1" x14ac:dyDescent="0.2">
      <c r="A595" s="822" t="s">
        <v>1830</v>
      </c>
      <c r="B595" s="823" t="s">
        <v>1831</v>
      </c>
      <c r="C595" s="823" t="s">
        <v>587</v>
      </c>
      <c r="D595" s="823" t="s">
        <v>962</v>
      </c>
      <c r="E595" s="823" t="s">
        <v>1890</v>
      </c>
      <c r="F595" s="823" t="s">
        <v>2003</v>
      </c>
      <c r="G595" s="823" t="s">
        <v>2004</v>
      </c>
      <c r="H595" s="832"/>
      <c r="I595" s="832"/>
      <c r="J595" s="823"/>
      <c r="K595" s="823"/>
      <c r="L595" s="832">
        <v>2</v>
      </c>
      <c r="M595" s="832">
        <v>29042</v>
      </c>
      <c r="N595" s="823"/>
      <c r="O595" s="823">
        <v>14521</v>
      </c>
      <c r="P595" s="832">
        <v>118</v>
      </c>
      <c r="Q595" s="832">
        <v>1735780</v>
      </c>
      <c r="R595" s="828"/>
      <c r="S595" s="833">
        <v>14710</v>
      </c>
    </row>
    <row r="596" spans="1:19" ht="14.45" customHeight="1" x14ac:dyDescent="0.2">
      <c r="A596" s="822" t="s">
        <v>1830</v>
      </c>
      <c r="B596" s="823" t="s">
        <v>1831</v>
      </c>
      <c r="C596" s="823" t="s">
        <v>587</v>
      </c>
      <c r="D596" s="823" t="s">
        <v>959</v>
      </c>
      <c r="E596" s="823" t="s">
        <v>1832</v>
      </c>
      <c r="F596" s="823" t="s">
        <v>1990</v>
      </c>
      <c r="G596" s="823" t="s">
        <v>863</v>
      </c>
      <c r="H596" s="832"/>
      <c r="I596" s="832"/>
      <c r="J596" s="823"/>
      <c r="K596" s="823"/>
      <c r="L596" s="832"/>
      <c r="M596" s="832"/>
      <c r="N596" s="823"/>
      <c r="O596" s="823"/>
      <c r="P596" s="832">
        <v>0.05</v>
      </c>
      <c r="Q596" s="832">
        <v>35.909999999999997</v>
      </c>
      <c r="R596" s="828"/>
      <c r="S596" s="833">
        <v>718.19999999999993</v>
      </c>
    </row>
    <row r="597" spans="1:19" ht="14.45" customHeight="1" x14ac:dyDescent="0.2">
      <c r="A597" s="822" t="s">
        <v>1830</v>
      </c>
      <c r="B597" s="823" t="s">
        <v>1831</v>
      </c>
      <c r="C597" s="823" t="s">
        <v>587</v>
      </c>
      <c r="D597" s="823" t="s">
        <v>959</v>
      </c>
      <c r="E597" s="823" t="s">
        <v>1835</v>
      </c>
      <c r="F597" s="823" t="s">
        <v>1993</v>
      </c>
      <c r="G597" s="823" t="s">
        <v>1994</v>
      </c>
      <c r="H597" s="832"/>
      <c r="I597" s="832"/>
      <c r="J597" s="823"/>
      <c r="K597" s="823"/>
      <c r="L597" s="832"/>
      <c r="M597" s="832"/>
      <c r="N597" s="823"/>
      <c r="O597" s="823"/>
      <c r="P597" s="832">
        <v>16194</v>
      </c>
      <c r="Q597" s="832">
        <v>558173.5</v>
      </c>
      <c r="R597" s="828"/>
      <c r="S597" s="833">
        <v>34.467920217364458</v>
      </c>
    </row>
    <row r="598" spans="1:19" ht="14.45" customHeight="1" x14ac:dyDescent="0.2">
      <c r="A598" s="822" t="s">
        <v>1830</v>
      </c>
      <c r="B598" s="823" t="s">
        <v>1831</v>
      </c>
      <c r="C598" s="823" t="s">
        <v>587</v>
      </c>
      <c r="D598" s="823" t="s">
        <v>959</v>
      </c>
      <c r="E598" s="823" t="s">
        <v>1835</v>
      </c>
      <c r="F598" s="823" t="s">
        <v>1995</v>
      </c>
      <c r="G598" s="823" t="s">
        <v>1996</v>
      </c>
      <c r="H598" s="832"/>
      <c r="I598" s="832"/>
      <c r="J598" s="823"/>
      <c r="K598" s="823"/>
      <c r="L598" s="832"/>
      <c r="M598" s="832"/>
      <c r="N598" s="823"/>
      <c r="O598" s="823"/>
      <c r="P598" s="832">
        <v>1310</v>
      </c>
      <c r="Q598" s="832">
        <v>99324.2</v>
      </c>
      <c r="R598" s="828"/>
      <c r="S598" s="833">
        <v>75.819999999999993</v>
      </c>
    </row>
    <row r="599" spans="1:19" ht="14.45" customHeight="1" x14ac:dyDescent="0.2">
      <c r="A599" s="822" t="s">
        <v>1830</v>
      </c>
      <c r="B599" s="823" t="s">
        <v>1831</v>
      </c>
      <c r="C599" s="823" t="s">
        <v>587</v>
      </c>
      <c r="D599" s="823" t="s">
        <v>959</v>
      </c>
      <c r="E599" s="823" t="s">
        <v>1890</v>
      </c>
      <c r="F599" s="823" t="s">
        <v>2003</v>
      </c>
      <c r="G599" s="823" t="s">
        <v>2004</v>
      </c>
      <c r="H599" s="832"/>
      <c r="I599" s="832"/>
      <c r="J599" s="823"/>
      <c r="K599" s="823"/>
      <c r="L599" s="832"/>
      <c r="M599" s="832"/>
      <c r="N599" s="823"/>
      <c r="O599" s="823"/>
      <c r="P599" s="832">
        <v>73</v>
      </c>
      <c r="Q599" s="832">
        <v>1073830</v>
      </c>
      <c r="R599" s="828"/>
      <c r="S599" s="833">
        <v>14710</v>
      </c>
    </row>
    <row r="600" spans="1:19" ht="14.45" customHeight="1" thickBot="1" x14ac:dyDescent="0.25">
      <c r="A600" s="814" t="s">
        <v>1830</v>
      </c>
      <c r="B600" s="815" t="s">
        <v>1831</v>
      </c>
      <c r="C600" s="815" t="s">
        <v>2007</v>
      </c>
      <c r="D600" s="815" t="s">
        <v>1823</v>
      </c>
      <c r="E600" s="815" t="s">
        <v>1832</v>
      </c>
      <c r="F600" s="815" t="s">
        <v>1874</v>
      </c>
      <c r="G600" s="815" t="s">
        <v>2008</v>
      </c>
      <c r="H600" s="834"/>
      <c r="I600" s="834"/>
      <c r="J600" s="815"/>
      <c r="K600" s="815"/>
      <c r="L600" s="834">
        <v>0</v>
      </c>
      <c r="M600" s="834">
        <v>-8.7311491370201111E-11</v>
      </c>
      <c r="N600" s="815"/>
      <c r="O600" s="815"/>
      <c r="P600" s="834">
        <v>0</v>
      </c>
      <c r="Q600" s="834">
        <v>0</v>
      </c>
      <c r="R600" s="820"/>
      <c r="S600" s="83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CD1283D-1D45-411F-9499-12E93EBBA50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8867489</v>
      </c>
      <c r="C3" s="343">
        <f t="shared" ref="C3:R3" si="0">SUBTOTAL(9,C6:C1048576)</f>
        <v>0</v>
      </c>
      <c r="D3" s="343">
        <f t="shared" si="0"/>
        <v>7658105.1200000001</v>
      </c>
      <c r="E3" s="343">
        <f t="shared" si="0"/>
        <v>0</v>
      </c>
      <c r="F3" s="343">
        <f t="shared" si="0"/>
        <v>8736975</v>
      </c>
      <c r="G3" s="346">
        <f>IF(D3&lt;&gt;0,F3/D3,"")</f>
        <v>1.1408794816856731</v>
      </c>
      <c r="H3" s="342">
        <f t="shared" si="0"/>
        <v>5492627.8199999994</v>
      </c>
      <c r="I3" s="343">
        <f t="shared" si="0"/>
        <v>0</v>
      </c>
      <c r="J3" s="343">
        <f t="shared" si="0"/>
        <v>5096831.2600000016</v>
      </c>
      <c r="K3" s="343">
        <f t="shared" si="0"/>
        <v>0</v>
      </c>
      <c r="L3" s="343">
        <f t="shared" si="0"/>
        <v>7077984.6400000025</v>
      </c>
      <c r="M3" s="344">
        <f>IF(J3&lt;&gt;0,L3/J3,"")</f>
        <v>1.3887029565895419</v>
      </c>
      <c r="N3" s="345">
        <f t="shared" si="0"/>
        <v>499441.44999999995</v>
      </c>
      <c r="O3" s="343">
        <f t="shared" si="0"/>
        <v>0</v>
      </c>
      <c r="P3" s="343">
        <f t="shared" si="0"/>
        <v>684391.24</v>
      </c>
      <c r="Q3" s="343">
        <f t="shared" si="0"/>
        <v>0</v>
      </c>
      <c r="R3" s="343">
        <f t="shared" si="0"/>
        <v>2844384.55</v>
      </c>
      <c r="S3" s="344">
        <f>IF(P3&lt;&gt;0,R3/P3,"")</f>
        <v>4.1560797154563227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2"/>
      <c r="B5" s="843">
        <v>2019</v>
      </c>
      <c r="C5" s="844"/>
      <c r="D5" s="844">
        <v>2020</v>
      </c>
      <c r="E5" s="844"/>
      <c r="F5" s="844">
        <v>2021</v>
      </c>
      <c r="G5" s="882" t="s">
        <v>2</v>
      </c>
      <c r="H5" s="843">
        <v>2019</v>
      </c>
      <c r="I5" s="844"/>
      <c r="J5" s="844">
        <v>2020</v>
      </c>
      <c r="K5" s="844"/>
      <c r="L5" s="844">
        <v>2021</v>
      </c>
      <c r="M5" s="882" t="s">
        <v>2</v>
      </c>
      <c r="N5" s="843">
        <v>2019</v>
      </c>
      <c r="O5" s="844"/>
      <c r="P5" s="844">
        <v>2020</v>
      </c>
      <c r="Q5" s="844"/>
      <c r="R5" s="844">
        <v>2021</v>
      </c>
      <c r="S5" s="882" t="s">
        <v>2</v>
      </c>
    </row>
    <row r="6" spans="1:19" ht="14.45" customHeight="1" x14ac:dyDescent="0.2">
      <c r="A6" s="836" t="s">
        <v>2011</v>
      </c>
      <c r="B6" s="864">
        <v>1460256</v>
      </c>
      <c r="C6" s="808"/>
      <c r="D6" s="864">
        <v>1058883</v>
      </c>
      <c r="E6" s="808"/>
      <c r="F6" s="864">
        <v>1285548</v>
      </c>
      <c r="G6" s="813"/>
      <c r="H6" s="864">
        <v>963329.54</v>
      </c>
      <c r="I6" s="808"/>
      <c r="J6" s="864">
        <v>654452.17000000016</v>
      </c>
      <c r="K6" s="808"/>
      <c r="L6" s="864">
        <v>646648.45000000042</v>
      </c>
      <c r="M6" s="813"/>
      <c r="N6" s="864"/>
      <c r="O6" s="808"/>
      <c r="P6" s="864"/>
      <c r="Q6" s="808"/>
      <c r="R6" s="864"/>
      <c r="S6" s="231"/>
    </row>
    <row r="7" spans="1:19" ht="14.45" customHeight="1" x14ac:dyDescent="0.2">
      <c r="A7" s="837" t="s">
        <v>2012</v>
      </c>
      <c r="B7" s="866">
        <v>417900</v>
      </c>
      <c r="C7" s="823"/>
      <c r="D7" s="866">
        <v>313432</v>
      </c>
      <c r="E7" s="823"/>
      <c r="F7" s="866">
        <v>341247</v>
      </c>
      <c r="G7" s="828"/>
      <c r="H7" s="866">
        <v>283636.98000000004</v>
      </c>
      <c r="I7" s="823"/>
      <c r="J7" s="866">
        <v>179422.52</v>
      </c>
      <c r="K7" s="823"/>
      <c r="L7" s="866">
        <v>173756.15999999997</v>
      </c>
      <c r="M7" s="828"/>
      <c r="N7" s="866"/>
      <c r="O7" s="823"/>
      <c r="P7" s="866"/>
      <c r="Q7" s="823"/>
      <c r="R7" s="866"/>
      <c r="S7" s="829"/>
    </row>
    <row r="8" spans="1:19" ht="14.45" customHeight="1" x14ac:dyDescent="0.2">
      <c r="A8" s="837" t="s">
        <v>2013</v>
      </c>
      <c r="B8" s="866">
        <v>963910</v>
      </c>
      <c r="C8" s="823"/>
      <c r="D8" s="866">
        <v>810387</v>
      </c>
      <c r="E8" s="823"/>
      <c r="F8" s="866">
        <v>898655</v>
      </c>
      <c r="G8" s="828"/>
      <c r="H8" s="866">
        <v>640907.06999999983</v>
      </c>
      <c r="I8" s="823"/>
      <c r="J8" s="866">
        <v>495464.10999999993</v>
      </c>
      <c r="K8" s="823"/>
      <c r="L8" s="866">
        <v>536631.10999999975</v>
      </c>
      <c r="M8" s="828"/>
      <c r="N8" s="866"/>
      <c r="O8" s="823"/>
      <c r="P8" s="866"/>
      <c r="Q8" s="823"/>
      <c r="R8" s="866"/>
      <c r="S8" s="829"/>
    </row>
    <row r="9" spans="1:19" ht="14.45" customHeight="1" x14ac:dyDescent="0.2">
      <c r="A9" s="837" t="s">
        <v>2014</v>
      </c>
      <c r="B9" s="866">
        <v>432497</v>
      </c>
      <c r="C9" s="823"/>
      <c r="D9" s="866">
        <v>420952</v>
      </c>
      <c r="E9" s="823"/>
      <c r="F9" s="866">
        <v>131344</v>
      </c>
      <c r="G9" s="828"/>
      <c r="H9" s="866">
        <v>273566.50000000006</v>
      </c>
      <c r="I9" s="823"/>
      <c r="J9" s="866">
        <v>266275.33</v>
      </c>
      <c r="K9" s="823"/>
      <c r="L9" s="866">
        <v>62310.219999999994</v>
      </c>
      <c r="M9" s="828"/>
      <c r="N9" s="866"/>
      <c r="O9" s="823"/>
      <c r="P9" s="866"/>
      <c r="Q9" s="823"/>
      <c r="R9" s="866"/>
      <c r="S9" s="829"/>
    </row>
    <row r="10" spans="1:19" ht="14.45" customHeight="1" x14ac:dyDescent="0.2">
      <c r="A10" s="837" t="s">
        <v>2015</v>
      </c>
      <c r="B10" s="866">
        <v>6473</v>
      </c>
      <c r="C10" s="823"/>
      <c r="D10" s="866">
        <v>443.56</v>
      </c>
      <c r="E10" s="823"/>
      <c r="F10" s="866">
        <v>4932</v>
      </c>
      <c r="G10" s="828"/>
      <c r="H10" s="866">
        <v>11428.5</v>
      </c>
      <c r="I10" s="823"/>
      <c r="J10" s="866"/>
      <c r="K10" s="823"/>
      <c r="L10" s="866">
        <v>2190</v>
      </c>
      <c r="M10" s="828"/>
      <c r="N10" s="866"/>
      <c r="O10" s="823"/>
      <c r="P10" s="866"/>
      <c r="Q10" s="823"/>
      <c r="R10" s="866"/>
      <c r="S10" s="829"/>
    </row>
    <row r="11" spans="1:19" ht="14.45" customHeight="1" x14ac:dyDescent="0.2">
      <c r="A11" s="837" t="s">
        <v>2016</v>
      </c>
      <c r="B11" s="866"/>
      <c r="C11" s="823"/>
      <c r="D11" s="866">
        <v>29042</v>
      </c>
      <c r="E11" s="823"/>
      <c r="F11" s="866">
        <v>14710</v>
      </c>
      <c r="G11" s="828"/>
      <c r="H11" s="866"/>
      <c r="I11" s="823"/>
      <c r="J11" s="866">
        <v>22594.059999999998</v>
      </c>
      <c r="K11" s="823"/>
      <c r="L11" s="866">
        <v>7436.88</v>
      </c>
      <c r="M11" s="828"/>
      <c r="N11" s="866"/>
      <c r="O11" s="823"/>
      <c r="P11" s="866"/>
      <c r="Q11" s="823"/>
      <c r="R11" s="866"/>
      <c r="S11" s="829"/>
    </row>
    <row r="12" spans="1:19" ht="14.45" customHeight="1" x14ac:dyDescent="0.2">
      <c r="A12" s="837" t="s">
        <v>2017</v>
      </c>
      <c r="B12" s="866">
        <v>31292</v>
      </c>
      <c r="C12" s="823"/>
      <c r="D12" s="866">
        <v>14521</v>
      </c>
      <c r="E12" s="823"/>
      <c r="F12" s="866">
        <v>2446</v>
      </c>
      <c r="G12" s="828"/>
      <c r="H12" s="866">
        <v>19212.43</v>
      </c>
      <c r="I12" s="823"/>
      <c r="J12" s="866">
        <v>10989.86</v>
      </c>
      <c r="K12" s="823"/>
      <c r="L12" s="866">
        <v>1080.4000000000001</v>
      </c>
      <c r="M12" s="828"/>
      <c r="N12" s="866"/>
      <c r="O12" s="823"/>
      <c r="P12" s="866"/>
      <c r="Q12" s="823"/>
      <c r="R12" s="866"/>
      <c r="S12" s="829"/>
    </row>
    <row r="13" spans="1:19" ht="14.45" customHeight="1" x14ac:dyDescent="0.2">
      <c r="A13" s="837" t="s">
        <v>2018</v>
      </c>
      <c r="B13" s="866">
        <v>64706</v>
      </c>
      <c r="C13" s="823"/>
      <c r="D13" s="866">
        <v>67867</v>
      </c>
      <c r="E13" s="823"/>
      <c r="F13" s="866">
        <v>57651</v>
      </c>
      <c r="G13" s="828"/>
      <c r="H13" s="866">
        <v>40739.849999999991</v>
      </c>
      <c r="I13" s="823"/>
      <c r="J13" s="866">
        <v>47452.460000000006</v>
      </c>
      <c r="K13" s="823"/>
      <c r="L13" s="866">
        <v>27191.360000000004</v>
      </c>
      <c r="M13" s="828"/>
      <c r="N13" s="866"/>
      <c r="O13" s="823"/>
      <c r="P13" s="866"/>
      <c r="Q13" s="823"/>
      <c r="R13" s="866"/>
      <c r="S13" s="829"/>
    </row>
    <row r="14" spans="1:19" ht="14.45" customHeight="1" x14ac:dyDescent="0.2">
      <c r="A14" s="837" t="s">
        <v>2019</v>
      </c>
      <c r="B14" s="866">
        <v>30328</v>
      </c>
      <c r="C14" s="823"/>
      <c r="D14" s="866">
        <v>59627</v>
      </c>
      <c r="E14" s="823"/>
      <c r="F14" s="866">
        <v>51234</v>
      </c>
      <c r="G14" s="828"/>
      <c r="H14" s="866">
        <v>14132.55</v>
      </c>
      <c r="I14" s="823"/>
      <c r="J14" s="866">
        <v>16515.920000000002</v>
      </c>
      <c r="K14" s="823"/>
      <c r="L14" s="866">
        <v>14871.929999999998</v>
      </c>
      <c r="M14" s="828"/>
      <c r="N14" s="866"/>
      <c r="O14" s="823"/>
      <c r="P14" s="866"/>
      <c r="Q14" s="823"/>
      <c r="R14" s="866"/>
      <c r="S14" s="829"/>
    </row>
    <row r="15" spans="1:19" ht="14.45" customHeight="1" x14ac:dyDescent="0.2">
      <c r="A15" s="837" t="s">
        <v>2020</v>
      </c>
      <c r="B15" s="866">
        <v>178160</v>
      </c>
      <c r="C15" s="823"/>
      <c r="D15" s="866">
        <v>9527</v>
      </c>
      <c r="E15" s="823"/>
      <c r="F15" s="866">
        <v>81071</v>
      </c>
      <c r="G15" s="828"/>
      <c r="H15" s="866">
        <v>173583.88</v>
      </c>
      <c r="I15" s="823"/>
      <c r="J15" s="866">
        <v>10901.9</v>
      </c>
      <c r="K15" s="823"/>
      <c r="L15" s="866">
        <v>51143.74</v>
      </c>
      <c r="M15" s="828"/>
      <c r="N15" s="866"/>
      <c r="O15" s="823"/>
      <c r="P15" s="866"/>
      <c r="Q15" s="823"/>
      <c r="R15" s="866"/>
      <c r="S15" s="829"/>
    </row>
    <row r="16" spans="1:19" ht="14.45" customHeight="1" x14ac:dyDescent="0.2">
      <c r="A16" s="837" t="s">
        <v>2021</v>
      </c>
      <c r="B16" s="866">
        <v>102987</v>
      </c>
      <c r="C16" s="823"/>
      <c r="D16" s="866">
        <v>102920</v>
      </c>
      <c r="E16" s="823"/>
      <c r="F16" s="866">
        <v>76727</v>
      </c>
      <c r="G16" s="828"/>
      <c r="H16" s="866">
        <v>64242.76</v>
      </c>
      <c r="I16" s="823"/>
      <c r="J16" s="866">
        <v>76628.180000000008</v>
      </c>
      <c r="K16" s="823"/>
      <c r="L16" s="866">
        <v>42115.58</v>
      </c>
      <c r="M16" s="828"/>
      <c r="N16" s="866"/>
      <c r="O16" s="823"/>
      <c r="P16" s="866"/>
      <c r="Q16" s="823"/>
      <c r="R16" s="866"/>
      <c r="S16" s="829"/>
    </row>
    <row r="17" spans="1:19" ht="14.45" customHeight="1" x14ac:dyDescent="0.2">
      <c r="A17" s="837" t="s">
        <v>2022</v>
      </c>
      <c r="B17" s="866">
        <v>31858</v>
      </c>
      <c r="C17" s="823"/>
      <c r="D17" s="866">
        <v>49184.56</v>
      </c>
      <c r="E17" s="823"/>
      <c r="F17" s="866">
        <v>15486</v>
      </c>
      <c r="G17" s="828"/>
      <c r="H17" s="866">
        <v>20293.66</v>
      </c>
      <c r="I17" s="823"/>
      <c r="J17" s="866">
        <v>35397.83</v>
      </c>
      <c r="K17" s="823"/>
      <c r="L17" s="866">
        <v>7195.87</v>
      </c>
      <c r="M17" s="828"/>
      <c r="N17" s="866"/>
      <c r="O17" s="823"/>
      <c r="P17" s="866"/>
      <c r="Q17" s="823"/>
      <c r="R17" s="866"/>
      <c r="S17" s="829"/>
    </row>
    <row r="18" spans="1:19" ht="14.45" customHeight="1" x14ac:dyDescent="0.2">
      <c r="A18" s="837" t="s">
        <v>2023</v>
      </c>
      <c r="B18" s="866">
        <v>738172</v>
      </c>
      <c r="C18" s="823"/>
      <c r="D18" s="866">
        <v>535620</v>
      </c>
      <c r="E18" s="823"/>
      <c r="F18" s="866">
        <v>574242</v>
      </c>
      <c r="G18" s="828"/>
      <c r="H18" s="866">
        <v>501704.93000000011</v>
      </c>
      <c r="I18" s="823"/>
      <c r="J18" s="866">
        <v>318356.26</v>
      </c>
      <c r="K18" s="823"/>
      <c r="L18" s="866">
        <v>321303.56999999995</v>
      </c>
      <c r="M18" s="828"/>
      <c r="N18" s="866"/>
      <c r="O18" s="823"/>
      <c r="P18" s="866"/>
      <c r="Q18" s="823"/>
      <c r="R18" s="866"/>
      <c r="S18" s="829"/>
    </row>
    <row r="19" spans="1:19" ht="14.45" customHeight="1" x14ac:dyDescent="0.2">
      <c r="A19" s="837" t="s">
        <v>2024</v>
      </c>
      <c r="B19" s="866">
        <v>318557</v>
      </c>
      <c r="C19" s="823"/>
      <c r="D19" s="866">
        <v>350401</v>
      </c>
      <c r="E19" s="823"/>
      <c r="F19" s="866">
        <v>302940</v>
      </c>
      <c r="G19" s="828"/>
      <c r="H19" s="866">
        <v>278880.47000000009</v>
      </c>
      <c r="I19" s="823"/>
      <c r="J19" s="866">
        <v>283564.3000000001</v>
      </c>
      <c r="K19" s="823"/>
      <c r="L19" s="866">
        <v>222938.57999999996</v>
      </c>
      <c r="M19" s="828"/>
      <c r="N19" s="866"/>
      <c r="O19" s="823"/>
      <c r="P19" s="866"/>
      <c r="Q19" s="823"/>
      <c r="R19" s="866"/>
      <c r="S19" s="829"/>
    </row>
    <row r="20" spans="1:19" ht="14.45" customHeight="1" x14ac:dyDescent="0.2">
      <c r="A20" s="837" t="s">
        <v>2025</v>
      </c>
      <c r="B20" s="866">
        <v>14515</v>
      </c>
      <c r="C20" s="823"/>
      <c r="D20" s="866"/>
      <c r="E20" s="823"/>
      <c r="F20" s="866">
        <v>2446</v>
      </c>
      <c r="G20" s="828"/>
      <c r="H20" s="866">
        <v>9144.16</v>
      </c>
      <c r="I20" s="823"/>
      <c r="J20" s="866"/>
      <c r="K20" s="823"/>
      <c r="L20" s="866">
        <v>1095</v>
      </c>
      <c r="M20" s="828"/>
      <c r="N20" s="866"/>
      <c r="O20" s="823"/>
      <c r="P20" s="866"/>
      <c r="Q20" s="823"/>
      <c r="R20" s="866"/>
      <c r="S20" s="829"/>
    </row>
    <row r="21" spans="1:19" ht="14.45" customHeight="1" x14ac:dyDescent="0.2">
      <c r="A21" s="837" t="s">
        <v>2026</v>
      </c>
      <c r="B21" s="866">
        <v>2343</v>
      </c>
      <c r="C21" s="823"/>
      <c r="D21" s="866">
        <v>4871</v>
      </c>
      <c r="E21" s="823"/>
      <c r="F21" s="866">
        <v>66356</v>
      </c>
      <c r="G21" s="828"/>
      <c r="H21" s="866">
        <v>1102.5</v>
      </c>
      <c r="I21" s="823"/>
      <c r="J21" s="866">
        <v>2918.62</v>
      </c>
      <c r="K21" s="823"/>
      <c r="L21" s="866">
        <v>46837.450000000004</v>
      </c>
      <c r="M21" s="828"/>
      <c r="N21" s="866"/>
      <c r="O21" s="823"/>
      <c r="P21" s="866"/>
      <c r="Q21" s="823"/>
      <c r="R21" s="866"/>
      <c r="S21" s="829"/>
    </row>
    <row r="22" spans="1:19" ht="14.45" customHeight="1" x14ac:dyDescent="0.2">
      <c r="A22" s="837" t="s">
        <v>2027</v>
      </c>
      <c r="B22" s="866">
        <v>281825</v>
      </c>
      <c r="C22" s="823"/>
      <c r="D22" s="866">
        <v>445127</v>
      </c>
      <c r="E22" s="823"/>
      <c r="F22" s="866">
        <v>407034</v>
      </c>
      <c r="G22" s="828"/>
      <c r="H22" s="866">
        <v>189230.23</v>
      </c>
      <c r="I22" s="823"/>
      <c r="J22" s="866">
        <v>284785.82000000007</v>
      </c>
      <c r="K22" s="823"/>
      <c r="L22" s="866">
        <v>220905.90000000005</v>
      </c>
      <c r="M22" s="828"/>
      <c r="N22" s="866"/>
      <c r="O22" s="823"/>
      <c r="P22" s="866"/>
      <c r="Q22" s="823"/>
      <c r="R22" s="866"/>
      <c r="S22" s="829"/>
    </row>
    <row r="23" spans="1:19" ht="14.45" customHeight="1" x14ac:dyDescent="0.2">
      <c r="A23" s="837" t="s">
        <v>946</v>
      </c>
      <c r="B23" s="866">
        <v>2869102</v>
      </c>
      <c r="C23" s="823"/>
      <c r="D23" s="866">
        <v>2327484</v>
      </c>
      <c r="E23" s="823"/>
      <c r="F23" s="866">
        <v>3037992</v>
      </c>
      <c r="G23" s="828"/>
      <c r="H23" s="866">
        <v>1377161.7699999998</v>
      </c>
      <c r="I23" s="823"/>
      <c r="J23" s="866">
        <v>1725640.5900000003</v>
      </c>
      <c r="K23" s="823"/>
      <c r="L23" s="866">
        <v>3911349.9000000013</v>
      </c>
      <c r="M23" s="828"/>
      <c r="N23" s="866">
        <v>499441.44999999995</v>
      </c>
      <c r="O23" s="823"/>
      <c r="P23" s="866">
        <v>684391.24</v>
      </c>
      <c r="Q23" s="823"/>
      <c r="R23" s="866">
        <v>2844384.55</v>
      </c>
      <c r="S23" s="829"/>
    </row>
    <row r="24" spans="1:19" ht="14.45" customHeight="1" x14ac:dyDescent="0.2">
      <c r="A24" s="837" t="s">
        <v>2028</v>
      </c>
      <c r="B24" s="866">
        <v>87090</v>
      </c>
      <c r="C24" s="823"/>
      <c r="D24" s="866">
        <v>45912</v>
      </c>
      <c r="E24" s="823"/>
      <c r="F24" s="866">
        <v>58840</v>
      </c>
      <c r="G24" s="828"/>
      <c r="H24" s="866">
        <v>48490.21</v>
      </c>
      <c r="I24" s="823"/>
      <c r="J24" s="866">
        <v>20256.800000000003</v>
      </c>
      <c r="K24" s="823"/>
      <c r="L24" s="866">
        <v>30693.37</v>
      </c>
      <c r="M24" s="828"/>
      <c r="N24" s="866"/>
      <c r="O24" s="823"/>
      <c r="P24" s="866"/>
      <c r="Q24" s="823"/>
      <c r="R24" s="866"/>
      <c r="S24" s="829"/>
    </row>
    <row r="25" spans="1:19" ht="14.45" customHeight="1" x14ac:dyDescent="0.2">
      <c r="A25" s="837" t="s">
        <v>2029</v>
      </c>
      <c r="B25" s="866">
        <v>19524</v>
      </c>
      <c r="C25" s="823"/>
      <c r="D25" s="866">
        <v>14521</v>
      </c>
      <c r="E25" s="823"/>
      <c r="F25" s="866">
        <v>31420</v>
      </c>
      <c r="G25" s="828"/>
      <c r="H25" s="866">
        <v>9338.42</v>
      </c>
      <c r="I25" s="823"/>
      <c r="J25" s="866">
        <v>6621.22</v>
      </c>
      <c r="K25" s="823"/>
      <c r="L25" s="866">
        <v>15016.91</v>
      </c>
      <c r="M25" s="828"/>
      <c r="N25" s="866"/>
      <c r="O25" s="823"/>
      <c r="P25" s="866"/>
      <c r="Q25" s="823"/>
      <c r="R25" s="866"/>
      <c r="S25" s="829"/>
    </row>
    <row r="26" spans="1:19" ht="14.45" customHeight="1" x14ac:dyDescent="0.2">
      <c r="A26" s="837" t="s">
        <v>2030</v>
      </c>
      <c r="B26" s="866">
        <v>41471</v>
      </c>
      <c r="C26" s="823"/>
      <c r="D26" s="866">
        <v>15144</v>
      </c>
      <c r="E26" s="823"/>
      <c r="F26" s="866">
        <v>64032</v>
      </c>
      <c r="G26" s="828"/>
      <c r="H26" s="866">
        <v>35916.43</v>
      </c>
      <c r="I26" s="823"/>
      <c r="J26" s="866">
        <v>11019.189999999999</v>
      </c>
      <c r="K26" s="823"/>
      <c r="L26" s="866">
        <v>40739.979999999996</v>
      </c>
      <c r="M26" s="828"/>
      <c r="N26" s="866"/>
      <c r="O26" s="823"/>
      <c r="P26" s="866"/>
      <c r="Q26" s="823"/>
      <c r="R26" s="866"/>
      <c r="S26" s="829"/>
    </row>
    <row r="27" spans="1:19" ht="14.45" customHeight="1" x14ac:dyDescent="0.2">
      <c r="A27" s="837" t="s">
        <v>2031</v>
      </c>
      <c r="B27" s="866">
        <v>26962</v>
      </c>
      <c r="C27" s="823"/>
      <c r="D27" s="866">
        <v>21699</v>
      </c>
      <c r="E27" s="823"/>
      <c r="F27" s="866">
        <v>61020</v>
      </c>
      <c r="G27" s="828"/>
      <c r="H27" s="866">
        <v>24660.449999999997</v>
      </c>
      <c r="I27" s="823"/>
      <c r="J27" s="866">
        <v>15772.89</v>
      </c>
      <c r="K27" s="823"/>
      <c r="L27" s="866">
        <v>47924.2</v>
      </c>
      <c r="M27" s="828"/>
      <c r="N27" s="866"/>
      <c r="O27" s="823"/>
      <c r="P27" s="866"/>
      <c r="Q27" s="823"/>
      <c r="R27" s="866"/>
      <c r="S27" s="829"/>
    </row>
    <row r="28" spans="1:19" ht="14.45" customHeight="1" x14ac:dyDescent="0.2">
      <c r="A28" s="837" t="s">
        <v>2032</v>
      </c>
      <c r="B28" s="866">
        <v>726164</v>
      </c>
      <c r="C28" s="823"/>
      <c r="D28" s="866">
        <v>937859</v>
      </c>
      <c r="E28" s="823"/>
      <c r="F28" s="866">
        <v>1135031</v>
      </c>
      <c r="G28" s="828"/>
      <c r="H28" s="866">
        <v>502282.91999999993</v>
      </c>
      <c r="I28" s="823"/>
      <c r="J28" s="866">
        <v>598182.95000000019</v>
      </c>
      <c r="K28" s="823"/>
      <c r="L28" s="866">
        <v>634233.48999999987</v>
      </c>
      <c r="M28" s="828"/>
      <c r="N28" s="866"/>
      <c r="O28" s="823"/>
      <c r="P28" s="866"/>
      <c r="Q28" s="823"/>
      <c r="R28" s="866"/>
      <c r="S28" s="829"/>
    </row>
    <row r="29" spans="1:19" ht="14.45" customHeight="1" x14ac:dyDescent="0.2">
      <c r="A29" s="837" t="s">
        <v>2033</v>
      </c>
      <c r="B29" s="866">
        <v>16033</v>
      </c>
      <c r="C29" s="823"/>
      <c r="D29" s="866">
        <v>19138</v>
      </c>
      <c r="E29" s="823"/>
      <c r="F29" s="866">
        <v>7083</v>
      </c>
      <c r="G29" s="828"/>
      <c r="H29" s="866">
        <v>8603.76</v>
      </c>
      <c r="I29" s="823"/>
      <c r="J29" s="866">
        <v>12547.08</v>
      </c>
      <c r="K29" s="823"/>
      <c r="L29" s="866">
        <v>3258.7599999999998</v>
      </c>
      <c r="M29" s="828"/>
      <c r="N29" s="866"/>
      <c r="O29" s="823"/>
      <c r="P29" s="866"/>
      <c r="Q29" s="823"/>
      <c r="R29" s="866"/>
      <c r="S29" s="829"/>
    </row>
    <row r="30" spans="1:19" ht="14.45" customHeight="1" thickBot="1" x14ac:dyDescent="0.25">
      <c r="A30" s="870" t="s">
        <v>2034</v>
      </c>
      <c r="B30" s="868">
        <v>5364</v>
      </c>
      <c r="C30" s="815"/>
      <c r="D30" s="868">
        <v>3543</v>
      </c>
      <c r="E30" s="815"/>
      <c r="F30" s="868">
        <v>27488</v>
      </c>
      <c r="G30" s="820"/>
      <c r="H30" s="868">
        <v>1037.8499999999999</v>
      </c>
      <c r="I30" s="815"/>
      <c r="J30" s="868">
        <v>1071.2</v>
      </c>
      <c r="K30" s="815"/>
      <c r="L30" s="868">
        <v>9115.83</v>
      </c>
      <c r="M30" s="820"/>
      <c r="N30" s="868"/>
      <c r="O30" s="815"/>
      <c r="P30" s="868"/>
      <c r="Q30" s="815"/>
      <c r="R30" s="868"/>
      <c r="S30" s="8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1173AB5-85FE-434C-A083-2D2CD24B530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2108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772067.19000000006</v>
      </c>
      <c r="G3" s="208">
        <f t="shared" si="0"/>
        <v>14859558.27</v>
      </c>
      <c r="H3" s="208"/>
      <c r="I3" s="208"/>
      <c r="J3" s="208">
        <f t="shared" si="0"/>
        <v>551553.17999999993</v>
      </c>
      <c r="K3" s="208">
        <f t="shared" si="0"/>
        <v>13439327.619999997</v>
      </c>
      <c r="L3" s="208"/>
      <c r="M3" s="208"/>
      <c r="N3" s="208">
        <f t="shared" si="0"/>
        <v>694463.08000000007</v>
      </c>
      <c r="O3" s="208">
        <f t="shared" si="0"/>
        <v>18659344.190000005</v>
      </c>
      <c r="P3" s="79">
        <f>IF(K3=0,0,O3/K3)</f>
        <v>1.3884135216877769</v>
      </c>
      <c r="Q3" s="209">
        <f>IF(N3=0,0,O3/N3)</f>
        <v>26.868734605733113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2035</v>
      </c>
      <c r="B6" s="808" t="s">
        <v>1831</v>
      </c>
      <c r="C6" s="808" t="s">
        <v>1832</v>
      </c>
      <c r="D6" s="808" t="s">
        <v>1989</v>
      </c>
      <c r="E6" s="808"/>
      <c r="F6" s="225">
        <v>1.55</v>
      </c>
      <c r="G6" s="225">
        <v>2819.51</v>
      </c>
      <c r="H6" s="225"/>
      <c r="I6" s="225">
        <v>1819.0387096774195</v>
      </c>
      <c r="J6" s="225"/>
      <c r="K6" s="225"/>
      <c r="L6" s="225"/>
      <c r="M6" s="225"/>
      <c r="N6" s="225"/>
      <c r="O6" s="225"/>
      <c r="P6" s="813"/>
      <c r="Q6" s="831"/>
    </row>
    <row r="7" spans="1:17" ht="14.45" customHeight="1" x14ac:dyDescent="0.2">
      <c r="A7" s="822" t="s">
        <v>2035</v>
      </c>
      <c r="B7" s="823" t="s">
        <v>1831</v>
      </c>
      <c r="C7" s="823" t="s">
        <v>1832</v>
      </c>
      <c r="D7" s="823" t="s">
        <v>1991</v>
      </c>
      <c r="E7" s="823" t="s">
        <v>937</v>
      </c>
      <c r="F7" s="832">
        <v>7.3</v>
      </c>
      <c r="G7" s="832">
        <v>4785.2999999999993</v>
      </c>
      <c r="H7" s="832"/>
      <c r="I7" s="832">
        <v>655.52054794520541</v>
      </c>
      <c r="J7" s="832">
        <v>0.03</v>
      </c>
      <c r="K7" s="832">
        <v>18.350000000000001</v>
      </c>
      <c r="L7" s="832"/>
      <c r="M7" s="832">
        <v>611.66666666666674</v>
      </c>
      <c r="N7" s="832"/>
      <c r="O7" s="832"/>
      <c r="P7" s="828"/>
      <c r="Q7" s="833"/>
    </row>
    <row r="8" spans="1:17" ht="14.45" customHeight="1" x14ac:dyDescent="0.2">
      <c r="A8" s="822" t="s">
        <v>2035</v>
      </c>
      <c r="B8" s="823" t="s">
        <v>1831</v>
      </c>
      <c r="C8" s="823" t="s">
        <v>1832</v>
      </c>
      <c r="D8" s="823" t="s">
        <v>1992</v>
      </c>
      <c r="E8" s="823" t="s">
        <v>937</v>
      </c>
      <c r="F8" s="832"/>
      <c r="G8" s="832"/>
      <c r="H8" s="832"/>
      <c r="I8" s="832"/>
      <c r="J8" s="832">
        <v>0.25</v>
      </c>
      <c r="K8" s="832">
        <v>1342.71</v>
      </c>
      <c r="L8" s="832"/>
      <c r="M8" s="832">
        <v>5370.84</v>
      </c>
      <c r="N8" s="832"/>
      <c r="O8" s="832"/>
      <c r="P8" s="828"/>
      <c r="Q8" s="833"/>
    </row>
    <row r="9" spans="1:17" ht="14.45" customHeight="1" x14ac:dyDescent="0.2">
      <c r="A9" s="822" t="s">
        <v>2035</v>
      </c>
      <c r="B9" s="823" t="s">
        <v>1831</v>
      </c>
      <c r="C9" s="823" t="s">
        <v>1832</v>
      </c>
      <c r="D9" s="823" t="s">
        <v>1833</v>
      </c>
      <c r="E9" s="823" t="s">
        <v>1834</v>
      </c>
      <c r="F9" s="832"/>
      <c r="G9" s="832"/>
      <c r="H9" s="832"/>
      <c r="I9" s="832"/>
      <c r="J9" s="832">
        <v>5</v>
      </c>
      <c r="K9" s="832">
        <v>8818.8499999999985</v>
      </c>
      <c r="L9" s="832"/>
      <c r="M9" s="832">
        <v>1763.7699999999998</v>
      </c>
      <c r="N9" s="832">
        <v>5</v>
      </c>
      <c r="O9" s="832">
        <v>8818.8499999999985</v>
      </c>
      <c r="P9" s="828"/>
      <c r="Q9" s="833">
        <v>1763.7699999999998</v>
      </c>
    </row>
    <row r="10" spans="1:17" ht="14.45" customHeight="1" x14ac:dyDescent="0.2">
      <c r="A10" s="822" t="s">
        <v>2035</v>
      </c>
      <c r="B10" s="823" t="s">
        <v>1831</v>
      </c>
      <c r="C10" s="823" t="s">
        <v>1835</v>
      </c>
      <c r="D10" s="823" t="s">
        <v>1840</v>
      </c>
      <c r="E10" s="823" t="s">
        <v>1841</v>
      </c>
      <c r="F10" s="832">
        <v>9437</v>
      </c>
      <c r="G10" s="832">
        <v>68362.700000000012</v>
      </c>
      <c r="H10" s="832"/>
      <c r="I10" s="832">
        <v>7.2441135954222755</v>
      </c>
      <c r="J10" s="832">
        <v>7083</v>
      </c>
      <c r="K10" s="832">
        <v>50597.75</v>
      </c>
      <c r="L10" s="832"/>
      <c r="M10" s="832">
        <v>7.1435479316673725</v>
      </c>
      <c r="N10" s="832">
        <v>16866</v>
      </c>
      <c r="O10" s="832">
        <v>123202.32000000002</v>
      </c>
      <c r="P10" s="828"/>
      <c r="Q10" s="833">
        <v>7.3047741017431536</v>
      </c>
    </row>
    <row r="11" spans="1:17" ht="14.45" customHeight="1" x14ac:dyDescent="0.2">
      <c r="A11" s="822" t="s">
        <v>2035</v>
      </c>
      <c r="B11" s="823" t="s">
        <v>1831</v>
      </c>
      <c r="C11" s="823" t="s">
        <v>1835</v>
      </c>
      <c r="D11" s="823" t="s">
        <v>1844</v>
      </c>
      <c r="E11" s="823" t="s">
        <v>1845</v>
      </c>
      <c r="F11" s="832">
        <v>75178</v>
      </c>
      <c r="G11" s="832">
        <v>397081.45999999996</v>
      </c>
      <c r="H11" s="832"/>
      <c r="I11" s="832">
        <v>5.2818837957913214</v>
      </c>
      <c r="J11" s="832">
        <v>49923</v>
      </c>
      <c r="K11" s="832">
        <v>258551.94999999998</v>
      </c>
      <c r="L11" s="832"/>
      <c r="M11" s="832">
        <v>5.1790146826112213</v>
      </c>
      <c r="N11" s="832">
        <v>35777</v>
      </c>
      <c r="O11" s="832">
        <v>190605.25</v>
      </c>
      <c r="P11" s="828"/>
      <c r="Q11" s="833">
        <v>5.3275917488889508</v>
      </c>
    </row>
    <row r="12" spans="1:17" ht="14.45" customHeight="1" x14ac:dyDescent="0.2">
      <c r="A12" s="822" t="s">
        <v>2035</v>
      </c>
      <c r="B12" s="823" t="s">
        <v>1831</v>
      </c>
      <c r="C12" s="823" t="s">
        <v>1835</v>
      </c>
      <c r="D12" s="823" t="s">
        <v>1848</v>
      </c>
      <c r="E12" s="823" t="s">
        <v>1849</v>
      </c>
      <c r="F12" s="832"/>
      <c r="G12" s="832"/>
      <c r="H12" s="832"/>
      <c r="I12" s="832"/>
      <c r="J12" s="832">
        <v>452</v>
      </c>
      <c r="K12" s="832">
        <v>4212.6400000000003</v>
      </c>
      <c r="L12" s="832"/>
      <c r="M12" s="832">
        <v>9.32</v>
      </c>
      <c r="N12" s="832"/>
      <c r="O12" s="832"/>
      <c r="P12" s="828"/>
      <c r="Q12" s="833"/>
    </row>
    <row r="13" spans="1:17" ht="14.45" customHeight="1" x14ac:dyDescent="0.2">
      <c r="A13" s="822" t="s">
        <v>2035</v>
      </c>
      <c r="B13" s="823" t="s">
        <v>1831</v>
      </c>
      <c r="C13" s="823" t="s">
        <v>1835</v>
      </c>
      <c r="D13" s="823" t="s">
        <v>1850</v>
      </c>
      <c r="E13" s="823" t="s">
        <v>1851</v>
      </c>
      <c r="F13" s="832">
        <v>115</v>
      </c>
      <c r="G13" s="832">
        <v>1179.9000000000001</v>
      </c>
      <c r="H13" s="832"/>
      <c r="I13" s="832">
        <v>10.260000000000002</v>
      </c>
      <c r="J13" s="832"/>
      <c r="K13" s="832"/>
      <c r="L13" s="832"/>
      <c r="M13" s="832"/>
      <c r="N13" s="832"/>
      <c r="O13" s="832"/>
      <c r="P13" s="828"/>
      <c r="Q13" s="833"/>
    </row>
    <row r="14" spans="1:17" ht="14.45" customHeight="1" x14ac:dyDescent="0.2">
      <c r="A14" s="822" t="s">
        <v>2035</v>
      </c>
      <c r="B14" s="823" t="s">
        <v>1831</v>
      </c>
      <c r="C14" s="823" t="s">
        <v>1835</v>
      </c>
      <c r="D14" s="823" t="s">
        <v>1856</v>
      </c>
      <c r="E14" s="823" t="s">
        <v>1857</v>
      </c>
      <c r="F14" s="832"/>
      <c r="G14" s="832"/>
      <c r="H14" s="832"/>
      <c r="I14" s="832"/>
      <c r="J14" s="832"/>
      <c r="K14" s="832"/>
      <c r="L14" s="832"/>
      <c r="M14" s="832"/>
      <c r="N14" s="832">
        <v>590</v>
      </c>
      <c r="O14" s="832">
        <v>12095</v>
      </c>
      <c r="P14" s="828"/>
      <c r="Q14" s="833">
        <v>20.5</v>
      </c>
    </row>
    <row r="15" spans="1:17" ht="14.45" customHeight="1" x14ac:dyDescent="0.2">
      <c r="A15" s="822" t="s">
        <v>2035</v>
      </c>
      <c r="B15" s="823" t="s">
        <v>1831</v>
      </c>
      <c r="C15" s="823" t="s">
        <v>1835</v>
      </c>
      <c r="D15" s="823" t="s">
        <v>1860</v>
      </c>
      <c r="E15" s="823" t="s">
        <v>1861</v>
      </c>
      <c r="F15" s="832">
        <v>41</v>
      </c>
      <c r="G15" s="832">
        <v>74859.27</v>
      </c>
      <c r="H15" s="832"/>
      <c r="I15" s="832">
        <v>1825.8358536585367</v>
      </c>
      <c r="J15" s="832">
        <v>32</v>
      </c>
      <c r="K15" s="832">
        <v>59070.8</v>
      </c>
      <c r="L15" s="832"/>
      <c r="M15" s="832">
        <v>1845.9625000000001</v>
      </c>
      <c r="N15" s="832">
        <v>43</v>
      </c>
      <c r="O15" s="832">
        <v>79709.570000000022</v>
      </c>
      <c r="P15" s="828"/>
      <c r="Q15" s="833">
        <v>1853.7109302325587</v>
      </c>
    </row>
    <row r="16" spans="1:17" ht="14.45" customHeight="1" x14ac:dyDescent="0.2">
      <c r="A16" s="822" t="s">
        <v>2035</v>
      </c>
      <c r="B16" s="823" t="s">
        <v>1831</v>
      </c>
      <c r="C16" s="823" t="s">
        <v>1835</v>
      </c>
      <c r="D16" s="823" t="s">
        <v>1864</v>
      </c>
      <c r="E16" s="823" t="s">
        <v>1865</v>
      </c>
      <c r="F16" s="832">
        <v>630</v>
      </c>
      <c r="G16" s="832">
        <v>2305.8000000000002</v>
      </c>
      <c r="H16" s="832"/>
      <c r="I16" s="832">
        <v>3.66</v>
      </c>
      <c r="J16" s="832">
        <v>499</v>
      </c>
      <c r="K16" s="832">
        <v>1826.34</v>
      </c>
      <c r="L16" s="832"/>
      <c r="M16" s="832">
        <v>3.6599999999999997</v>
      </c>
      <c r="N16" s="832"/>
      <c r="O16" s="832"/>
      <c r="P16" s="828"/>
      <c r="Q16" s="833"/>
    </row>
    <row r="17" spans="1:17" ht="14.45" customHeight="1" x14ac:dyDescent="0.2">
      <c r="A17" s="822" t="s">
        <v>2035</v>
      </c>
      <c r="B17" s="823" t="s">
        <v>1831</v>
      </c>
      <c r="C17" s="823" t="s">
        <v>1835</v>
      </c>
      <c r="D17" s="823" t="s">
        <v>1866</v>
      </c>
      <c r="E17" s="823" t="s">
        <v>1867</v>
      </c>
      <c r="F17" s="832">
        <v>2219</v>
      </c>
      <c r="G17" s="832">
        <v>13402.760000000002</v>
      </c>
      <c r="H17" s="832"/>
      <c r="I17" s="832">
        <v>6.0400000000000009</v>
      </c>
      <c r="J17" s="832"/>
      <c r="K17" s="832"/>
      <c r="L17" s="832"/>
      <c r="M17" s="832"/>
      <c r="N17" s="832">
        <v>1321</v>
      </c>
      <c r="O17" s="832">
        <v>8214.409999999998</v>
      </c>
      <c r="P17" s="828"/>
      <c r="Q17" s="833">
        <v>6.2183270249810736</v>
      </c>
    </row>
    <row r="18" spans="1:17" ht="14.45" customHeight="1" x14ac:dyDescent="0.2">
      <c r="A18" s="822" t="s">
        <v>2035</v>
      </c>
      <c r="B18" s="823" t="s">
        <v>1831</v>
      </c>
      <c r="C18" s="823" t="s">
        <v>1835</v>
      </c>
      <c r="D18" s="823" t="s">
        <v>1993</v>
      </c>
      <c r="E18" s="823" t="s">
        <v>1994</v>
      </c>
      <c r="F18" s="832">
        <v>11714</v>
      </c>
      <c r="G18" s="832">
        <v>398532.84</v>
      </c>
      <c r="H18" s="832"/>
      <c r="I18" s="832">
        <v>34.021925900631722</v>
      </c>
      <c r="J18" s="832">
        <v>7849</v>
      </c>
      <c r="K18" s="832">
        <v>267870.38</v>
      </c>
      <c r="L18" s="832"/>
      <c r="M18" s="832">
        <v>34.127962797808635</v>
      </c>
      <c r="N18" s="832">
        <v>6507</v>
      </c>
      <c r="O18" s="832">
        <v>224003.05000000005</v>
      </c>
      <c r="P18" s="828"/>
      <c r="Q18" s="833">
        <v>34.424934685723073</v>
      </c>
    </row>
    <row r="19" spans="1:17" ht="14.45" customHeight="1" x14ac:dyDescent="0.2">
      <c r="A19" s="822" t="s">
        <v>2035</v>
      </c>
      <c r="B19" s="823" t="s">
        <v>1831</v>
      </c>
      <c r="C19" s="823" t="s">
        <v>1835</v>
      </c>
      <c r="D19" s="823" t="s">
        <v>1870</v>
      </c>
      <c r="E19" s="823" t="s">
        <v>1871</v>
      </c>
      <c r="F19" s="832"/>
      <c r="G19" s="832"/>
      <c r="H19" s="832"/>
      <c r="I19" s="832"/>
      <c r="J19" s="832">
        <v>104</v>
      </c>
      <c r="K19" s="832">
        <v>2142.4</v>
      </c>
      <c r="L19" s="832"/>
      <c r="M19" s="832">
        <v>20.6</v>
      </c>
      <c r="N19" s="832"/>
      <c r="O19" s="832"/>
      <c r="P19" s="828"/>
      <c r="Q19" s="833"/>
    </row>
    <row r="20" spans="1:17" ht="14.45" customHeight="1" x14ac:dyDescent="0.2">
      <c r="A20" s="822" t="s">
        <v>2035</v>
      </c>
      <c r="B20" s="823" t="s">
        <v>1831</v>
      </c>
      <c r="C20" s="823" t="s">
        <v>1890</v>
      </c>
      <c r="D20" s="823" t="s">
        <v>1893</v>
      </c>
      <c r="E20" s="823" t="s">
        <v>1894</v>
      </c>
      <c r="F20" s="832">
        <v>18</v>
      </c>
      <c r="G20" s="832">
        <v>8046</v>
      </c>
      <c r="H20" s="832"/>
      <c r="I20" s="832">
        <v>447</v>
      </c>
      <c r="J20" s="832">
        <v>8</v>
      </c>
      <c r="K20" s="832">
        <v>3592</v>
      </c>
      <c r="L20" s="832"/>
      <c r="M20" s="832">
        <v>449</v>
      </c>
      <c r="N20" s="832">
        <v>8</v>
      </c>
      <c r="O20" s="832">
        <v>3776</v>
      </c>
      <c r="P20" s="828"/>
      <c r="Q20" s="833">
        <v>472</v>
      </c>
    </row>
    <row r="21" spans="1:17" ht="14.45" customHeight="1" x14ac:dyDescent="0.2">
      <c r="A21" s="822" t="s">
        <v>2035</v>
      </c>
      <c r="B21" s="823" t="s">
        <v>1831</v>
      </c>
      <c r="C21" s="823" t="s">
        <v>1890</v>
      </c>
      <c r="D21" s="823" t="s">
        <v>1911</v>
      </c>
      <c r="E21" s="823" t="s">
        <v>1912</v>
      </c>
      <c r="F21" s="832">
        <v>1</v>
      </c>
      <c r="G21" s="832">
        <v>1920</v>
      </c>
      <c r="H21" s="832"/>
      <c r="I21" s="832">
        <v>1920</v>
      </c>
      <c r="J21" s="832"/>
      <c r="K21" s="832"/>
      <c r="L21" s="832"/>
      <c r="M21" s="832"/>
      <c r="N21" s="832"/>
      <c r="O21" s="832"/>
      <c r="P21" s="828"/>
      <c r="Q21" s="833"/>
    </row>
    <row r="22" spans="1:17" ht="14.45" customHeight="1" x14ac:dyDescent="0.2">
      <c r="A22" s="822" t="s">
        <v>2035</v>
      </c>
      <c r="B22" s="823" t="s">
        <v>1831</v>
      </c>
      <c r="C22" s="823" t="s">
        <v>1890</v>
      </c>
      <c r="D22" s="823" t="s">
        <v>1915</v>
      </c>
      <c r="E22" s="823" t="s">
        <v>1916</v>
      </c>
      <c r="F22" s="832"/>
      <c r="G22" s="832"/>
      <c r="H22" s="832"/>
      <c r="I22" s="832"/>
      <c r="J22" s="832">
        <v>1</v>
      </c>
      <c r="K22" s="832">
        <v>1223</v>
      </c>
      <c r="L22" s="832"/>
      <c r="M22" s="832">
        <v>1223</v>
      </c>
      <c r="N22" s="832"/>
      <c r="O22" s="832"/>
      <c r="P22" s="828"/>
      <c r="Q22" s="833"/>
    </row>
    <row r="23" spans="1:17" ht="14.45" customHeight="1" x14ac:dyDescent="0.2">
      <c r="A23" s="822" t="s">
        <v>2035</v>
      </c>
      <c r="B23" s="823" t="s">
        <v>1831</v>
      </c>
      <c r="C23" s="823" t="s">
        <v>1890</v>
      </c>
      <c r="D23" s="823" t="s">
        <v>1917</v>
      </c>
      <c r="E23" s="823" t="s">
        <v>1918</v>
      </c>
      <c r="F23" s="832">
        <v>41</v>
      </c>
      <c r="G23" s="832">
        <v>28085</v>
      </c>
      <c r="H23" s="832"/>
      <c r="I23" s="832">
        <v>685</v>
      </c>
      <c r="J23" s="832">
        <v>32</v>
      </c>
      <c r="K23" s="832">
        <v>21984</v>
      </c>
      <c r="L23" s="832"/>
      <c r="M23" s="832">
        <v>687</v>
      </c>
      <c r="N23" s="832">
        <v>42</v>
      </c>
      <c r="O23" s="832">
        <v>30030</v>
      </c>
      <c r="P23" s="828"/>
      <c r="Q23" s="833">
        <v>715</v>
      </c>
    </row>
    <row r="24" spans="1:17" ht="14.45" customHeight="1" x14ac:dyDescent="0.2">
      <c r="A24" s="822" t="s">
        <v>2035</v>
      </c>
      <c r="B24" s="823" t="s">
        <v>1831</v>
      </c>
      <c r="C24" s="823" t="s">
        <v>1890</v>
      </c>
      <c r="D24" s="823" t="s">
        <v>1919</v>
      </c>
      <c r="E24" s="823" t="s">
        <v>1920</v>
      </c>
      <c r="F24" s="832"/>
      <c r="G24" s="832"/>
      <c r="H24" s="832"/>
      <c r="I24" s="832"/>
      <c r="J24" s="832">
        <v>1</v>
      </c>
      <c r="K24" s="832">
        <v>722</v>
      </c>
      <c r="L24" s="832"/>
      <c r="M24" s="832">
        <v>722</v>
      </c>
      <c r="N24" s="832"/>
      <c r="O24" s="832"/>
      <c r="P24" s="828"/>
      <c r="Q24" s="833"/>
    </row>
    <row r="25" spans="1:17" ht="14.45" customHeight="1" x14ac:dyDescent="0.2">
      <c r="A25" s="822" t="s">
        <v>2035</v>
      </c>
      <c r="B25" s="823" t="s">
        <v>1831</v>
      </c>
      <c r="C25" s="823" t="s">
        <v>1890</v>
      </c>
      <c r="D25" s="823" t="s">
        <v>1923</v>
      </c>
      <c r="E25" s="823" t="s">
        <v>1924</v>
      </c>
      <c r="F25" s="832">
        <v>352</v>
      </c>
      <c r="G25" s="832">
        <v>644512</v>
      </c>
      <c r="H25" s="832"/>
      <c r="I25" s="832">
        <v>1831</v>
      </c>
      <c r="J25" s="832">
        <v>270</v>
      </c>
      <c r="K25" s="832">
        <v>495450</v>
      </c>
      <c r="L25" s="832"/>
      <c r="M25" s="832">
        <v>1835</v>
      </c>
      <c r="N25" s="832">
        <v>356</v>
      </c>
      <c r="O25" s="832">
        <v>679604</v>
      </c>
      <c r="P25" s="828"/>
      <c r="Q25" s="833">
        <v>1909</v>
      </c>
    </row>
    <row r="26" spans="1:17" ht="14.45" customHeight="1" x14ac:dyDescent="0.2">
      <c r="A26" s="822" t="s">
        <v>2035</v>
      </c>
      <c r="B26" s="823" t="s">
        <v>1831</v>
      </c>
      <c r="C26" s="823" t="s">
        <v>1890</v>
      </c>
      <c r="D26" s="823" t="s">
        <v>1925</v>
      </c>
      <c r="E26" s="823" t="s">
        <v>1926</v>
      </c>
      <c r="F26" s="832">
        <v>221</v>
      </c>
      <c r="G26" s="832">
        <v>95251</v>
      </c>
      <c r="H26" s="832"/>
      <c r="I26" s="832">
        <v>431</v>
      </c>
      <c r="J26" s="832">
        <v>153</v>
      </c>
      <c r="K26" s="832">
        <v>66249</v>
      </c>
      <c r="L26" s="832"/>
      <c r="M26" s="832">
        <v>433</v>
      </c>
      <c r="N26" s="832">
        <v>153</v>
      </c>
      <c r="O26" s="832">
        <v>69156</v>
      </c>
      <c r="P26" s="828"/>
      <c r="Q26" s="833">
        <v>452</v>
      </c>
    </row>
    <row r="27" spans="1:17" ht="14.45" customHeight="1" x14ac:dyDescent="0.2">
      <c r="A27" s="822" t="s">
        <v>2035</v>
      </c>
      <c r="B27" s="823" t="s">
        <v>1831</v>
      </c>
      <c r="C27" s="823" t="s">
        <v>1890</v>
      </c>
      <c r="D27" s="823" t="s">
        <v>2003</v>
      </c>
      <c r="E27" s="823" t="s">
        <v>2004</v>
      </c>
      <c r="F27" s="832">
        <v>42</v>
      </c>
      <c r="G27" s="832">
        <v>609630</v>
      </c>
      <c r="H27" s="832"/>
      <c r="I27" s="832">
        <v>14515</v>
      </c>
      <c r="J27" s="832">
        <v>28</v>
      </c>
      <c r="K27" s="832">
        <v>406588</v>
      </c>
      <c r="L27" s="832"/>
      <c r="M27" s="832">
        <v>14521</v>
      </c>
      <c r="N27" s="832">
        <v>27</v>
      </c>
      <c r="O27" s="832">
        <v>397170</v>
      </c>
      <c r="P27" s="828"/>
      <c r="Q27" s="833">
        <v>14710</v>
      </c>
    </row>
    <row r="28" spans="1:17" ht="14.45" customHeight="1" x14ac:dyDescent="0.2">
      <c r="A28" s="822" t="s">
        <v>2035</v>
      </c>
      <c r="B28" s="823" t="s">
        <v>1831</v>
      </c>
      <c r="C28" s="823" t="s">
        <v>1890</v>
      </c>
      <c r="D28" s="823" t="s">
        <v>1937</v>
      </c>
      <c r="E28" s="823" t="s">
        <v>1938</v>
      </c>
      <c r="F28" s="832">
        <v>65</v>
      </c>
      <c r="G28" s="832">
        <v>39910</v>
      </c>
      <c r="H28" s="832"/>
      <c r="I28" s="832">
        <v>614</v>
      </c>
      <c r="J28" s="832">
        <v>44</v>
      </c>
      <c r="K28" s="832">
        <v>27192</v>
      </c>
      <c r="L28" s="832"/>
      <c r="M28" s="832">
        <v>618</v>
      </c>
      <c r="N28" s="832">
        <v>55</v>
      </c>
      <c r="O28" s="832">
        <v>35640</v>
      </c>
      <c r="P28" s="828"/>
      <c r="Q28" s="833">
        <v>648</v>
      </c>
    </row>
    <row r="29" spans="1:17" ht="14.45" customHeight="1" x14ac:dyDescent="0.2">
      <c r="A29" s="822" t="s">
        <v>2035</v>
      </c>
      <c r="B29" s="823" t="s">
        <v>1831</v>
      </c>
      <c r="C29" s="823" t="s">
        <v>1890</v>
      </c>
      <c r="D29" s="823" t="s">
        <v>1945</v>
      </c>
      <c r="E29" s="823" t="s">
        <v>1946</v>
      </c>
      <c r="F29" s="832">
        <v>2</v>
      </c>
      <c r="G29" s="832">
        <v>2694</v>
      </c>
      <c r="H29" s="832"/>
      <c r="I29" s="832">
        <v>1347</v>
      </c>
      <c r="J29" s="832">
        <v>8</v>
      </c>
      <c r="K29" s="832">
        <v>10808</v>
      </c>
      <c r="L29" s="832"/>
      <c r="M29" s="832">
        <v>1351</v>
      </c>
      <c r="N29" s="832">
        <v>6</v>
      </c>
      <c r="O29" s="832">
        <v>8448</v>
      </c>
      <c r="P29" s="828"/>
      <c r="Q29" s="833">
        <v>1408</v>
      </c>
    </row>
    <row r="30" spans="1:17" ht="14.45" customHeight="1" x14ac:dyDescent="0.2">
      <c r="A30" s="822" t="s">
        <v>2035</v>
      </c>
      <c r="B30" s="823" t="s">
        <v>1831</v>
      </c>
      <c r="C30" s="823" t="s">
        <v>1890</v>
      </c>
      <c r="D30" s="823" t="s">
        <v>1947</v>
      </c>
      <c r="E30" s="823" t="s">
        <v>1948</v>
      </c>
      <c r="F30" s="832">
        <v>59</v>
      </c>
      <c r="G30" s="832">
        <v>30208</v>
      </c>
      <c r="H30" s="832"/>
      <c r="I30" s="832">
        <v>512</v>
      </c>
      <c r="J30" s="832">
        <v>46</v>
      </c>
      <c r="K30" s="832">
        <v>23644</v>
      </c>
      <c r="L30" s="832"/>
      <c r="M30" s="832">
        <v>514</v>
      </c>
      <c r="N30" s="832">
        <v>109</v>
      </c>
      <c r="O30" s="832">
        <v>58533</v>
      </c>
      <c r="P30" s="828"/>
      <c r="Q30" s="833">
        <v>537</v>
      </c>
    </row>
    <row r="31" spans="1:17" ht="14.45" customHeight="1" x14ac:dyDescent="0.2">
      <c r="A31" s="822" t="s">
        <v>2035</v>
      </c>
      <c r="B31" s="823" t="s">
        <v>1831</v>
      </c>
      <c r="C31" s="823" t="s">
        <v>1890</v>
      </c>
      <c r="D31" s="823" t="s">
        <v>1949</v>
      </c>
      <c r="E31" s="823" t="s">
        <v>1950</v>
      </c>
      <c r="F31" s="832"/>
      <c r="G31" s="832"/>
      <c r="H31" s="832"/>
      <c r="I31" s="832"/>
      <c r="J31" s="832"/>
      <c r="K31" s="832"/>
      <c r="L31" s="832"/>
      <c r="M31" s="832"/>
      <c r="N31" s="832">
        <v>1</v>
      </c>
      <c r="O31" s="832">
        <v>2439</v>
      </c>
      <c r="P31" s="828"/>
      <c r="Q31" s="833">
        <v>2439</v>
      </c>
    </row>
    <row r="32" spans="1:17" ht="14.45" customHeight="1" x14ac:dyDescent="0.2">
      <c r="A32" s="822" t="s">
        <v>2035</v>
      </c>
      <c r="B32" s="823" t="s">
        <v>1831</v>
      </c>
      <c r="C32" s="823" t="s">
        <v>1890</v>
      </c>
      <c r="D32" s="823" t="s">
        <v>1967</v>
      </c>
      <c r="E32" s="823" t="s">
        <v>1968</v>
      </c>
      <c r="F32" s="832"/>
      <c r="G32" s="832"/>
      <c r="H32" s="832"/>
      <c r="I32" s="832"/>
      <c r="J32" s="832"/>
      <c r="K32" s="832"/>
      <c r="L32" s="832"/>
      <c r="M32" s="832"/>
      <c r="N32" s="832">
        <v>1</v>
      </c>
      <c r="O32" s="832">
        <v>752</v>
      </c>
      <c r="P32" s="828"/>
      <c r="Q32" s="833">
        <v>752</v>
      </c>
    </row>
    <row r="33" spans="1:17" ht="14.45" customHeight="1" x14ac:dyDescent="0.2">
      <c r="A33" s="822" t="s">
        <v>2035</v>
      </c>
      <c r="B33" s="823" t="s">
        <v>1831</v>
      </c>
      <c r="C33" s="823" t="s">
        <v>1890</v>
      </c>
      <c r="D33" s="823" t="s">
        <v>1985</v>
      </c>
      <c r="E33" s="823" t="s">
        <v>1986</v>
      </c>
      <c r="F33" s="832"/>
      <c r="G33" s="832"/>
      <c r="H33" s="832"/>
      <c r="I33" s="832"/>
      <c r="J33" s="832">
        <v>1</v>
      </c>
      <c r="K33" s="832">
        <v>1431</v>
      </c>
      <c r="L33" s="832"/>
      <c r="M33" s="832">
        <v>1431</v>
      </c>
      <c r="N33" s="832"/>
      <c r="O33" s="832"/>
      <c r="P33" s="828"/>
      <c r="Q33" s="833"/>
    </row>
    <row r="34" spans="1:17" ht="14.45" customHeight="1" x14ac:dyDescent="0.2">
      <c r="A34" s="822" t="s">
        <v>2036</v>
      </c>
      <c r="B34" s="823" t="s">
        <v>1831</v>
      </c>
      <c r="C34" s="823" t="s">
        <v>1832</v>
      </c>
      <c r="D34" s="823" t="s">
        <v>1991</v>
      </c>
      <c r="E34" s="823" t="s">
        <v>937</v>
      </c>
      <c r="F34" s="832">
        <v>5</v>
      </c>
      <c r="G34" s="832">
        <v>3277.5999999999995</v>
      </c>
      <c r="H34" s="832"/>
      <c r="I34" s="832">
        <v>655.51999999999987</v>
      </c>
      <c r="J34" s="832">
        <v>0.35</v>
      </c>
      <c r="K34" s="832">
        <v>229.43</v>
      </c>
      <c r="L34" s="832"/>
      <c r="M34" s="832">
        <v>655.51428571428573</v>
      </c>
      <c r="N34" s="832"/>
      <c r="O34" s="832"/>
      <c r="P34" s="828"/>
      <c r="Q34" s="833"/>
    </row>
    <row r="35" spans="1:17" ht="14.45" customHeight="1" x14ac:dyDescent="0.2">
      <c r="A35" s="822" t="s">
        <v>2036</v>
      </c>
      <c r="B35" s="823" t="s">
        <v>1831</v>
      </c>
      <c r="C35" s="823" t="s">
        <v>1835</v>
      </c>
      <c r="D35" s="823" t="s">
        <v>1838</v>
      </c>
      <c r="E35" s="823" t="s">
        <v>1839</v>
      </c>
      <c r="F35" s="832"/>
      <c r="G35" s="832"/>
      <c r="H35" s="832"/>
      <c r="I35" s="832"/>
      <c r="J35" s="832"/>
      <c r="K35" s="832"/>
      <c r="L35" s="832"/>
      <c r="M35" s="832"/>
      <c r="N35" s="832">
        <v>150</v>
      </c>
      <c r="O35" s="832">
        <v>391.5</v>
      </c>
      <c r="P35" s="828"/>
      <c r="Q35" s="833">
        <v>2.61</v>
      </c>
    </row>
    <row r="36" spans="1:17" ht="14.45" customHeight="1" x14ac:dyDescent="0.2">
      <c r="A36" s="822" t="s">
        <v>2036</v>
      </c>
      <c r="B36" s="823" t="s">
        <v>1831</v>
      </c>
      <c r="C36" s="823" t="s">
        <v>1835</v>
      </c>
      <c r="D36" s="823" t="s">
        <v>1840</v>
      </c>
      <c r="E36" s="823" t="s">
        <v>1841</v>
      </c>
      <c r="F36" s="832">
        <v>5101</v>
      </c>
      <c r="G36" s="832">
        <v>36918.6</v>
      </c>
      <c r="H36" s="832"/>
      <c r="I36" s="832">
        <v>7.2375220544991175</v>
      </c>
      <c r="J36" s="832">
        <v>2453</v>
      </c>
      <c r="K36" s="832">
        <v>17523.45</v>
      </c>
      <c r="L36" s="832"/>
      <c r="M36" s="832">
        <v>7.1436812066856916</v>
      </c>
      <c r="N36" s="832">
        <v>2478</v>
      </c>
      <c r="O36" s="832">
        <v>18117.66</v>
      </c>
      <c r="P36" s="828"/>
      <c r="Q36" s="833">
        <v>7.3114043583535109</v>
      </c>
    </row>
    <row r="37" spans="1:17" ht="14.45" customHeight="1" x14ac:dyDescent="0.2">
      <c r="A37" s="822" t="s">
        <v>2036</v>
      </c>
      <c r="B37" s="823" t="s">
        <v>1831</v>
      </c>
      <c r="C37" s="823" t="s">
        <v>1835</v>
      </c>
      <c r="D37" s="823" t="s">
        <v>1844</v>
      </c>
      <c r="E37" s="823" t="s">
        <v>1845</v>
      </c>
      <c r="F37" s="832">
        <v>630</v>
      </c>
      <c r="G37" s="832">
        <v>3257.1</v>
      </c>
      <c r="H37" s="832"/>
      <c r="I37" s="832">
        <v>5.17</v>
      </c>
      <c r="J37" s="832"/>
      <c r="K37" s="832"/>
      <c r="L37" s="832"/>
      <c r="M37" s="832"/>
      <c r="N37" s="832"/>
      <c r="O37" s="832"/>
      <c r="P37" s="828"/>
      <c r="Q37" s="833"/>
    </row>
    <row r="38" spans="1:17" ht="14.45" customHeight="1" x14ac:dyDescent="0.2">
      <c r="A38" s="822" t="s">
        <v>2036</v>
      </c>
      <c r="B38" s="823" t="s">
        <v>1831</v>
      </c>
      <c r="C38" s="823" t="s">
        <v>1835</v>
      </c>
      <c r="D38" s="823" t="s">
        <v>1848</v>
      </c>
      <c r="E38" s="823" t="s">
        <v>1849</v>
      </c>
      <c r="F38" s="832"/>
      <c r="G38" s="832"/>
      <c r="H38" s="832"/>
      <c r="I38" s="832"/>
      <c r="J38" s="832">
        <v>30</v>
      </c>
      <c r="K38" s="832">
        <v>279.60000000000002</v>
      </c>
      <c r="L38" s="832"/>
      <c r="M38" s="832">
        <v>9.32</v>
      </c>
      <c r="N38" s="832">
        <v>30</v>
      </c>
      <c r="O38" s="832">
        <v>284.7</v>
      </c>
      <c r="P38" s="828"/>
      <c r="Q38" s="833">
        <v>9.49</v>
      </c>
    </row>
    <row r="39" spans="1:17" ht="14.45" customHeight="1" x14ac:dyDescent="0.2">
      <c r="A39" s="822" t="s">
        <v>2036</v>
      </c>
      <c r="B39" s="823" t="s">
        <v>1831</v>
      </c>
      <c r="C39" s="823" t="s">
        <v>1835</v>
      </c>
      <c r="D39" s="823" t="s">
        <v>1854</v>
      </c>
      <c r="E39" s="823" t="s">
        <v>1855</v>
      </c>
      <c r="F39" s="832"/>
      <c r="G39" s="832"/>
      <c r="H39" s="832"/>
      <c r="I39" s="832"/>
      <c r="J39" s="832"/>
      <c r="K39" s="832"/>
      <c r="L39" s="832"/>
      <c r="M39" s="832"/>
      <c r="N39" s="832">
        <v>502</v>
      </c>
      <c r="O39" s="832">
        <v>3955.76</v>
      </c>
      <c r="P39" s="828"/>
      <c r="Q39" s="833">
        <v>7.8800000000000008</v>
      </c>
    </row>
    <row r="40" spans="1:17" ht="14.45" customHeight="1" x14ac:dyDescent="0.2">
      <c r="A40" s="822" t="s">
        <v>2036</v>
      </c>
      <c r="B40" s="823" t="s">
        <v>1831</v>
      </c>
      <c r="C40" s="823" t="s">
        <v>1835</v>
      </c>
      <c r="D40" s="823" t="s">
        <v>1860</v>
      </c>
      <c r="E40" s="823" t="s">
        <v>1861</v>
      </c>
      <c r="F40" s="832">
        <v>27</v>
      </c>
      <c r="G40" s="832">
        <v>49382.720000000001</v>
      </c>
      <c r="H40" s="832"/>
      <c r="I40" s="832">
        <v>1828.9896296296297</v>
      </c>
      <c r="J40" s="832">
        <v>11</v>
      </c>
      <c r="K40" s="832">
        <v>20305.639999999996</v>
      </c>
      <c r="L40" s="832"/>
      <c r="M40" s="832">
        <v>1845.9672727272723</v>
      </c>
      <c r="N40" s="832">
        <v>11</v>
      </c>
      <c r="O40" s="832">
        <v>20383.549999999996</v>
      </c>
      <c r="P40" s="828"/>
      <c r="Q40" s="833">
        <v>1853.0499999999995</v>
      </c>
    </row>
    <row r="41" spans="1:17" ht="14.45" customHeight="1" x14ac:dyDescent="0.2">
      <c r="A41" s="822" t="s">
        <v>2036</v>
      </c>
      <c r="B41" s="823" t="s">
        <v>1831</v>
      </c>
      <c r="C41" s="823" t="s">
        <v>1835</v>
      </c>
      <c r="D41" s="823" t="s">
        <v>1864</v>
      </c>
      <c r="E41" s="823" t="s">
        <v>1865</v>
      </c>
      <c r="F41" s="832">
        <v>570</v>
      </c>
      <c r="G41" s="832">
        <v>2200.1999999999998</v>
      </c>
      <c r="H41" s="832"/>
      <c r="I41" s="832">
        <v>3.86</v>
      </c>
      <c r="J41" s="832"/>
      <c r="K41" s="832"/>
      <c r="L41" s="832"/>
      <c r="M41" s="832"/>
      <c r="N41" s="832"/>
      <c r="O41" s="832"/>
      <c r="P41" s="828"/>
      <c r="Q41" s="833"/>
    </row>
    <row r="42" spans="1:17" ht="14.45" customHeight="1" x14ac:dyDescent="0.2">
      <c r="A42" s="822" t="s">
        <v>2036</v>
      </c>
      <c r="B42" s="823" t="s">
        <v>1831</v>
      </c>
      <c r="C42" s="823" t="s">
        <v>1835</v>
      </c>
      <c r="D42" s="823" t="s">
        <v>1993</v>
      </c>
      <c r="E42" s="823" t="s">
        <v>1994</v>
      </c>
      <c r="F42" s="832">
        <v>5543</v>
      </c>
      <c r="G42" s="832">
        <v>188600.76</v>
      </c>
      <c r="H42" s="832"/>
      <c r="I42" s="832">
        <v>34.025033375428471</v>
      </c>
      <c r="J42" s="832">
        <v>4134</v>
      </c>
      <c r="K42" s="832">
        <v>141084.39999999997</v>
      </c>
      <c r="L42" s="832"/>
      <c r="M42" s="832">
        <v>34.127818093855822</v>
      </c>
      <c r="N42" s="832">
        <v>3793</v>
      </c>
      <c r="O42" s="832">
        <v>130622.98999999998</v>
      </c>
      <c r="P42" s="828"/>
      <c r="Q42" s="833">
        <v>34.437909306617449</v>
      </c>
    </row>
    <row r="43" spans="1:17" ht="14.45" customHeight="1" x14ac:dyDescent="0.2">
      <c r="A43" s="822" t="s">
        <v>2036</v>
      </c>
      <c r="B43" s="823" t="s">
        <v>1831</v>
      </c>
      <c r="C43" s="823" t="s">
        <v>1890</v>
      </c>
      <c r="D43" s="823" t="s">
        <v>1895</v>
      </c>
      <c r="E43" s="823" t="s">
        <v>1896</v>
      </c>
      <c r="F43" s="832">
        <v>1</v>
      </c>
      <c r="G43" s="832">
        <v>179</v>
      </c>
      <c r="H43" s="832"/>
      <c r="I43" s="832">
        <v>179</v>
      </c>
      <c r="J43" s="832"/>
      <c r="K43" s="832"/>
      <c r="L43" s="832"/>
      <c r="M43" s="832"/>
      <c r="N43" s="832"/>
      <c r="O43" s="832"/>
      <c r="P43" s="828"/>
      <c r="Q43" s="833"/>
    </row>
    <row r="44" spans="1:17" ht="14.45" customHeight="1" x14ac:dyDescent="0.2">
      <c r="A44" s="822" t="s">
        <v>2036</v>
      </c>
      <c r="B44" s="823" t="s">
        <v>1831</v>
      </c>
      <c r="C44" s="823" t="s">
        <v>1890</v>
      </c>
      <c r="D44" s="823" t="s">
        <v>1903</v>
      </c>
      <c r="E44" s="823" t="s">
        <v>1904</v>
      </c>
      <c r="F44" s="832"/>
      <c r="G44" s="832"/>
      <c r="H44" s="832"/>
      <c r="I44" s="832"/>
      <c r="J44" s="832">
        <v>1</v>
      </c>
      <c r="K44" s="832">
        <v>3084</v>
      </c>
      <c r="L44" s="832"/>
      <c r="M44" s="832">
        <v>3084</v>
      </c>
      <c r="N44" s="832">
        <v>1</v>
      </c>
      <c r="O44" s="832">
        <v>3148</v>
      </c>
      <c r="P44" s="828"/>
      <c r="Q44" s="833">
        <v>3148</v>
      </c>
    </row>
    <row r="45" spans="1:17" ht="14.45" customHeight="1" x14ac:dyDescent="0.2">
      <c r="A45" s="822" t="s">
        <v>2036</v>
      </c>
      <c r="B45" s="823" t="s">
        <v>1831</v>
      </c>
      <c r="C45" s="823" t="s">
        <v>1890</v>
      </c>
      <c r="D45" s="823" t="s">
        <v>1907</v>
      </c>
      <c r="E45" s="823" t="s">
        <v>1908</v>
      </c>
      <c r="F45" s="832"/>
      <c r="G45" s="832"/>
      <c r="H45" s="832"/>
      <c r="I45" s="832"/>
      <c r="J45" s="832"/>
      <c r="K45" s="832"/>
      <c r="L45" s="832"/>
      <c r="M45" s="832"/>
      <c r="N45" s="832">
        <v>1</v>
      </c>
      <c r="O45" s="832">
        <v>1403</v>
      </c>
      <c r="P45" s="828"/>
      <c r="Q45" s="833">
        <v>1403</v>
      </c>
    </row>
    <row r="46" spans="1:17" ht="14.45" customHeight="1" x14ac:dyDescent="0.2">
      <c r="A46" s="822" t="s">
        <v>2036</v>
      </c>
      <c r="B46" s="823" t="s">
        <v>1831</v>
      </c>
      <c r="C46" s="823" t="s">
        <v>1890</v>
      </c>
      <c r="D46" s="823" t="s">
        <v>1917</v>
      </c>
      <c r="E46" s="823" t="s">
        <v>1918</v>
      </c>
      <c r="F46" s="832">
        <v>27</v>
      </c>
      <c r="G46" s="832">
        <v>18495</v>
      </c>
      <c r="H46" s="832"/>
      <c r="I46" s="832">
        <v>685</v>
      </c>
      <c r="J46" s="832">
        <v>11</v>
      </c>
      <c r="K46" s="832">
        <v>7557</v>
      </c>
      <c r="L46" s="832"/>
      <c r="M46" s="832">
        <v>687</v>
      </c>
      <c r="N46" s="832">
        <v>11</v>
      </c>
      <c r="O46" s="832">
        <v>7865</v>
      </c>
      <c r="P46" s="828"/>
      <c r="Q46" s="833">
        <v>715</v>
      </c>
    </row>
    <row r="47" spans="1:17" ht="14.45" customHeight="1" x14ac:dyDescent="0.2">
      <c r="A47" s="822" t="s">
        <v>2036</v>
      </c>
      <c r="B47" s="823" t="s">
        <v>1831</v>
      </c>
      <c r="C47" s="823" t="s">
        <v>1890</v>
      </c>
      <c r="D47" s="823" t="s">
        <v>1923</v>
      </c>
      <c r="E47" s="823" t="s">
        <v>1924</v>
      </c>
      <c r="F47" s="832">
        <v>49</v>
      </c>
      <c r="G47" s="832">
        <v>89719</v>
      </c>
      <c r="H47" s="832"/>
      <c r="I47" s="832">
        <v>1831</v>
      </c>
      <c r="J47" s="832">
        <v>26</v>
      </c>
      <c r="K47" s="832">
        <v>47710</v>
      </c>
      <c r="L47" s="832"/>
      <c r="M47" s="832">
        <v>1835</v>
      </c>
      <c r="N47" s="832">
        <v>28</v>
      </c>
      <c r="O47" s="832">
        <v>53452</v>
      </c>
      <c r="P47" s="828"/>
      <c r="Q47" s="833">
        <v>1909</v>
      </c>
    </row>
    <row r="48" spans="1:17" ht="14.45" customHeight="1" x14ac:dyDescent="0.2">
      <c r="A48" s="822" t="s">
        <v>2036</v>
      </c>
      <c r="B48" s="823" t="s">
        <v>1831</v>
      </c>
      <c r="C48" s="823" t="s">
        <v>1890</v>
      </c>
      <c r="D48" s="823" t="s">
        <v>1925</v>
      </c>
      <c r="E48" s="823" t="s">
        <v>1926</v>
      </c>
      <c r="F48" s="832">
        <v>2</v>
      </c>
      <c r="G48" s="832">
        <v>862</v>
      </c>
      <c r="H48" s="832"/>
      <c r="I48" s="832">
        <v>431</v>
      </c>
      <c r="J48" s="832"/>
      <c r="K48" s="832"/>
      <c r="L48" s="832"/>
      <c r="M48" s="832"/>
      <c r="N48" s="832"/>
      <c r="O48" s="832"/>
      <c r="P48" s="828"/>
      <c r="Q48" s="833"/>
    </row>
    <row r="49" spans="1:17" ht="14.45" customHeight="1" x14ac:dyDescent="0.2">
      <c r="A49" s="822" t="s">
        <v>2036</v>
      </c>
      <c r="B49" s="823" t="s">
        <v>1831</v>
      </c>
      <c r="C49" s="823" t="s">
        <v>1890</v>
      </c>
      <c r="D49" s="823" t="s">
        <v>2003</v>
      </c>
      <c r="E49" s="823" t="s">
        <v>2004</v>
      </c>
      <c r="F49" s="832">
        <v>20</v>
      </c>
      <c r="G49" s="832">
        <v>290300</v>
      </c>
      <c r="H49" s="832"/>
      <c r="I49" s="832">
        <v>14515</v>
      </c>
      <c r="J49" s="832">
        <v>17</v>
      </c>
      <c r="K49" s="832">
        <v>246857</v>
      </c>
      <c r="L49" s="832"/>
      <c r="M49" s="832">
        <v>14521</v>
      </c>
      <c r="N49" s="832">
        <v>18</v>
      </c>
      <c r="O49" s="832">
        <v>264780</v>
      </c>
      <c r="P49" s="828"/>
      <c r="Q49" s="833">
        <v>14710</v>
      </c>
    </row>
    <row r="50" spans="1:17" ht="14.45" customHeight="1" x14ac:dyDescent="0.2">
      <c r="A50" s="822" t="s">
        <v>2036</v>
      </c>
      <c r="B50" s="823" t="s">
        <v>1831</v>
      </c>
      <c r="C50" s="823" t="s">
        <v>1890</v>
      </c>
      <c r="D50" s="823" t="s">
        <v>1937</v>
      </c>
      <c r="E50" s="823" t="s">
        <v>1938</v>
      </c>
      <c r="F50" s="832">
        <v>1</v>
      </c>
      <c r="G50" s="832">
        <v>614</v>
      </c>
      <c r="H50" s="832"/>
      <c r="I50" s="832">
        <v>614</v>
      </c>
      <c r="J50" s="832"/>
      <c r="K50" s="832"/>
      <c r="L50" s="832"/>
      <c r="M50" s="832"/>
      <c r="N50" s="832"/>
      <c r="O50" s="832"/>
      <c r="P50" s="828"/>
      <c r="Q50" s="833"/>
    </row>
    <row r="51" spans="1:17" ht="14.45" customHeight="1" x14ac:dyDescent="0.2">
      <c r="A51" s="822" t="s">
        <v>2036</v>
      </c>
      <c r="B51" s="823" t="s">
        <v>1831</v>
      </c>
      <c r="C51" s="823" t="s">
        <v>1890</v>
      </c>
      <c r="D51" s="823" t="s">
        <v>1945</v>
      </c>
      <c r="E51" s="823" t="s">
        <v>1946</v>
      </c>
      <c r="F51" s="832">
        <v>1</v>
      </c>
      <c r="G51" s="832">
        <v>1347</v>
      </c>
      <c r="H51" s="832"/>
      <c r="I51" s="832">
        <v>1347</v>
      </c>
      <c r="J51" s="832"/>
      <c r="K51" s="832"/>
      <c r="L51" s="832"/>
      <c r="M51" s="832"/>
      <c r="N51" s="832"/>
      <c r="O51" s="832"/>
      <c r="P51" s="828"/>
      <c r="Q51" s="833"/>
    </row>
    <row r="52" spans="1:17" ht="14.45" customHeight="1" x14ac:dyDescent="0.2">
      <c r="A52" s="822" t="s">
        <v>2036</v>
      </c>
      <c r="B52" s="823" t="s">
        <v>1831</v>
      </c>
      <c r="C52" s="823" t="s">
        <v>1890</v>
      </c>
      <c r="D52" s="823" t="s">
        <v>1947</v>
      </c>
      <c r="E52" s="823" t="s">
        <v>1948</v>
      </c>
      <c r="F52" s="832">
        <v>32</v>
      </c>
      <c r="G52" s="832">
        <v>16384</v>
      </c>
      <c r="H52" s="832"/>
      <c r="I52" s="832">
        <v>512</v>
      </c>
      <c r="J52" s="832">
        <v>16</v>
      </c>
      <c r="K52" s="832">
        <v>8224</v>
      </c>
      <c r="L52" s="832"/>
      <c r="M52" s="832">
        <v>514</v>
      </c>
      <c r="N52" s="832">
        <v>16</v>
      </c>
      <c r="O52" s="832">
        <v>8592</v>
      </c>
      <c r="P52" s="828"/>
      <c r="Q52" s="833">
        <v>537</v>
      </c>
    </row>
    <row r="53" spans="1:17" ht="14.45" customHeight="1" x14ac:dyDescent="0.2">
      <c r="A53" s="822" t="s">
        <v>2036</v>
      </c>
      <c r="B53" s="823" t="s">
        <v>1831</v>
      </c>
      <c r="C53" s="823" t="s">
        <v>1890</v>
      </c>
      <c r="D53" s="823" t="s">
        <v>1969</v>
      </c>
      <c r="E53" s="823" t="s">
        <v>1970</v>
      </c>
      <c r="F53" s="832"/>
      <c r="G53" s="832"/>
      <c r="H53" s="832"/>
      <c r="I53" s="832"/>
      <c r="J53" s="832"/>
      <c r="K53" s="832"/>
      <c r="L53" s="832"/>
      <c r="M53" s="832"/>
      <c r="N53" s="832">
        <v>1</v>
      </c>
      <c r="O53" s="832">
        <v>2007</v>
      </c>
      <c r="P53" s="828"/>
      <c r="Q53" s="833">
        <v>2007</v>
      </c>
    </row>
    <row r="54" spans="1:17" ht="14.45" customHeight="1" x14ac:dyDescent="0.2">
      <c r="A54" s="822" t="s">
        <v>2037</v>
      </c>
      <c r="B54" s="823" t="s">
        <v>1831</v>
      </c>
      <c r="C54" s="823" t="s">
        <v>1832</v>
      </c>
      <c r="D54" s="823" t="s">
        <v>1991</v>
      </c>
      <c r="E54" s="823" t="s">
        <v>937</v>
      </c>
      <c r="F54" s="832">
        <v>11.650000000000002</v>
      </c>
      <c r="G54" s="832">
        <v>7636.8200000000015</v>
      </c>
      <c r="H54" s="832"/>
      <c r="I54" s="832">
        <v>655.52103004291848</v>
      </c>
      <c r="J54" s="832"/>
      <c r="K54" s="832"/>
      <c r="L54" s="832"/>
      <c r="M54" s="832"/>
      <c r="N54" s="832"/>
      <c r="O54" s="832"/>
      <c r="P54" s="828"/>
      <c r="Q54" s="833"/>
    </row>
    <row r="55" spans="1:17" ht="14.45" customHeight="1" x14ac:dyDescent="0.2">
      <c r="A55" s="822" t="s">
        <v>2037</v>
      </c>
      <c r="B55" s="823" t="s">
        <v>1831</v>
      </c>
      <c r="C55" s="823" t="s">
        <v>1832</v>
      </c>
      <c r="D55" s="823" t="s">
        <v>1992</v>
      </c>
      <c r="E55" s="823" t="s">
        <v>937</v>
      </c>
      <c r="F55" s="832">
        <v>0.06</v>
      </c>
      <c r="G55" s="832">
        <v>196.56</v>
      </c>
      <c r="H55" s="832"/>
      <c r="I55" s="832">
        <v>3276</v>
      </c>
      <c r="J55" s="832"/>
      <c r="K55" s="832"/>
      <c r="L55" s="832"/>
      <c r="M55" s="832"/>
      <c r="N55" s="832">
        <v>0.08</v>
      </c>
      <c r="O55" s="832">
        <v>293.83999999999997</v>
      </c>
      <c r="P55" s="828"/>
      <c r="Q55" s="833">
        <v>3672.9999999999995</v>
      </c>
    </row>
    <row r="56" spans="1:17" ht="14.45" customHeight="1" x14ac:dyDescent="0.2">
      <c r="A56" s="822" t="s">
        <v>2037</v>
      </c>
      <c r="B56" s="823" t="s">
        <v>1831</v>
      </c>
      <c r="C56" s="823" t="s">
        <v>1832</v>
      </c>
      <c r="D56" s="823" t="s">
        <v>1833</v>
      </c>
      <c r="E56" s="823" t="s">
        <v>1834</v>
      </c>
      <c r="F56" s="832"/>
      <c r="G56" s="832"/>
      <c r="H56" s="832"/>
      <c r="I56" s="832"/>
      <c r="J56" s="832">
        <v>2</v>
      </c>
      <c r="K56" s="832">
        <v>3527.54</v>
      </c>
      <c r="L56" s="832"/>
      <c r="M56" s="832">
        <v>1763.77</v>
      </c>
      <c r="N56" s="832"/>
      <c r="O56" s="832"/>
      <c r="P56" s="828"/>
      <c r="Q56" s="833"/>
    </row>
    <row r="57" spans="1:17" ht="14.45" customHeight="1" x14ac:dyDescent="0.2">
      <c r="A57" s="822" t="s">
        <v>2037</v>
      </c>
      <c r="B57" s="823" t="s">
        <v>1831</v>
      </c>
      <c r="C57" s="823" t="s">
        <v>1835</v>
      </c>
      <c r="D57" s="823" t="s">
        <v>1838</v>
      </c>
      <c r="E57" s="823" t="s">
        <v>1839</v>
      </c>
      <c r="F57" s="832">
        <v>1137</v>
      </c>
      <c r="G57" s="832">
        <v>2958.8</v>
      </c>
      <c r="H57" s="832"/>
      <c r="I57" s="832">
        <v>2.6022867194371155</v>
      </c>
      <c r="J57" s="832">
        <v>385</v>
      </c>
      <c r="K57" s="832">
        <v>958.65</v>
      </c>
      <c r="L57" s="832"/>
      <c r="M57" s="832">
        <v>2.4899999999999998</v>
      </c>
      <c r="N57" s="832">
        <v>1030</v>
      </c>
      <c r="O57" s="832">
        <v>2668.68</v>
      </c>
      <c r="P57" s="828"/>
      <c r="Q57" s="833">
        <v>2.5909514563106795</v>
      </c>
    </row>
    <row r="58" spans="1:17" ht="14.45" customHeight="1" x14ac:dyDescent="0.2">
      <c r="A58" s="822" t="s">
        <v>2037</v>
      </c>
      <c r="B58" s="823" t="s">
        <v>1831</v>
      </c>
      <c r="C58" s="823" t="s">
        <v>1835</v>
      </c>
      <c r="D58" s="823" t="s">
        <v>1840</v>
      </c>
      <c r="E58" s="823" t="s">
        <v>1841</v>
      </c>
      <c r="F58" s="832">
        <v>9183</v>
      </c>
      <c r="G58" s="832">
        <v>66212.55</v>
      </c>
      <c r="H58" s="832"/>
      <c r="I58" s="832">
        <v>7.2103397582489386</v>
      </c>
      <c r="J58" s="832">
        <v>5812</v>
      </c>
      <c r="K58" s="832">
        <v>41522.050000000003</v>
      </c>
      <c r="L58" s="832"/>
      <c r="M58" s="832">
        <v>7.1441930488644187</v>
      </c>
      <c r="N58" s="832">
        <v>8455</v>
      </c>
      <c r="O58" s="832">
        <v>61783.42</v>
      </c>
      <c r="P58" s="828"/>
      <c r="Q58" s="833">
        <v>7.3073234772324067</v>
      </c>
    </row>
    <row r="59" spans="1:17" ht="14.45" customHeight="1" x14ac:dyDescent="0.2">
      <c r="A59" s="822" t="s">
        <v>2037</v>
      </c>
      <c r="B59" s="823" t="s">
        <v>1831</v>
      </c>
      <c r="C59" s="823" t="s">
        <v>1835</v>
      </c>
      <c r="D59" s="823" t="s">
        <v>1842</v>
      </c>
      <c r="E59" s="823" t="s">
        <v>1843</v>
      </c>
      <c r="F59" s="832"/>
      <c r="G59" s="832"/>
      <c r="H59" s="832"/>
      <c r="I59" s="832"/>
      <c r="J59" s="832">
        <v>3</v>
      </c>
      <c r="K59" s="832">
        <v>30.1</v>
      </c>
      <c r="L59" s="832"/>
      <c r="M59" s="832">
        <v>10.033333333333333</v>
      </c>
      <c r="N59" s="832">
        <v>5</v>
      </c>
      <c r="O59" s="832">
        <v>51.589999999999996</v>
      </c>
      <c r="P59" s="828"/>
      <c r="Q59" s="833">
        <v>10.318</v>
      </c>
    </row>
    <row r="60" spans="1:17" ht="14.45" customHeight="1" x14ac:dyDescent="0.2">
      <c r="A60" s="822" t="s">
        <v>2037</v>
      </c>
      <c r="B60" s="823" t="s">
        <v>1831</v>
      </c>
      <c r="C60" s="823" t="s">
        <v>1835</v>
      </c>
      <c r="D60" s="823" t="s">
        <v>1844</v>
      </c>
      <c r="E60" s="823" t="s">
        <v>1845</v>
      </c>
      <c r="F60" s="832">
        <v>7078</v>
      </c>
      <c r="G60" s="832">
        <v>37417.460000000006</v>
      </c>
      <c r="H60" s="832"/>
      <c r="I60" s="832">
        <v>5.2864453235377233</v>
      </c>
      <c r="J60" s="832">
        <v>7494</v>
      </c>
      <c r="K60" s="832">
        <v>38797.349999999991</v>
      </c>
      <c r="L60" s="832"/>
      <c r="M60" s="832">
        <v>5.1771216973578849</v>
      </c>
      <c r="N60" s="832">
        <v>6937</v>
      </c>
      <c r="O60" s="832">
        <v>37049.089999999997</v>
      </c>
      <c r="P60" s="828"/>
      <c r="Q60" s="833">
        <v>5.3407942914804662</v>
      </c>
    </row>
    <row r="61" spans="1:17" ht="14.45" customHeight="1" x14ac:dyDescent="0.2">
      <c r="A61" s="822" t="s">
        <v>2037</v>
      </c>
      <c r="B61" s="823" t="s">
        <v>1831</v>
      </c>
      <c r="C61" s="823" t="s">
        <v>1835</v>
      </c>
      <c r="D61" s="823" t="s">
        <v>1848</v>
      </c>
      <c r="E61" s="823" t="s">
        <v>1849</v>
      </c>
      <c r="F61" s="832">
        <v>42</v>
      </c>
      <c r="G61" s="832">
        <v>394.8</v>
      </c>
      <c r="H61" s="832"/>
      <c r="I61" s="832">
        <v>9.4</v>
      </c>
      <c r="J61" s="832">
        <v>583</v>
      </c>
      <c r="K61" s="832">
        <v>5426.52</v>
      </c>
      <c r="L61" s="832"/>
      <c r="M61" s="832">
        <v>9.3079245283018874</v>
      </c>
      <c r="N61" s="832">
        <v>236</v>
      </c>
      <c r="O61" s="832">
        <v>2257.3200000000002</v>
      </c>
      <c r="P61" s="828"/>
      <c r="Q61" s="833">
        <v>9.5649152542372882</v>
      </c>
    </row>
    <row r="62" spans="1:17" ht="14.45" customHeight="1" x14ac:dyDescent="0.2">
      <c r="A62" s="822" t="s">
        <v>2037</v>
      </c>
      <c r="B62" s="823" t="s">
        <v>1831</v>
      </c>
      <c r="C62" s="823" t="s">
        <v>1835</v>
      </c>
      <c r="D62" s="823" t="s">
        <v>1850</v>
      </c>
      <c r="E62" s="823" t="s">
        <v>1851</v>
      </c>
      <c r="F62" s="832">
        <v>264</v>
      </c>
      <c r="G62" s="832">
        <v>2708.64</v>
      </c>
      <c r="H62" s="832"/>
      <c r="I62" s="832">
        <v>10.26</v>
      </c>
      <c r="J62" s="832"/>
      <c r="K62" s="832"/>
      <c r="L62" s="832"/>
      <c r="M62" s="832"/>
      <c r="N62" s="832">
        <v>130</v>
      </c>
      <c r="O62" s="832">
        <v>1397.5</v>
      </c>
      <c r="P62" s="828"/>
      <c r="Q62" s="833">
        <v>10.75</v>
      </c>
    </row>
    <row r="63" spans="1:17" ht="14.45" customHeight="1" x14ac:dyDescent="0.2">
      <c r="A63" s="822" t="s">
        <v>2037</v>
      </c>
      <c r="B63" s="823" t="s">
        <v>1831</v>
      </c>
      <c r="C63" s="823" t="s">
        <v>1835</v>
      </c>
      <c r="D63" s="823" t="s">
        <v>1856</v>
      </c>
      <c r="E63" s="823" t="s">
        <v>1857</v>
      </c>
      <c r="F63" s="832">
        <v>1610</v>
      </c>
      <c r="G63" s="832">
        <v>32505.5</v>
      </c>
      <c r="H63" s="832"/>
      <c r="I63" s="832">
        <v>20.18975155279503</v>
      </c>
      <c r="J63" s="832">
        <v>1640</v>
      </c>
      <c r="K63" s="832">
        <v>32898.399999999994</v>
      </c>
      <c r="L63" s="832"/>
      <c r="M63" s="832">
        <v>20.059999999999995</v>
      </c>
      <c r="N63" s="832">
        <v>2080</v>
      </c>
      <c r="O63" s="832">
        <v>42769.8</v>
      </c>
      <c r="P63" s="828"/>
      <c r="Q63" s="833">
        <v>20.562403846153849</v>
      </c>
    </row>
    <row r="64" spans="1:17" ht="14.45" customHeight="1" x14ac:dyDescent="0.2">
      <c r="A64" s="822" t="s">
        <v>2037</v>
      </c>
      <c r="B64" s="823" t="s">
        <v>1831</v>
      </c>
      <c r="C64" s="823" t="s">
        <v>1835</v>
      </c>
      <c r="D64" s="823" t="s">
        <v>1860</v>
      </c>
      <c r="E64" s="823" t="s">
        <v>1861</v>
      </c>
      <c r="F64" s="832">
        <v>33</v>
      </c>
      <c r="G64" s="832">
        <v>60234.48</v>
      </c>
      <c r="H64" s="832"/>
      <c r="I64" s="832">
        <v>1825.2872727272729</v>
      </c>
      <c r="J64" s="832">
        <v>15</v>
      </c>
      <c r="K64" s="832">
        <v>27689.279999999995</v>
      </c>
      <c r="L64" s="832"/>
      <c r="M64" s="832">
        <v>1845.9519999999998</v>
      </c>
      <c r="N64" s="832">
        <v>12</v>
      </c>
      <c r="O64" s="832">
        <v>22238.629999999997</v>
      </c>
      <c r="P64" s="828"/>
      <c r="Q64" s="833">
        <v>1853.2191666666665</v>
      </c>
    </row>
    <row r="65" spans="1:17" ht="14.45" customHeight="1" x14ac:dyDescent="0.2">
      <c r="A65" s="822" t="s">
        <v>2037</v>
      </c>
      <c r="B65" s="823" t="s">
        <v>1831</v>
      </c>
      <c r="C65" s="823" t="s">
        <v>1835</v>
      </c>
      <c r="D65" s="823" t="s">
        <v>1864</v>
      </c>
      <c r="E65" s="823" t="s">
        <v>1865</v>
      </c>
      <c r="F65" s="832">
        <v>3820</v>
      </c>
      <c r="G65" s="832">
        <v>14127.2</v>
      </c>
      <c r="H65" s="832"/>
      <c r="I65" s="832">
        <v>3.6982198952879584</v>
      </c>
      <c r="J65" s="832">
        <v>8036</v>
      </c>
      <c r="K65" s="832">
        <v>29411.760000000002</v>
      </c>
      <c r="L65" s="832"/>
      <c r="M65" s="832">
        <v>3.66</v>
      </c>
      <c r="N65" s="832">
        <v>9628</v>
      </c>
      <c r="O65" s="832">
        <v>36722.639999999992</v>
      </c>
      <c r="P65" s="828"/>
      <c r="Q65" s="833">
        <v>3.814150394682176</v>
      </c>
    </row>
    <row r="66" spans="1:17" ht="14.45" customHeight="1" x14ac:dyDescent="0.2">
      <c r="A66" s="822" t="s">
        <v>2037</v>
      </c>
      <c r="B66" s="823" t="s">
        <v>1831</v>
      </c>
      <c r="C66" s="823" t="s">
        <v>1835</v>
      </c>
      <c r="D66" s="823" t="s">
        <v>1866</v>
      </c>
      <c r="E66" s="823" t="s">
        <v>1867</v>
      </c>
      <c r="F66" s="832">
        <v>1034</v>
      </c>
      <c r="G66" s="832">
        <v>6245.3600000000006</v>
      </c>
      <c r="H66" s="832"/>
      <c r="I66" s="832">
        <v>6.0400000000000009</v>
      </c>
      <c r="J66" s="832"/>
      <c r="K66" s="832"/>
      <c r="L66" s="832"/>
      <c r="M66" s="832"/>
      <c r="N66" s="832"/>
      <c r="O66" s="832"/>
      <c r="P66" s="828"/>
      <c r="Q66" s="833"/>
    </row>
    <row r="67" spans="1:17" ht="14.45" customHeight="1" x14ac:dyDescent="0.2">
      <c r="A67" s="822" t="s">
        <v>2037</v>
      </c>
      <c r="B67" s="823" t="s">
        <v>1831</v>
      </c>
      <c r="C67" s="823" t="s">
        <v>1835</v>
      </c>
      <c r="D67" s="823" t="s">
        <v>1993</v>
      </c>
      <c r="E67" s="823" t="s">
        <v>1994</v>
      </c>
      <c r="F67" s="832">
        <v>10700</v>
      </c>
      <c r="G67" s="832">
        <v>363789.28000000009</v>
      </c>
      <c r="H67" s="832"/>
      <c r="I67" s="832">
        <v>33.99899813084113</v>
      </c>
      <c r="J67" s="832">
        <v>9236</v>
      </c>
      <c r="K67" s="832">
        <v>315202.46000000002</v>
      </c>
      <c r="L67" s="832"/>
      <c r="M67" s="832">
        <v>34.127594196621914</v>
      </c>
      <c r="N67" s="832">
        <v>8257</v>
      </c>
      <c r="O67" s="832">
        <v>284073.40999999997</v>
      </c>
      <c r="P67" s="828"/>
      <c r="Q67" s="833">
        <v>34.403949376286782</v>
      </c>
    </row>
    <row r="68" spans="1:17" ht="14.45" customHeight="1" x14ac:dyDescent="0.2">
      <c r="A68" s="822" t="s">
        <v>2037</v>
      </c>
      <c r="B68" s="823" t="s">
        <v>1831</v>
      </c>
      <c r="C68" s="823" t="s">
        <v>1835</v>
      </c>
      <c r="D68" s="823" t="s">
        <v>1870</v>
      </c>
      <c r="E68" s="823" t="s">
        <v>1871</v>
      </c>
      <c r="F68" s="832"/>
      <c r="G68" s="832"/>
      <c r="H68" s="832"/>
      <c r="I68" s="832"/>
      <c r="J68" s="832"/>
      <c r="K68" s="832"/>
      <c r="L68" s="832"/>
      <c r="M68" s="832"/>
      <c r="N68" s="832">
        <v>172</v>
      </c>
      <c r="O68" s="832">
        <v>3664.2</v>
      </c>
      <c r="P68" s="828"/>
      <c r="Q68" s="833">
        <v>21.303488372093021</v>
      </c>
    </row>
    <row r="69" spans="1:17" ht="14.45" customHeight="1" x14ac:dyDescent="0.2">
      <c r="A69" s="822" t="s">
        <v>2037</v>
      </c>
      <c r="B69" s="823" t="s">
        <v>1831</v>
      </c>
      <c r="C69" s="823" t="s">
        <v>1835</v>
      </c>
      <c r="D69" s="823" t="s">
        <v>1995</v>
      </c>
      <c r="E69" s="823" t="s">
        <v>1996</v>
      </c>
      <c r="F69" s="832">
        <v>359</v>
      </c>
      <c r="G69" s="832">
        <v>18373.62</v>
      </c>
      <c r="H69" s="832"/>
      <c r="I69" s="832">
        <v>51.18</v>
      </c>
      <c r="J69" s="832"/>
      <c r="K69" s="832"/>
      <c r="L69" s="832"/>
      <c r="M69" s="832"/>
      <c r="N69" s="832"/>
      <c r="O69" s="832"/>
      <c r="P69" s="828"/>
      <c r="Q69" s="833"/>
    </row>
    <row r="70" spans="1:17" ht="14.45" customHeight="1" x14ac:dyDescent="0.2">
      <c r="A70" s="822" t="s">
        <v>2037</v>
      </c>
      <c r="B70" s="823" t="s">
        <v>1831</v>
      </c>
      <c r="C70" s="823" t="s">
        <v>1835</v>
      </c>
      <c r="D70" s="823" t="s">
        <v>1876</v>
      </c>
      <c r="E70" s="823" t="s">
        <v>1877</v>
      </c>
      <c r="F70" s="832">
        <v>1440</v>
      </c>
      <c r="G70" s="832">
        <v>27504</v>
      </c>
      <c r="H70" s="832"/>
      <c r="I70" s="832">
        <v>19.100000000000001</v>
      </c>
      <c r="J70" s="832"/>
      <c r="K70" s="832"/>
      <c r="L70" s="832"/>
      <c r="M70" s="832"/>
      <c r="N70" s="832">
        <v>2127</v>
      </c>
      <c r="O70" s="832">
        <v>41660.99</v>
      </c>
      <c r="P70" s="828"/>
      <c r="Q70" s="833">
        <v>19.586737188528442</v>
      </c>
    </row>
    <row r="71" spans="1:17" ht="14.45" customHeight="1" x14ac:dyDescent="0.2">
      <c r="A71" s="822" t="s">
        <v>2037</v>
      </c>
      <c r="B71" s="823" t="s">
        <v>1831</v>
      </c>
      <c r="C71" s="823" t="s">
        <v>1835</v>
      </c>
      <c r="D71" s="823" t="s">
        <v>2038</v>
      </c>
      <c r="E71" s="823" t="s">
        <v>2039</v>
      </c>
      <c r="F71" s="832">
        <v>100</v>
      </c>
      <c r="G71" s="832">
        <v>602</v>
      </c>
      <c r="H71" s="832"/>
      <c r="I71" s="832">
        <v>6.02</v>
      </c>
      <c r="J71" s="832"/>
      <c r="K71" s="832"/>
      <c r="L71" s="832"/>
      <c r="M71" s="832"/>
      <c r="N71" s="832"/>
      <c r="O71" s="832"/>
      <c r="P71" s="828"/>
      <c r="Q71" s="833"/>
    </row>
    <row r="72" spans="1:17" ht="14.45" customHeight="1" x14ac:dyDescent="0.2">
      <c r="A72" s="822" t="s">
        <v>2037</v>
      </c>
      <c r="B72" s="823" t="s">
        <v>1831</v>
      </c>
      <c r="C72" s="823" t="s">
        <v>1890</v>
      </c>
      <c r="D72" s="823" t="s">
        <v>1891</v>
      </c>
      <c r="E72" s="823" t="s">
        <v>1892</v>
      </c>
      <c r="F72" s="832">
        <v>2</v>
      </c>
      <c r="G72" s="832">
        <v>76</v>
      </c>
      <c r="H72" s="832"/>
      <c r="I72" s="832">
        <v>38</v>
      </c>
      <c r="J72" s="832"/>
      <c r="K72" s="832"/>
      <c r="L72" s="832"/>
      <c r="M72" s="832"/>
      <c r="N72" s="832"/>
      <c r="O72" s="832"/>
      <c r="P72" s="828"/>
      <c r="Q72" s="833"/>
    </row>
    <row r="73" spans="1:17" ht="14.45" customHeight="1" x14ac:dyDescent="0.2">
      <c r="A73" s="822" t="s">
        <v>2037</v>
      </c>
      <c r="B73" s="823" t="s">
        <v>1831</v>
      </c>
      <c r="C73" s="823" t="s">
        <v>1890</v>
      </c>
      <c r="D73" s="823" t="s">
        <v>1893</v>
      </c>
      <c r="E73" s="823" t="s">
        <v>1894</v>
      </c>
      <c r="F73" s="832">
        <v>1</v>
      </c>
      <c r="G73" s="832">
        <v>447</v>
      </c>
      <c r="H73" s="832"/>
      <c r="I73" s="832">
        <v>447</v>
      </c>
      <c r="J73" s="832">
        <v>1</v>
      </c>
      <c r="K73" s="832">
        <v>449</v>
      </c>
      <c r="L73" s="832"/>
      <c r="M73" s="832">
        <v>449</v>
      </c>
      <c r="N73" s="832"/>
      <c r="O73" s="832"/>
      <c r="P73" s="828"/>
      <c r="Q73" s="833"/>
    </row>
    <row r="74" spans="1:17" ht="14.45" customHeight="1" x14ac:dyDescent="0.2">
      <c r="A74" s="822" t="s">
        <v>2037</v>
      </c>
      <c r="B74" s="823" t="s">
        <v>1831</v>
      </c>
      <c r="C74" s="823" t="s">
        <v>1890</v>
      </c>
      <c r="D74" s="823" t="s">
        <v>1901</v>
      </c>
      <c r="E74" s="823" t="s">
        <v>1902</v>
      </c>
      <c r="F74" s="832">
        <v>4</v>
      </c>
      <c r="G74" s="832">
        <v>8188</v>
      </c>
      <c r="H74" s="832"/>
      <c r="I74" s="832">
        <v>2047</v>
      </c>
      <c r="J74" s="832">
        <v>2</v>
      </c>
      <c r="K74" s="832">
        <v>4104</v>
      </c>
      <c r="L74" s="832"/>
      <c r="M74" s="832">
        <v>2052</v>
      </c>
      <c r="N74" s="832">
        <v>5</v>
      </c>
      <c r="O74" s="832">
        <v>10635</v>
      </c>
      <c r="P74" s="828"/>
      <c r="Q74" s="833">
        <v>2127</v>
      </c>
    </row>
    <row r="75" spans="1:17" ht="14.45" customHeight="1" x14ac:dyDescent="0.2">
      <c r="A75" s="822" t="s">
        <v>2037</v>
      </c>
      <c r="B75" s="823" t="s">
        <v>1831</v>
      </c>
      <c r="C75" s="823" t="s">
        <v>1890</v>
      </c>
      <c r="D75" s="823" t="s">
        <v>1903</v>
      </c>
      <c r="E75" s="823" t="s">
        <v>1904</v>
      </c>
      <c r="F75" s="832"/>
      <c r="G75" s="832"/>
      <c r="H75" s="832"/>
      <c r="I75" s="832"/>
      <c r="J75" s="832"/>
      <c r="K75" s="832"/>
      <c r="L75" s="832"/>
      <c r="M75" s="832"/>
      <c r="N75" s="832">
        <v>2</v>
      </c>
      <c r="O75" s="832">
        <v>6296</v>
      </c>
      <c r="P75" s="828"/>
      <c r="Q75" s="833">
        <v>3148</v>
      </c>
    </row>
    <row r="76" spans="1:17" ht="14.45" customHeight="1" x14ac:dyDescent="0.2">
      <c r="A76" s="822" t="s">
        <v>2037</v>
      </c>
      <c r="B76" s="823" t="s">
        <v>1831</v>
      </c>
      <c r="C76" s="823" t="s">
        <v>1890</v>
      </c>
      <c r="D76" s="823" t="s">
        <v>1905</v>
      </c>
      <c r="E76" s="823" t="s">
        <v>1906</v>
      </c>
      <c r="F76" s="832">
        <v>1</v>
      </c>
      <c r="G76" s="832">
        <v>671</v>
      </c>
      <c r="H76" s="832"/>
      <c r="I76" s="832">
        <v>671</v>
      </c>
      <c r="J76" s="832">
        <v>8</v>
      </c>
      <c r="K76" s="832">
        <v>5384</v>
      </c>
      <c r="L76" s="832"/>
      <c r="M76" s="832">
        <v>673</v>
      </c>
      <c r="N76" s="832">
        <v>11</v>
      </c>
      <c r="O76" s="832">
        <v>7711</v>
      </c>
      <c r="P76" s="828"/>
      <c r="Q76" s="833">
        <v>701</v>
      </c>
    </row>
    <row r="77" spans="1:17" ht="14.45" customHeight="1" x14ac:dyDescent="0.2">
      <c r="A77" s="822" t="s">
        <v>2037</v>
      </c>
      <c r="B77" s="823" t="s">
        <v>1831</v>
      </c>
      <c r="C77" s="823" t="s">
        <v>1890</v>
      </c>
      <c r="D77" s="823" t="s">
        <v>1911</v>
      </c>
      <c r="E77" s="823" t="s">
        <v>1912</v>
      </c>
      <c r="F77" s="832">
        <v>2</v>
      </c>
      <c r="G77" s="832">
        <v>3840</v>
      </c>
      <c r="H77" s="832"/>
      <c r="I77" s="832">
        <v>1920</v>
      </c>
      <c r="J77" s="832"/>
      <c r="K77" s="832"/>
      <c r="L77" s="832"/>
      <c r="M77" s="832"/>
      <c r="N77" s="832">
        <v>1</v>
      </c>
      <c r="O77" s="832">
        <v>2000</v>
      </c>
      <c r="P77" s="828"/>
      <c r="Q77" s="833">
        <v>2000</v>
      </c>
    </row>
    <row r="78" spans="1:17" ht="14.45" customHeight="1" x14ac:dyDescent="0.2">
      <c r="A78" s="822" t="s">
        <v>2037</v>
      </c>
      <c r="B78" s="823" t="s">
        <v>1831</v>
      </c>
      <c r="C78" s="823" t="s">
        <v>1890</v>
      </c>
      <c r="D78" s="823" t="s">
        <v>1915</v>
      </c>
      <c r="E78" s="823" t="s">
        <v>1916</v>
      </c>
      <c r="F78" s="832">
        <v>1</v>
      </c>
      <c r="G78" s="832">
        <v>1219</v>
      </c>
      <c r="H78" s="832"/>
      <c r="I78" s="832">
        <v>1219</v>
      </c>
      <c r="J78" s="832">
        <v>5</v>
      </c>
      <c r="K78" s="832">
        <v>6115</v>
      </c>
      <c r="L78" s="832"/>
      <c r="M78" s="832">
        <v>1223</v>
      </c>
      <c r="N78" s="832">
        <v>6</v>
      </c>
      <c r="O78" s="832">
        <v>7602</v>
      </c>
      <c r="P78" s="828"/>
      <c r="Q78" s="833">
        <v>1267</v>
      </c>
    </row>
    <row r="79" spans="1:17" ht="14.45" customHeight="1" x14ac:dyDescent="0.2">
      <c r="A79" s="822" t="s">
        <v>2037</v>
      </c>
      <c r="B79" s="823" t="s">
        <v>1831</v>
      </c>
      <c r="C79" s="823" t="s">
        <v>1890</v>
      </c>
      <c r="D79" s="823" t="s">
        <v>1917</v>
      </c>
      <c r="E79" s="823" t="s">
        <v>1918</v>
      </c>
      <c r="F79" s="832">
        <v>33</v>
      </c>
      <c r="G79" s="832">
        <v>22605</v>
      </c>
      <c r="H79" s="832"/>
      <c r="I79" s="832">
        <v>685</v>
      </c>
      <c r="J79" s="832">
        <v>15</v>
      </c>
      <c r="K79" s="832">
        <v>10305</v>
      </c>
      <c r="L79" s="832"/>
      <c r="M79" s="832">
        <v>687</v>
      </c>
      <c r="N79" s="832">
        <v>12</v>
      </c>
      <c r="O79" s="832">
        <v>8580</v>
      </c>
      <c r="P79" s="828"/>
      <c r="Q79" s="833">
        <v>715</v>
      </c>
    </row>
    <row r="80" spans="1:17" ht="14.45" customHeight="1" x14ac:dyDescent="0.2">
      <c r="A80" s="822" t="s">
        <v>2037</v>
      </c>
      <c r="B80" s="823" t="s">
        <v>1831</v>
      </c>
      <c r="C80" s="823" t="s">
        <v>1890</v>
      </c>
      <c r="D80" s="823" t="s">
        <v>1919</v>
      </c>
      <c r="E80" s="823" t="s">
        <v>1920</v>
      </c>
      <c r="F80" s="832"/>
      <c r="G80" s="832"/>
      <c r="H80" s="832"/>
      <c r="I80" s="832"/>
      <c r="J80" s="832"/>
      <c r="K80" s="832"/>
      <c r="L80" s="832"/>
      <c r="M80" s="832"/>
      <c r="N80" s="832">
        <v>1</v>
      </c>
      <c r="O80" s="832">
        <v>754</v>
      </c>
      <c r="P80" s="828"/>
      <c r="Q80" s="833">
        <v>754</v>
      </c>
    </row>
    <row r="81" spans="1:17" ht="14.45" customHeight="1" x14ac:dyDescent="0.2">
      <c r="A81" s="822" t="s">
        <v>2037</v>
      </c>
      <c r="B81" s="823" t="s">
        <v>1831</v>
      </c>
      <c r="C81" s="823" t="s">
        <v>1890</v>
      </c>
      <c r="D81" s="823" t="s">
        <v>1923</v>
      </c>
      <c r="E81" s="823" t="s">
        <v>1924</v>
      </c>
      <c r="F81" s="832">
        <v>107</v>
      </c>
      <c r="G81" s="832">
        <v>195917</v>
      </c>
      <c r="H81" s="832"/>
      <c r="I81" s="832">
        <v>1831</v>
      </c>
      <c r="J81" s="832">
        <v>102</v>
      </c>
      <c r="K81" s="832">
        <v>187170</v>
      </c>
      <c r="L81" s="832"/>
      <c r="M81" s="832">
        <v>1835</v>
      </c>
      <c r="N81" s="832">
        <v>125</v>
      </c>
      <c r="O81" s="832">
        <v>238625</v>
      </c>
      <c r="P81" s="828"/>
      <c r="Q81" s="833">
        <v>1909</v>
      </c>
    </row>
    <row r="82" spans="1:17" ht="14.45" customHeight="1" x14ac:dyDescent="0.2">
      <c r="A82" s="822" t="s">
        <v>2037</v>
      </c>
      <c r="B82" s="823" t="s">
        <v>1831</v>
      </c>
      <c r="C82" s="823" t="s">
        <v>1890</v>
      </c>
      <c r="D82" s="823" t="s">
        <v>1925</v>
      </c>
      <c r="E82" s="823" t="s">
        <v>1926</v>
      </c>
      <c r="F82" s="832">
        <v>18</v>
      </c>
      <c r="G82" s="832">
        <v>7758</v>
      </c>
      <c r="H82" s="832"/>
      <c r="I82" s="832">
        <v>431</v>
      </c>
      <c r="J82" s="832">
        <v>23</v>
      </c>
      <c r="K82" s="832">
        <v>9959</v>
      </c>
      <c r="L82" s="832"/>
      <c r="M82" s="832">
        <v>433</v>
      </c>
      <c r="N82" s="832">
        <v>23</v>
      </c>
      <c r="O82" s="832">
        <v>10396</v>
      </c>
      <c r="P82" s="828"/>
      <c r="Q82" s="833">
        <v>452</v>
      </c>
    </row>
    <row r="83" spans="1:17" ht="14.45" customHeight="1" x14ac:dyDescent="0.2">
      <c r="A83" s="822" t="s">
        <v>2037</v>
      </c>
      <c r="B83" s="823" t="s">
        <v>1831</v>
      </c>
      <c r="C83" s="823" t="s">
        <v>1890</v>
      </c>
      <c r="D83" s="823" t="s">
        <v>2003</v>
      </c>
      <c r="E83" s="823" t="s">
        <v>2004</v>
      </c>
      <c r="F83" s="832">
        <v>46</v>
      </c>
      <c r="G83" s="832">
        <v>667690</v>
      </c>
      <c r="H83" s="832"/>
      <c r="I83" s="832">
        <v>14515</v>
      </c>
      <c r="J83" s="832">
        <v>37</v>
      </c>
      <c r="K83" s="832">
        <v>537277</v>
      </c>
      <c r="L83" s="832"/>
      <c r="M83" s="832">
        <v>14521</v>
      </c>
      <c r="N83" s="832">
        <v>36</v>
      </c>
      <c r="O83" s="832">
        <v>529560</v>
      </c>
      <c r="P83" s="828"/>
      <c r="Q83" s="833">
        <v>14710</v>
      </c>
    </row>
    <row r="84" spans="1:17" ht="14.45" customHeight="1" x14ac:dyDescent="0.2">
      <c r="A84" s="822" t="s">
        <v>2037</v>
      </c>
      <c r="B84" s="823" t="s">
        <v>1831</v>
      </c>
      <c r="C84" s="823" t="s">
        <v>1890</v>
      </c>
      <c r="D84" s="823" t="s">
        <v>1937</v>
      </c>
      <c r="E84" s="823" t="s">
        <v>1938</v>
      </c>
      <c r="F84" s="832">
        <v>2</v>
      </c>
      <c r="G84" s="832">
        <v>1228</v>
      </c>
      <c r="H84" s="832"/>
      <c r="I84" s="832">
        <v>614</v>
      </c>
      <c r="J84" s="832">
        <v>6</v>
      </c>
      <c r="K84" s="832">
        <v>3708</v>
      </c>
      <c r="L84" s="832"/>
      <c r="M84" s="832">
        <v>618</v>
      </c>
      <c r="N84" s="832">
        <v>2</v>
      </c>
      <c r="O84" s="832">
        <v>1296</v>
      </c>
      <c r="P84" s="828"/>
      <c r="Q84" s="833">
        <v>648</v>
      </c>
    </row>
    <row r="85" spans="1:17" ht="14.45" customHeight="1" x14ac:dyDescent="0.2">
      <c r="A85" s="822" t="s">
        <v>2037</v>
      </c>
      <c r="B85" s="823" t="s">
        <v>1831</v>
      </c>
      <c r="C85" s="823" t="s">
        <v>1890</v>
      </c>
      <c r="D85" s="823" t="s">
        <v>1943</v>
      </c>
      <c r="E85" s="823" t="s">
        <v>1944</v>
      </c>
      <c r="F85" s="832">
        <v>2</v>
      </c>
      <c r="G85" s="832">
        <v>876</v>
      </c>
      <c r="H85" s="832"/>
      <c r="I85" s="832">
        <v>438</v>
      </c>
      <c r="J85" s="832">
        <v>1</v>
      </c>
      <c r="K85" s="832">
        <v>440</v>
      </c>
      <c r="L85" s="832"/>
      <c r="M85" s="832">
        <v>440</v>
      </c>
      <c r="N85" s="832">
        <v>3</v>
      </c>
      <c r="O85" s="832">
        <v>1377</v>
      </c>
      <c r="P85" s="828"/>
      <c r="Q85" s="833">
        <v>459</v>
      </c>
    </row>
    <row r="86" spans="1:17" ht="14.45" customHeight="1" x14ac:dyDescent="0.2">
      <c r="A86" s="822" t="s">
        <v>2037</v>
      </c>
      <c r="B86" s="823" t="s">
        <v>1831</v>
      </c>
      <c r="C86" s="823" t="s">
        <v>1890</v>
      </c>
      <c r="D86" s="823" t="s">
        <v>1945</v>
      </c>
      <c r="E86" s="823" t="s">
        <v>1946</v>
      </c>
      <c r="F86" s="832">
        <v>5</v>
      </c>
      <c r="G86" s="832">
        <v>6735</v>
      </c>
      <c r="H86" s="832"/>
      <c r="I86" s="832">
        <v>1347</v>
      </c>
      <c r="J86" s="832">
        <v>12</v>
      </c>
      <c r="K86" s="832">
        <v>16212</v>
      </c>
      <c r="L86" s="832"/>
      <c r="M86" s="832">
        <v>1351</v>
      </c>
      <c r="N86" s="832">
        <v>17</v>
      </c>
      <c r="O86" s="832">
        <v>23936</v>
      </c>
      <c r="P86" s="828"/>
      <c r="Q86" s="833">
        <v>1408</v>
      </c>
    </row>
    <row r="87" spans="1:17" ht="14.45" customHeight="1" x14ac:dyDescent="0.2">
      <c r="A87" s="822" t="s">
        <v>2037</v>
      </c>
      <c r="B87" s="823" t="s">
        <v>1831</v>
      </c>
      <c r="C87" s="823" t="s">
        <v>1890</v>
      </c>
      <c r="D87" s="823" t="s">
        <v>1947</v>
      </c>
      <c r="E87" s="823" t="s">
        <v>1948</v>
      </c>
      <c r="F87" s="832">
        <v>59</v>
      </c>
      <c r="G87" s="832">
        <v>30208</v>
      </c>
      <c r="H87" s="832"/>
      <c r="I87" s="832">
        <v>512</v>
      </c>
      <c r="J87" s="832">
        <v>37</v>
      </c>
      <c r="K87" s="832">
        <v>19018</v>
      </c>
      <c r="L87" s="832"/>
      <c r="M87" s="832">
        <v>514</v>
      </c>
      <c r="N87" s="832">
        <v>55</v>
      </c>
      <c r="O87" s="832">
        <v>29535</v>
      </c>
      <c r="P87" s="828"/>
      <c r="Q87" s="833">
        <v>537</v>
      </c>
    </row>
    <row r="88" spans="1:17" ht="14.45" customHeight="1" x14ac:dyDescent="0.2">
      <c r="A88" s="822" t="s">
        <v>2037</v>
      </c>
      <c r="B88" s="823" t="s">
        <v>1831</v>
      </c>
      <c r="C88" s="823" t="s">
        <v>1890</v>
      </c>
      <c r="D88" s="823" t="s">
        <v>1949</v>
      </c>
      <c r="E88" s="823" t="s">
        <v>1950</v>
      </c>
      <c r="F88" s="832">
        <v>3</v>
      </c>
      <c r="G88" s="832">
        <v>7026</v>
      </c>
      <c r="H88" s="832"/>
      <c r="I88" s="832">
        <v>2342</v>
      </c>
      <c r="J88" s="832">
        <v>3</v>
      </c>
      <c r="K88" s="832">
        <v>7053</v>
      </c>
      <c r="L88" s="832"/>
      <c r="M88" s="832">
        <v>2351</v>
      </c>
      <c r="N88" s="832">
        <v>4</v>
      </c>
      <c r="O88" s="832">
        <v>9756</v>
      </c>
      <c r="P88" s="828"/>
      <c r="Q88" s="833">
        <v>2439</v>
      </c>
    </row>
    <row r="89" spans="1:17" ht="14.45" customHeight="1" x14ac:dyDescent="0.2">
      <c r="A89" s="822" t="s">
        <v>2037</v>
      </c>
      <c r="B89" s="823" t="s">
        <v>1831</v>
      </c>
      <c r="C89" s="823" t="s">
        <v>1890</v>
      </c>
      <c r="D89" s="823" t="s">
        <v>1951</v>
      </c>
      <c r="E89" s="823" t="s">
        <v>1952</v>
      </c>
      <c r="F89" s="832">
        <v>2</v>
      </c>
      <c r="G89" s="832">
        <v>5316</v>
      </c>
      <c r="H89" s="832"/>
      <c r="I89" s="832">
        <v>2658</v>
      </c>
      <c r="J89" s="832"/>
      <c r="K89" s="832"/>
      <c r="L89" s="832"/>
      <c r="M89" s="832"/>
      <c r="N89" s="832">
        <v>3</v>
      </c>
      <c r="O89" s="832">
        <v>8340</v>
      </c>
      <c r="P89" s="828"/>
      <c r="Q89" s="833">
        <v>2780</v>
      </c>
    </row>
    <row r="90" spans="1:17" ht="14.45" customHeight="1" x14ac:dyDescent="0.2">
      <c r="A90" s="822" t="s">
        <v>2037</v>
      </c>
      <c r="B90" s="823" t="s">
        <v>1831</v>
      </c>
      <c r="C90" s="823" t="s">
        <v>1890</v>
      </c>
      <c r="D90" s="823" t="s">
        <v>1967</v>
      </c>
      <c r="E90" s="823" t="s">
        <v>1968</v>
      </c>
      <c r="F90" s="832">
        <v>3</v>
      </c>
      <c r="G90" s="832">
        <v>2166</v>
      </c>
      <c r="H90" s="832"/>
      <c r="I90" s="832">
        <v>722</v>
      </c>
      <c r="J90" s="832">
        <v>2</v>
      </c>
      <c r="K90" s="832">
        <v>1448</v>
      </c>
      <c r="L90" s="832"/>
      <c r="M90" s="832">
        <v>724</v>
      </c>
      <c r="N90" s="832">
        <v>3</v>
      </c>
      <c r="O90" s="832">
        <v>2256</v>
      </c>
      <c r="P90" s="828"/>
      <c r="Q90" s="833">
        <v>752</v>
      </c>
    </row>
    <row r="91" spans="1:17" ht="14.45" customHeight="1" x14ac:dyDescent="0.2">
      <c r="A91" s="822" t="s">
        <v>2037</v>
      </c>
      <c r="B91" s="823" t="s">
        <v>1831</v>
      </c>
      <c r="C91" s="823" t="s">
        <v>1890</v>
      </c>
      <c r="D91" s="823" t="s">
        <v>1969</v>
      </c>
      <c r="E91" s="823" t="s">
        <v>1970</v>
      </c>
      <c r="F91" s="832">
        <v>1</v>
      </c>
      <c r="G91" s="832">
        <v>1944</v>
      </c>
      <c r="H91" s="832"/>
      <c r="I91" s="832">
        <v>1944</v>
      </c>
      <c r="J91" s="832"/>
      <c r="K91" s="832"/>
      <c r="L91" s="832"/>
      <c r="M91" s="832"/>
      <c r="N91" s="832"/>
      <c r="O91" s="832"/>
      <c r="P91" s="828"/>
      <c r="Q91" s="833"/>
    </row>
    <row r="92" spans="1:17" ht="14.45" customHeight="1" x14ac:dyDescent="0.2">
      <c r="A92" s="822" t="s">
        <v>2037</v>
      </c>
      <c r="B92" s="823" t="s">
        <v>1831</v>
      </c>
      <c r="C92" s="823" t="s">
        <v>1890</v>
      </c>
      <c r="D92" s="823" t="s">
        <v>1971</v>
      </c>
      <c r="E92" s="823" t="s">
        <v>1972</v>
      </c>
      <c r="F92" s="832"/>
      <c r="G92" s="832"/>
      <c r="H92" s="832"/>
      <c r="I92" s="832"/>
      <c r="J92" s="832">
        <v>1</v>
      </c>
      <c r="K92" s="832">
        <v>1745</v>
      </c>
      <c r="L92" s="832"/>
      <c r="M92" s="832">
        <v>1745</v>
      </c>
      <c r="N92" s="832"/>
      <c r="O92" s="832"/>
      <c r="P92" s="828"/>
      <c r="Q92" s="833"/>
    </row>
    <row r="93" spans="1:17" ht="14.45" customHeight="1" x14ac:dyDescent="0.2">
      <c r="A93" s="822" t="s">
        <v>2040</v>
      </c>
      <c r="B93" s="823" t="s">
        <v>1831</v>
      </c>
      <c r="C93" s="823" t="s">
        <v>1832</v>
      </c>
      <c r="D93" s="823" t="s">
        <v>1991</v>
      </c>
      <c r="E93" s="823" t="s">
        <v>937</v>
      </c>
      <c r="F93" s="832">
        <v>1.58</v>
      </c>
      <c r="G93" s="832">
        <v>1035.72</v>
      </c>
      <c r="H93" s="832"/>
      <c r="I93" s="832">
        <v>655.51898734177212</v>
      </c>
      <c r="J93" s="832">
        <v>0.6</v>
      </c>
      <c r="K93" s="832">
        <v>393.31</v>
      </c>
      <c r="L93" s="832"/>
      <c r="M93" s="832">
        <v>655.51666666666665</v>
      </c>
      <c r="N93" s="832"/>
      <c r="O93" s="832"/>
      <c r="P93" s="828"/>
      <c r="Q93" s="833"/>
    </row>
    <row r="94" spans="1:17" ht="14.45" customHeight="1" x14ac:dyDescent="0.2">
      <c r="A94" s="822" t="s">
        <v>2040</v>
      </c>
      <c r="B94" s="823" t="s">
        <v>1831</v>
      </c>
      <c r="C94" s="823" t="s">
        <v>1835</v>
      </c>
      <c r="D94" s="823" t="s">
        <v>1840</v>
      </c>
      <c r="E94" s="823" t="s">
        <v>1841</v>
      </c>
      <c r="F94" s="832"/>
      <c r="G94" s="832"/>
      <c r="H94" s="832"/>
      <c r="I94" s="832"/>
      <c r="J94" s="832">
        <v>150</v>
      </c>
      <c r="K94" s="832">
        <v>1072.5</v>
      </c>
      <c r="L94" s="832"/>
      <c r="M94" s="832">
        <v>7.15</v>
      </c>
      <c r="N94" s="832">
        <v>444</v>
      </c>
      <c r="O94" s="832">
        <v>3241.2</v>
      </c>
      <c r="P94" s="828"/>
      <c r="Q94" s="833">
        <v>7.3</v>
      </c>
    </row>
    <row r="95" spans="1:17" ht="14.45" customHeight="1" x14ac:dyDescent="0.2">
      <c r="A95" s="822" t="s">
        <v>2040</v>
      </c>
      <c r="B95" s="823" t="s">
        <v>1831</v>
      </c>
      <c r="C95" s="823" t="s">
        <v>1835</v>
      </c>
      <c r="D95" s="823" t="s">
        <v>1854</v>
      </c>
      <c r="E95" s="823" t="s">
        <v>1855</v>
      </c>
      <c r="F95" s="832">
        <v>100</v>
      </c>
      <c r="G95" s="832">
        <v>770</v>
      </c>
      <c r="H95" s="832"/>
      <c r="I95" s="832">
        <v>7.7</v>
      </c>
      <c r="J95" s="832"/>
      <c r="K95" s="832"/>
      <c r="L95" s="832"/>
      <c r="M95" s="832"/>
      <c r="N95" s="832"/>
      <c r="O95" s="832"/>
      <c r="P95" s="828"/>
      <c r="Q95" s="833"/>
    </row>
    <row r="96" spans="1:17" ht="14.45" customHeight="1" x14ac:dyDescent="0.2">
      <c r="A96" s="822" t="s">
        <v>2040</v>
      </c>
      <c r="B96" s="823" t="s">
        <v>1831</v>
      </c>
      <c r="C96" s="823" t="s">
        <v>1835</v>
      </c>
      <c r="D96" s="823" t="s">
        <v>1864</v>
      </c>
      <c r="E96" s="823" t="s">
        <v>1865</v>
      </c>
      <c r="F96" s="832"/>
      <c r="G96" s="832"/>
      <c r="H96" s="832"/>
      <c r="I96" s="832"/>
      <c r="J96" s="832">
        <v>649</v>
      </c>
      <c r="K96" s="832">
        <v>2375.34</v>
      </c>
      <c r="L96" s="832"/>
      <c r="M96" s="832">
        <v>3.66</v>
      </c>
      <c r="N96" s="832"/>
      <c r="O96" s="832"/>
      <c r="P96" s="828"/>
      <c r="Q96" s="833"/>
    </row>
    <row r="97" spans="1:17" ht="14.45" customHeight="1" x14ac:dyDescent="0.2">
      <c r="A97" s="822" t="s">
        <v>2040</v>
      </c>
      <c r="B97" s="823" t="s">
        <v>1831</v>
      </c>
      <c r="C97" s="823" t="s">
        <v>1835</v>
      </c>
      <c r="D97" s="823" t="s">
        <v>1993</v>
      </c>
      <c r="E97" s="823" t="s">
        <v>1994</v>
      </c>
      <c r="F97" s="832">
        <v>1649</v>
      </c>
      <c r="G97" s="832">
        <v>56127.38</v>
      </c>
      <c r="H97" s="832"/>
      <c r="I97" s="832">
        <v>34.037222559126739</v>
      </c>
      <c r="J97" s="832">
        <v>1270</v>
      </c>
      <c r="K97" s="832">
        <v>43345.100000000006</v>
      </c>
      <c r="L97" s="832"/>
      <c r="M97" s="832">
        <v>34.130000000000003</v>
      </c>
      <c r="N97" s="832">
        <v>769</v>
      </c>
      <c r="O97" s="832">
        <v>26476.67</v>
      </c>
      <c r="P97" s="828"/>
      <c r="Q97" s="833">
        <v>34.43</v>
      </c>
    </row>
    <row r="98" spans="1:17" ht="14.45" customHeight="1" x14ac:dyDescent="0.2">
      <c r="A98" s="822" t="s">
        <v>2040</v>
      </c>
      <c r="B98" s="823" t="s">
        <v>1831</v>
      </c>
      <c r="C98" s="823" t="s">
        <v>1835</v>
      </c>
      <c r="D98" s="823" t="s">
        <v>1870</v>
      </c>
      <c r="E98" s="823" t="s">
        <v>1871</v>
      </c>
      <c r="F98" s="832">
        <v>10356</v>
      </c>
      <c r="G98" s="832">
        <v>211090.40000000002</v>
      </c>
      <c r="H98" s="832"/>
      <c r="I98" s="832">
        <v>20.383391270760914</v>
      </c>
      <c r="J98" s="832">
        <v>10644.8</v>
      </c>
      <c r="K98" s="832">
        <v>219089.08000000002</v>
      </c>
      <c r="L98" s="832"/>
      <c r="M98" s="832">
        <v>20.581793927551484</v>
      </c>
      <c r="N98" s="832">
        <v>1541</v>
      </c>
      <c r="O98" s="832">
        <v>32592.350000000002</v>
      </c>
      <c r="P98" s="828"/>
      <c r="Q98" s="833">
        <v>21.150129785853345</v>
      </c>
    </row>
    <row r="99" spans="1:17" ht="14.45" customHeight="1" x14ac:dyDescent="0.2">
      <c r="A99" s="822" t="s">
        <v>2040</v>
      </c>
      <c r="B99" s="823" t="s">
        <v>1831</v>
      </c>
      <c r="C99" s="823" t="s">
        <v>1835</v>
      </c>
      <c r="D99" s="823" t="s">
        <v>1880</v>
      </c>
      <c r="E99" s="823" t="s">
        <v>1881</v>
      </c>
      <c r="F99" s="832">
        <v>700</v>
      </c>
      <c r="G99" s="832">
        <v>4543</v>
      </c>
      <c r="H99" s="832"/>
      <c r="I99" s="832">
        <v>6.49</v>
      </c>
      <c r="J99" s="832"/>
      <c r="K99" s="832"/>
      <c r="L99" s="832"/>
      <c r="M99" s="832"/>
      <c r="N99" s="832"/>
      <c r="O99" s="832"/>
      <c r="P99" s="828"/>
      <c r="Q99" s="833"/>
    </row>
    <row r="100" spans="1:17" ht="14.45" customHeight="1" x14ac:dyDescent="0.2">
      <c r="A100" s="822" t="s">
        <v>2040</v>
      </c>
      <c r="B100" s="823" t="s">
        <v>1831</v>
      </c>
      <c r="C100" s="823" t="s">
        <v>1890</v>
      </c>
      <c r="D100" s="823" t="s">
        <v>1891</v>
      </c>
      <c r="E100" s="823" t="s">
        <v>1892</v>
      </c>
      <c r="F100" s="832">
        <v>1</v>
      </c>
      <c r="G100" s="832">
        <v>38</v>
      </c>
      <c r="H100" s="832"/>
      <c r="I100" s="832">
        <v>38</v>
      </c>
      <c r="J100" s="832"/>
      <c r="K100" s="832"/>
      <c r="L100" s="832"/>
      <c r="M100" s="832"/>
      <c r="N100" s="832"/>
      <c r="O100" s="832"/>
      <c r="P100" s="828"/>
      <c r="Q100" s="833"/>
    </row>
    <row r="101" spans="1:17" ht="14.45" customHeight="1" x14ac:dyDescent="0.2">
      <c r="A101" s="822" t="s">
        <v>2040</v>
      </c>
      <c r="B101" s="823" t="s">
        <v>1831</v>
      </c>
      <c r="C101" s="823" t="s">
        <v>1890</v>
      </c>
      <c r="D101" s="823" t="s">
        <v>1919</v>
      </c>
      <c r="E101" s="823" t="s">
        <v>1920</v>
      </c>
      <c r="F101" s="832">
        <v>1</v>
      </c>
      <c r="G101" s="832">
        <v>720</v>
      </c>
      <c r="H101" s="832"/>
      <c r="I101" s="832">
        <v>720</v>
      </c>
      <c r="J101" s="832">
        <v>1</v>
      </c>
      <c r="K101" s="832">
        <v>722</v>
      </c>
      <c r="L101" s="832"/>
      <c r="M101" s="832">
        <v>722</v>
      </c>
      <c r="N101" s="832"/>
      <c r="O101" s="832"/>
      <c r="P101" s="828"/>
      <c r="Q101" s="833"/>
    </row>
    <row r="102" spans="1:17" ht="14.45" customHeight="1" x14ac:dyDescent="0.2">
      <c r="A102" s="822" t="s">
        <v>2040</v>
      </c>
      <c r="B102" s="823" t="s">
        <v>1831</v>
      </c>
      <c r="C102" s="823" t="s">
        <v>1890</v>
      </c>
      <c r="D102" s="823" t="s">
        <v>1923</v>
      </c>
      <c r="E102" s="823" t="s">
        <v>1924</v>
      </c>
      <c r="F102" s="832">
        <v>6</v>
      </c>
      <c r="G102" s="832">
        <v>10986</v>
      </c>
      <c r="H102" s="832"/>
      <c r="I102" s="832">
        <v>1831</v>
      </c>
      <c r="J102" s="832">
        <v>5</v>
      </c>
      <c r="K102" s="832">
        <v>9175</v>
      </c>
      <c r="L102" s="832"/>
      <c r="M102" s="832">
        <v>1835</v>
      </c>
      <c r="N102" s="832">
        <v>3</v>
      </c>
      <c r="O102" s="832">
        <v>5727</v>
      </c>
      <c r="P102" s="828"/>
      <c r="Q102" s="833">
        <v>1909</v>
      </c>
    </row>
    <row r="103" spans="1:17" ht="14.45" customHeight="1" x14ac:dyDescent="0.2">
      <c r="A103" s="822" t="s">
        <v>2040</v>
      </c>
      <c r="B103" s="823" t="s">
        <v>1831</v>
      </c>
      <c r="C103" s="823" t="s">
        <v>1890</v>
      </c>
      <c r="D103" s="823" t="s">
        <v>1927</v>
      </c>
      <c r="E103" s="823" t="s">
        <v>1928</v>
      </c>
      <c r="F103" s="832">
        <v>98</v>
      </c>
      <c r="G103" s="832">
        <v>346234</v>
      </c>
      <c r="H103" s="832"/>
      <c r="I103" s="832">
        <v>3533</v>
      </c>
      <c r="J103" s="832">
        <v>95</v>
      </c>
      <c r="K103" s="832">
        <v>336585</v>
      </c>
      <c r="L103" s="832"/>
      <c r="M103" s="832">
        <v>3543</v>
      </c>
      <c r="N103" s="832">
        <v>26</v>
      </c>
      <c r="O103" s="832">
        <v>94198</v>
      </c>
      <c r="P103" s="828"/>
      <c r="Q103" s="833">
        <v>3623</v>
      </c>
    </row>
    <row r="104" spans="1:17" ht="14.45" customHeight="1" x14ac:dyDescent="0.2">
      <c r="A104" s="822" t="s">
        <v>2040</v>
      </c>
      <c r="B104" s="823" t="s">
        <v>1831</v>
      </c>
      <c r="C104" s="823" t="s">
        <v>1890</v>
      </c>
      <c r="D104" s="823" t="s">
        <v>2003</v>
      </c>
      <c r="E104" s="823" t="s">
        <v>2004</v>
      </c>
      <c r="F104" s="832">
        <v>5</v>
      </c>
      <c r="G104" s="832">
        <v>72575</v>
      </c>
      <c r="H104" s="832"/>
      <c r="I104" s="832">
        <v>14515</v>
      </c>
      <c r="J104" s="832">
        <v>5</v>
      </c>
      <c r="K104" s="832">
        <v>72605</v>
      </c>
      <c r="L104" s="832"/>
      <c r="M104" s="832">
        <v>14521</v>
      </c>
      <c r="N104" s="832">
        <v>2</v>
      </c>
      <c r="O104" s="832">
        <v>29420</v>
      </c>
      <c r="P104" s="828"/>
      <c r="Q104" s="833">
        <v>14710</v>
      </c>
    </row>
    <row r="105" spans="1:17" ht="14.45" customHeight="1" x14ac:dyDescent="0.2">
      <c r="A105" s="822" t="s">
        <v>2040</v>
      </c>
      <c r="B105" s="823" t="s">
        <v>1831</v>
      </c>
      <c r="C105" s="823" t="s">
        <v>1890</v>
      </c>
      <c r="D105" s="823" t="s">
        <v>1945</v>
      </c>
      <c r="E105" s="823" t="s">
        <v>1946</v>
      </c>
      <c r="F105" s="832"/>
      <c r="G105" s="832"/>
      <c r="H105" s="832"/>
      <c r="I105" s="832"/>
      <c r="J105" s="832">
        <v>1</v>
      </c>
      <c r="K105" s="832">
        <v>1351</v>
      </c>
      <c r="L105" s="832"/>
      <c r="M105" s="832">
        <v>1351</v>
      </c>
      <c r="N105" s="832"/>
      <c r="O105" s="832"/>
      <c r="P105" s="828"/>
      <c r="Q105" s="833"/>
    </row>
    <row r="106" spans="1:17" ht="14.45" customHeight="1" x14ac:dyDescent="0.2">
      <c r="A106" s="822" t="s">
        <v>2040</v>
      </c>
      <c r="B106" s="823" t="s">
        <v>1831</v>
      </c>
      <c r="C106" s="823" t="s">
        <v>1890</v>
      </c>
      <c r="D106" s="823" t="s">
        <v>1947</v>
      </c>
      <c r="E106" s="823" t="s">
        <v>1948</v>
      </c>
      <c r="F106" s="832"/>
      <c r="G106" s="832"/>
      <c r="H106" s="832"/>
      <c r="I106" s="832"/>
      <c r="J106" s="832">
        <v>1</v>
      </c>
      <c r="K106" s="832">
        <v>514</v>
      </c>
      <c r="L106" s="832"/>
      <c r="M106" s="832">
        <v>514</v>
      </c>
      <c r="N106" s="832">
        <v>3</v>
      </c>
      <c r="O106" s="832">
        <v>1611</v>
      </c>
      <c r="P106" s="828"/>
      <c r="Q106" s="833">
        <v>537</v>
      </c>
    </row>
    <row r="107" spans="1:17" ht="14.45" customHeight="1" x14ac:dyDescent="0.2">
      <c r="A107" s="822" t="s">
        <v>2040</v>
      </c>
      <c r="B107" s="823" t="s">
        <v>1831</v>
      </c>
      <c r="C107" s="823" t="s">
        <v>1890</v>
      </c>
      <c r="D107" s="823" t="s">
        <v>1953</v>
      </c>
      <c r="E107" s="823" t="s">
        <v>1954</v>
      </c>
      <c r="F107" s="832"/>
      <c r="G107" s="832"/>
      <c r="H107" s="832"/>
      <c r="I107" s="832"/>
      <c r="J107" s="832"/>
      <c r="K107" s="832"/>
      <c r="L107" s="832"/>
      <c r="M107" s="832"/>
      <c r="N107" s="832">
        <v>1</v>
      </c>
      <c r="O107" s="832">
        <v>388</v>
      </c>
      <c r="P107" s="828"/>
      <c r="Q107" s="833">
        <v>388</v>
      </c>
    </row>
    <row r="108" spans="1:17" ht="14.45" customHeight="1" x14ac:dyDescent="0.2">
      <c r="A108" s="822" t="s">
        <v>2040</v>
      </c>
      <c r="B108" s="823" t="s">
        <v>1831</v>
      </c>
      <c r="C108" s="823" t="s">
        <v>1890</v>
      </c>
      <c r="D108" s="823" t="s">
        <v>1969</v>
      </c>
      <c r="E108" s="823" t="s">
        <v>1970</v>
      </c>
      <c r="F108" s="832">
        <v>1</v>
      </c>
      <c r="G108" s="832">
        <v>1944</v>
      </c>
      <c r="H108" s="832"/>
      <c r="I108" s="832">
        <v>1944</v>
      </c>
      <c r="J108" s="832"/>
      <c r="K108" s="832"/>
      <c r="L108" s="832"/>
      <c r="M108" s="832"/>
      <c r="N108" s="832"/>
      <c r="O108" s="832"/>
      <c r="P108" s="828"/>
      <c r="Q108" s="833"/>
    </row>
    <row r="109" spans="1:17" ht="14.45" customHeight="1" x14ac:dyDescent="0.2">
      <c r="A109" s="822" t="s">
        <v>2041</v>
      </c>
      <c r="B109" s="823" t="s">
        <v>1831</v>
      </c>
      <c r="C109" s="823" t="s">
        <v>1835</v>
      </c>
      <c r="D109" s="823" t="s">
        <v>1840</v>
      </c>
      <c r="E109" s="823" t="s">
        <v>1841</v>
      </c>
      <c r="F109" s="832"/>
      <c r="G109" s="832"/>
      <c r="H109" s="832"/>
      <c r="I109" s="832"/>
      <c r="J109" s="832"/>
      <c r="K109" s="832"/>
      <c r="L109" s="832"/>
      <c r="M109" s="832"/>
      <c r="N109" s="832">
        <v>300</v>
      </c>
      <c r="O109" s="832">
        <v>2190</v>
      </c>
      <c r="P109" s="828"/>
      <c r="Q109" s="833">
        <v>7.3</v>
      </c>
    </row>
    <row r="110" spans="1:17" ht="14.45" customHeight="1" x14ac:dyDescent="0.2">
      <c r="A110" s="822" t="s">
        <v>2041</v>
      </c>
      <c r="B110" s="823" t="s">
        <v>1831</v>
      </c>
      <c r="C110" s="823" t="s">
        <v>1835</v>
      </c>
      <c r="D110" s="823" t="s">
        <v>1856</v>
      </c>
      <c r="E110" s="823" t="s">
        <v>1857</v>
      </c>
      <c r="F110" s="832">
        <v>570</v>
      </c>
      <c r="G110" s="832">
        <v>11428.5</v>
      </c>
      <c r="H110" s="832"/>
      <c r="I110" s="832">
        <v>20.05</v>
      </c>
      <c r="J110" s="832"/>
      <c r="K110" s="832"/>
      <c r="L110" s="832"/>
      <c r="M110" s="832"/>
      <c r="N110" s="832"/>
      <c r="O110" s="832"/>
      <c r="P110" s="828"/>
      <c r="Q110" s="833"/>
    </row>
    <row r="111" spans="1:17" ht="14.45" customHeight="1" x14ac:dyDescent="0.2">
      <c r="A111" s="822" t="s">
        <v>2041</v>
      </c>
      <c r="B111" s="823" t="s">
        <v>1831</v>
      </c>
      <c r="C111" s="823" t="s">
        <v>1890</v>
      </c>
      <c r="D111" s="823" t="s">
        <v>1891</v>
      </c>
      <c r="E111" s="823" t="s">
        <v>1892</v>
      </c>
      <c r="F111" s="832">
        <v>1</v>
      </c>
      <c r="G111" s="832">
        <v>38</v>
      </c>
      <c r="H111" s="832"/>
      <c r="I111" s="832">
        <v>38</v>
      </c>
      <c r="J111" s="832">
        <v>1</v>
      </c>
      <c r="K111" s="832">
        <v>38</v>
      </c>
      <c r="L111" s="832"/>
      <c r="M111" s="832">
        <v>38</v>
      </c>
      <c r="N111" s="832">
        <v>1</v>
      </c>
      <c r="O111" s="832">
        <v>40</v>
      </c>
      <c r="P111" s="828"/>
      <c r="Q111" s="833">
        <v>40</v>
      </c>
    </row>
    <row r="112" spans="1:17" ht="14.45" customHeight="1" x14ac:dyDescent="0.2">
      <c r="A112" s="822" t="s">
        <v>2041</v>
      </c>
      <c r="B112" s="823" t="s">
        <v>1831</v>
      </c>
      <c r="C112" s="823" t="s">
        <v>1890</v>
      </c>
      <c r="D112" s="823" t="s">
        <v>1923</v>
      </c>
      <c r="E112" s="823" t="s">
        <v>1924</v>
      </c>
      <c r="F112" s="832">
        <v>2</v>
      </c>
      <c r="G112" s="832">
        <v>3662</v>
      </c>
      <c r="H112" s="832"/>
      <c r="I112" s="832">
        <v>1831</v>
      </c>
      <c r="J112" s="832"/>
      <c r="K112" s="832"/>
      <c r="L112" s="832"/>
      <c r="M112" s="832"/>
      <c r="N112" s="832">
        <v>2</v>
      </c>
      <c r="O112" s="832">
        <v>3818</v>
      </c>
      <c r="P112" s="828"/>
      <c r="Q112" s="833">
        <v>1909</v>
      </c>
    </row>
    <row r="113" spans="1:17" ht="14.45" customHeight="1" x14ac:dyDescent="0.2">
      <c r="A113" s="822" t="s">
        <v>2041</v>
      </c>
      <c r="B113" s="823" t="s">
        <v>1831</v>
      </c>
      <c r="C113" s="823" t="s">
        <v>1890</v>
      </c>
      <c r="D113" s="823" t="s">
        <v>1925</v>
      </c>
      <c r="E113" s="823" t="s">
        <v>1926</v>
      </c>
      <c r="F113" s="832">
        <v>1</v>
      </c>
      <c r="G113" s="832">
        <v>431</v>
      </c>
      <c r="H113" s="832"/>
      <c r="I113" s="832">
        <v>431</v>
      </c>
      <c r="J113" s="832"/>
      <c r="K113" s="832"/>
      <c r="L113" s="832"/>
      <c r="M113" s="832"/>
      <c r="N113" s="832"/>
      <c r="O113" s="832"/>
      <c r="P113" s="828"/>
      <c r="Q113" s="833"/>
    </row>
    <row r="114" spans="1:17" ht="14.45" customHeight="1" x14ac:dyDescent="0.2">
      <c r="A114" s="822" t="s">
        <v>2041</v>
      </c>
      <c r="B114" s="823" t="s">
        <v>1831</v>
      </c>
      <c r="C114" s="823" t="s">
        <v>1890</v>
      </c>
      <c r="D114" s="823" t="s">
        <v>1933</v>
      </c>
      <c r="E114" s="823" t="s">
        <v>1934</v>
      </c>
      <c r="F114" s="832"/>
      <c r="G114" s="832"/>
      <c r="H114" s="832"/>
      <c r="I114" s="832"/>
      <c r="J114" s="832">
        <v>1</v>
      </c>
      <c r="K114" s="832">
        <v>45.56</v>
      </c>
      <c r="L114" s="832"/>
      <c r="M114" s="832">
        <v>45.56</v>
      </c>
      <c r="N114" s="832"/>
      <c r="O114" s="832"/>
      <c r="P114" s="828"/>
      <c r="Q114" s="833"/>
    </row>
    <row r="115" spans="1:17" ht="14.45" customHeight="1" x14ac:dyDescent="0.2">
      <c r="A115" s="822" t="s">
        <v>2041</v>
      </c>
      <c r="B115" s="823" t="s">
        <v>1831</v>
      </c>
      <c r="C115" s="823" t="s">
        <v>1890</v>
      </c>
      <c r="D115" s="823" t="s">
        <v>1947</v>
      </c>
      <c r="E115" s="823" t="s">
        <v>1948</v>
      </c>
      <c r="F115" s="832"/>
      <c r="G115" s="832"/>
      <c r="H115" s="832"/>
      <c r="I115" s="832"/>
      <c r="J115" s="832"/>
      <c r="K115" s="832"/>
      <c r="L115" s="832"/>
      <c r="M115" s="832"/>
      <c r="N115" s="832">
        <v>2</v>
      </c>
      <c r="O115" s="832">
        <v>1074</v>
      </c>
      <c r="P115" s="828"/>
      <c r="Q115" s="833">
        <v>537</v>
      </c>
    </row>
    <row r="116" spans="1:17" ht="14.45" customHeight="1" x14ac:dyDescent="0.2">
      <c r="A116" s="822" t="s">
        <v>2041</v>
      </c>
      <c r="B116" s="823" t="s">
        <v>1831</v>
      </c>
      <c r="C116" s="823" t="s">
        <v>1890</v>
      </c>
      <c r="D116" s="823" t="s">
        <v>1949</v>
      </c>
      <c r="E116" s="823" t="s">
        <v>1950</v>
      </c>
      <c r="F116" s="832">
        <v>1</v>
      </c>
      <c r="G116" s="832">
        <v>2342</v>
      </c>
      <c r="H116" s="832"/>
      <c r="I116" s="832">
        <v>2342</v>
      </c>
      <c r="J116" s="832"/>
      <c r="K116" s="832"/>
      <c r="L116" s="832"/>
      <c r="M116" s="832"/>
      <c r="N116" s="832"/>
      <c r="O116" s="832"/>
      <c r="P116" s="828"/>
      <c r="Q116" s="833"/>
    </row>
    <row r="117" spans="1:17" ht="14.45" customHeight="1" x14ac:dyDescent="0.2">
      <c r="A117" s="822" t="s">
        <v>2041</v>
      </c>
      <c r="B117" s="823" t="s">
        <v>1831</v>
      </c>
      <c r="C117" s="823" t="s">
        <v>1890</v>
      </c>
      <c r="D117" s="823" t="s">
        <v>1953</v>
      </c>
      <c r="E117" s="823" t="s">
        <v>1954</v>
      </c>
      <c r="F117" s="832"/>
      <c r="G117" s="832"/>
      <c r="H117" s="832"/>
      <c r="I117" s="832"/>
      <c r="J117" s="832">
        <v>1</v>
      </c>
      <c r="K117" s="832">
        <v>360</v>
      </c>
      <c r="L117" s="832"/>
      <c r="M117" s="832">
        <v>360</v>
      </c>
      <c r="N117" s="832"/>
      <c r="O117" s="832"/>
      <c r="P117" s="828"/>
      <c r="Q117" s="833"/>
    </row>
    <row r="118" spans="1:17" ht="14.45" customHeight="1" x14ac:dyDescent="0.2">
      <c r="A118" s="822" t="s">
        <v>1830</v>
      </c>
      <c r="B118" s="823" t="s">
        <v>1831</v>
      </c>
      <c r="C118" s="823" t="s">
        <v>1835</v>
      </c>
      <c r="D118" s="823" t="s">
        <v>1993</v>
      </c>
      <c r="E118" s="823" t="s">
        <v>1994</v>
      </c>
      <c r="F118" s="832"/>
      <c r="G118" s="832"/>
      <c r="H118" s="832"/>
      <c r="I118" s="832"/>
      <c r="J118" s="832">
        <v>662</v>
      </c>
      <c r="K118" s="832">
        <v>22594.059999999998</v>
      </c>
      <c r="L118" s="832"/>
      <c r="M118" s="832">
        <v>34.129999999999995</v>
      </c>
      <c r="N118" s="832">
        <v>216</v>
      </c>
      <c r="O118" s="832">
        <v>7436.88</v>
      </c>
      <c r="P118" s="828"/>
      <c r="Q118" s="833">
        <v>34.43</v>
      </c>
    </row>
    <row r="119" spans="1:17" ht="14.45" customHeight="1" x14ac:dyDescent="0.2">
      <c r="A119" s="822" t="s">
        <v>1830</v>
      </c>
      <c r="B119" s="823" t="s">
        <v>1831</v>
      </c>
      <c r="C119" s="823" t="s">
        <v>1890</v>
      </c>
      <c r="D119" s="823" t="s">
        <v>2003</v>
      </c>
      <c r="E119" s="823" t="s">
        <v>2004</v>
      </c>
      <c r="F119" s="832"/>
      <c r="G119" s="832"/>
      <c r="H119" s="832"/>
      <c r="I119" s="832"/>
      <c r="J119" s="832">
        <v>2</v>
      </c>
      <c r="K119" s="832">
        <v>29042</v>
      </c>
      <c r="L119" s="832"/>
      <c r="M119" s="832">
        <v>14521</v>
      </c>
      <c r="N119" s="832">
        <v>1</v>
      </c>
      <c r="O119" s="832">
        <v>14710</v>
      </c>
      <c r="P119" s="828"/>
      <c r="Q119" s="833">
        <v>14710</v>
      </c>
    </row>
    <row r="120" spans="1:17" ht="14.45" customHeight="1" x14ac:dyDescent="0.2">
      <c r="A120" s="822" t="s">
        <v>2042</v>
      </c>
      <c r="B120" s="823" t="s">
        <v>1831</v>
      </c>
      <c r="C120" s="823" t="s">
        <v>1832</v>
      </c>
      <c r="D120" s="823" t="s">
        <v>1991</v>
      </c>
      <c r="E120" s="823" t="s">
        <v>937</v>
      </c>
      <c r="F120" s="832">
        <v>0.4</v>
      </c>
      <c r="G120" s="832">
        <v>262.20999999999998</v>
      </c>
      <c r="H120" s="832"/>
      <c r="I120" s="832">
        <v>655.52499999999986</v>
      </c>
      <c r="J120" s="832"/>
      <c r="K120" s="832"/>
      <c r="L120" s="832"/>
      <c r="M120" s="832"/>
      <c r="N120" s="832"/>
      <c r="O120" s="832"/>
      <c r="P120" s="828"/>
      <c r="Q120" s="833"/>
    </row>
    <row r="121" spans="1:17" ht="14.45" customHeight="1" x14ac:dyDescent="0.2">
      <c r="A121" s="822" t="s">
        <v>2042</v>
      </c>
      <c r="B121" s="823" t="s">
        <v>1831</v>
      </c>
      <c r="C121" s="823" t="s">
        <v>1835</v>
      </c>
      <c r="D121" s="823" t="s">
        <v>1840</v>
      </c>
      <c r="E121" s="823" t="s">
        <v>1841</v>
      </c>
      <c r="F121" s="832"/>
      <c r="G121" s="832"/>
      <c r="H121" s="832"/>
      <c r="I121" s="832"/>
      <c r="J121" s="832"/>
      <c r="K121" s="832"/>
      <c r="L121" s="832"/>
      <c r="M121" s="832"/>
      <c r="N121" s="832">
        <v>148</v>
      </c>
      <c r="O121" s="832">
        <v>1080.4000000000001</v>
      </c>
      <c r="P121" s="828"/>
      <c r="Q121" s="833">
        <v>7.3000000000000007</v>
      </c>
    </row>
    <row r="122" spans="1:17" ht="14.45" customHeight="1" x14ac:dyDescent="0.2">
      <c r="A122" s="822" t="s">
        <v>2042</v>
      </c>
      <c r="B122" s="823" t="s">
        <v>1831</v>
      </c>
      <c r="C122" s="823" t="s">
        <v>1835</v>
      </c>
      <c r="D122" s="823" t="s">
        <v>1844</v>
      </c>
      <c r="E122" s="823" t="s">
        <v>1845</v>
      </c>
      <c r="F122" s="832">
        <v>320</v>
      </c>
      <c r="G122" s="832">
        <v>1654.4</v>
      </c>
      <c r="H122" s="832"/>
      <c r="I122" s="832">
        <v>5.17</v>
      </c>
      <c r="J122" s="832"/>
      <c r="K122" s="832"/>
      <c r="L122" s="832"/>
      <c r="M122" s="832"/>
      <c r="N122" s="832"/>
      <c r="O122" s="832"/>
      <c r="P122" s="828"/>
      <c r="Q122" s="833"/>
    </row>
    <row r="123" spans="1:17" ht="14.45" customHeight="1" x14ac:dyDescent="0.2">
      <c r="A123" s="822" t="s">
        <v>2042</v>
      </c>
      <c r="B123" s="823" t="s">
        <v>1831</v>
      </c>
      <c r="C123" s="823" t="s">
        <v>1835</v>
      </c>
      <c r="D123" s="823" t="s">
        <v>1993</v>
      </c>
      <c r="E123" s="823" t="s">
        <v>1994</v>
      </c>
      <c r="F123" s="832">
        <v>509</v>
      </c>
      <c r="G123" s="832">
        <v>17295.82</v>
      </c>
      <c r="H123" s="832"/>
      <c r="I123" s="832">
        <v>33.979999999999997</v>
      </c>
      <c r="J123" s="832">
        <v>322</v>
      </c>
      <c r="K123" s="832">
        <v>10989.86</v>
      </c>
      <c r="L123" s="832"/>
      <c r="M123" s="832">
        <v>34.130000000000003</v>
      </c>
      <c r="N123" s="832"/>
      <c r="O123" s="832"/>
      <c r="P123" s="828"/>
      <c r="Q123" s="833"/>
    </row>
    <row r="124" spans="1:17" ht="14.45" customHeight="1" x14ac:dyDescent="0.2">
      <c r="A124" s="822" t="s">
        <v>2042</v>
      </c>
      <c r="B124" s="823" t="s">
        <v>1831</v>
      </c>
      <c r="C124" s="823" t="s">
        <v>1890</v>
      </c>
      <c r="D124" s="823" t="s">
        <v>1923</v>
      </c>
      <c r="E124" s="823" t="s">
        <v>1924</v>
      </c>
      <c r="F124" s="832">
        <v>1</v>
      </c>
      <c r="G124" s="832">
        <v>1831</v>
      </c>
      <c r="H124" s="832"/>
      <c r="I124" s="832">
        <v>1831</v>
      </c>
      <c r="J124" s="832"/>
      <c r="K124" s="832"/>
      <c r="L124" s="832"/>
      <c r="M124" s="832"/>
      <c r="N124" s="832">
        <v>1</v>
      </c>
      <c r="O124" s="832">
        <v>1909</v>
      </c>
      <c r="P124" s="828"/>
      <c r="Q124" s="833">
        <v>1909</v>
      </c>
    </row>
    <row r="125" spans="1:17" ht="14.45" customHeight="1" x14ac:dyDescent="0.2">
      <c r="A125" s="822" t="s">
        <v>2042</v>
      </c>
      <c r="B125" s="823" t="s">
        <v>1831</v>
      </c>
      <c r="C125" s="823" t="s">
        <v>1890</v>
      </c>
      <c r="D125" s="823" t="s">
        <v>1925</v>
      </c>
      <c r="E125" s="823" t="s">
        <v>1926</v>
      </c>
      <c r="F125" s="832">
        <v>1</v>
      </c>
      <c r="G125" s="832">
        <v>431</v>
      </c>
      <c r="H125" s="832"/>
      <c r="I125" s="832">
        <v>431</v>
      </c>
      <c r="J125" s="832"/>
      <c r="K125" s="832"/>
      <c r="L125" s="832"/>
      <c r="M125" s="832"/>
      <c r="N125" s="832"/>
      <c r="O125" s="832"/>
      <c r="P125" s="828"/>
      <c r="Q125" s="833"/>
    </row>
    <row r="126" spans="1:17" ht="14.45" customHeight="1" x14ac:dyDescent="0.2">
      <c r="A126" s="822" t="s">
        <v>2042</v>
      </c>
      <c r="B126" s="823" t="s">
        <v>1831</v>
      </c>
      <c r="C126" s="823" t="s">
        <v>1890</v>
      </c>
      <c r="D126" s="823" t="s">
        <v>2003</v>
      </c>
      <c r="E126" s="823" t="s">
        <v>2004</v>
      </c>
      <c r="F126" s="832">
        <v>2</v>
      </c>
      <c r="G126" s="832">
        <v>29030</v>
      </c>
      <c r="H126" s="832"/>
      <c r="I126" s="832">
        <v>14515</v>
      </c>
      <c r="J126" s="832">
        <v>1</v>
      </c>
      <c r="K126" s="832">
        <v>14521</v>
      </c>
      <c r="L126" s="832"/>
      <c r="M126" s="832">
        <v>14521</v>
      </c>
      <c r="N126" s="832"/>
      <c r="O126" s="832"/>
      <c r="P126" s="828"/>
      <c r="Q126" s="833"/>
    </row>
    <row r="127" spans="1:17" ht="14.45" customHeight="1" x14ac:dyDescent="0.2">
      <c r="A127" s="822" t="s">
        <v>2042</v>
      </c>
      <c r="B127" s="823" t="s">
        <v>1831</v>
      </c>
      <c r="C127" s="823" t="s">
        <v>1890</v>
      </c>
      <c r="D127" s="823" t="s">
        <v>1947</v>
      </c>
      <c r="E127" s="823" t="s">
        <v>1948</v>
      </c>
      <c r="F127" s="832"/>
      <c r="G127" s="832"/>
      <c r="H127" s="832"/>
      <c r="I127" s="832"/>
      <c r="J127" s="832"/>
      <c r="K127" s="832"/>
      <c r="L127" s="832"/>
      <c r="M127" s="832"/>
      <c r="N127" s="832">
        <v>1</v>
      </c>
      <c r="O127" s="832">
        <v>537</v>
      </c>
      <c r="P127" s="828"/>
      <c r="Q127" s="833">
        <v>537</v>
      </c>
    </row>
    <row r="128" spans="1:17" ht="14.45" customHeight="1" x14ac:dyDescent="0.2">
      <c r="A128" s="822" t="s">
        <v>2043</v>
      </c>
      <c r="B128" s="823" t="s">
        <v>1831</v>
      </c>
      <c r="C128" s="823" t="s">
        <v>1832</v>
      </c>
      <c r="D128" s="823" t="s">
        <v>1990</v>
      </c>
      <c r="E128" s="823" t="s">
        <v>863</v>
      </c>
      <c r="F128" s="832"/>
      <c r="G128" s="832"/>
      <c r="H128" s="832"/>
      <c r="I128" s="832"/>
      <c r="J128" s="832"/>
      <c r="K128" s="832"/>
      <c r="L128" s="832"/>
      <c r="M128" s="832"/>
      <c r="N128" s="832">
        <v>0.05</v>
      </c>
      <c r="O128" s="832">
        <v>35.909999999999997</v>
      </c>
      <c r="P128" s="828"/>
      <c r="Q128" s="833">
        <v>718.19999999999993</v>
      </c>
    </row>
    <row r="129" spans="1:17" ht="14.45" customHeight="1" x14ac:dyDescent="0.2">
      <c r="A129" s="822" t="s">
        <v>2043</v>
      </c>
      <c r="B129" s="823" t="s">
        <v>1831</v>
      </c>
      <c r="C129" s="823" t="s">
        <v>1835</v>
      </c>
      <c r="D129" s="823" t="s">
        <v>1840</v>
      </c>
      <c r="E129" s="823" t="s">
        <v>1841</v>
      </c>
      <c r="F129" s="832">
        <v>187</v>
      </c>
      <c r="G129" s="832">
        <v>1347.7</v>
      </c>
      <c r="H129" s="832"/>
      <c r="I129" s="832">
        <v>7.2069518716577541</v>
      </c>
      <c r="J129" s="832">
        <v>430</v>
      </c>
      <c r="K129" s="832">
        <v>3067</v>
      </c>
      <c r="L129" s="832"/>
      <c r="M129" s="832">
        <v>7.1325581395348836</v>
      </c>
      <c r="N129" s="832">
        <v>383</v>
      </c>
      <c r="O129" s="832">
        <v>2795.8999999999996</v>
      </c>
      <c r="P129" s="828"/>
      <c r="Q129" s="833">
        <v>7.2999999999999989</v>
      </c>
    </row>
    <row r="130" spans="1:17" ht="14.45" customHeight="1" x14ac:dyDescent="0.2">
      <c r="A130" s="822" t="s">
        <v>2043</v>
      </c>
      <c r="B130" s="823" t="s">
        <v>1831</v>
      </c>
      <c r="C130" s="823" t="s">
        <v>1835</v>
      </c>
      <c r="D130" s="823" t="s">
        <v>1860</v>
      </c>
      <c r="E130" s="823" t="s">
        <v>1861</v>
      </c>
      <c r="F130" s="832"/>
      <c r="G130" s="832"/>
      <c r="H130" s="832"/>
      <c r="I130" s="832"/>
      <c r="J130" s="832">
        <v>1</v>
      </c>
      <c r="K130" s="832">
        <v>1845.28</v>
      </c>
      <c r="L130" s="832"/>
      <c r="M130" s="832">
        <v>1845.28</v>
      </c>
      <c r="N130" s="832"/>
      <c r="O130" s="832"/>
      <c r="P130" s="828"/>
      <c r="Q130" s="833"/>
    </row>
    <row r="131" spans="1:17" ht="14.45" customHeight="1" x14ac:dyDescent="0.2">
      <c r="A131" s="822" t="s">
        <v>2043</v>
      </c>
      <c r="B131" s="823" t="s">
        <v>1831</v>
      </c>
      <c r="C131" s="823" t="s">
        <v>1835</v>
      </c>
      <c r="D131" s="823" t="s">
        <v>1993</v>
      </c>
      <c r="E131" s="823" t="s">
        <v>1994</v>
      </c>
      <c r="F131" s="832">
        <v>913</v>
      </c>
      <c r="G131" s="832">
        <v>31109.7</v>
      </c>
      <c r="H131" s="832"/>
      <c r="I131" s="832">
        <v>34.074151150054767</v>
      </c>
      <c r="J131" s="832">
        <v>1156</v>
      </c>
      <c r="K131" s="832">
        <v>39450.180000000008</v>
      </c>
      <c r="L131" s="832"/>
      <c r="M131" s="832">
        <v>34.126453287197236</v>
      </c>
      <c r="N131" s="832">
        <v>645</v>
      </c>
      <c r="O131" s="832">
        <v>22207.35</v>
      </c>
      <c r="P131" s="828"/>
      <c r="Q131" s="833">
        <v>34.43</v>
      </c>
    </row>
    <row r="132" spans="1:17" ht="14.45" customHeight="1" x14ac:dyDescent="0.2">
      <c r="A132" s="822" t="s">
        <v>2043</v>
      </c>
      <c r="B132" s="823" t="s">
        <v>1831</v>
      </c>
      <c r="C132" s="823" t="s">
        <v>1835</v>
      </c>
      <c r="D132" s="823" t="s">
        <v>1870</v>
      </c>
      <c r="E132" s="823" t="s">
        <v>1871</v>
      </c>
      <c r="F132" s="832">
        <v>407</v>
      </c>
      <c r="G132" s="832">
        <v>8282.4500000000007</v>
      </c>
      <c r="H132" s="832"/>
      <c r="I132" s="832">
        <v>20.350000000000001</v>
      </c>
      <c r="J132" s="832">
        <v>150</v>
      </c>
      <c r="K132" s="832">
        <v>3090</v>
      </c>
      <c r="L132" s="832"/>
      <c r="M132" s="832">
        <v>20.6</v>
      </c>
      <c r="N132" s="832">
        <v>102</v>
      </c>
      <c r="O132" s="832">
        <v>2152.1999999999998</v>
      </c>
      <c r="P132" s="828"/>
      <c r="Q132" s="833">
        <v>21.099999999999998</v>
      </c>
    </row>
    <row r="133" spans="1:17" ht="14.45" customHeight="1" x14ac:dyDescent="0.2">
      <c r="A133" s="822" t="s">
        <v>2043</v>
      </c>
      <c r="B133" s="823" t="s">
        <v>1831</v>
      </c>
      <c r="C133" s="823" t="s">
        <v>1890</v>
      </c>
      <c r="D133" s="823" t="s">
        <v>1919</v>
      </c>
      <c r="E133" s="823" t="s">
        <v>1920</v>
      </c>
      <c r="F133" s="832"/>
      <c r="G133" s="832"/>
      <c r="H133" s="832"/>
      <c r="I133" s="832"/>
      <c r="J133" s="832"/>
      <c r="K133" s="832"/>
      <c r="L133" s="832"/>
      <c r="M133" s="832"/>
      <c r="N133" s="832">
        <v>1</v>
      </c>
      <c r="O133" s="832">
        <v>754</v>
      </c>
      <c r="P133" s="828"/>
      <c r="Q133" s="833">
        <v>754</v>
      </c>
    </row>
    <row r="134" spans="1:17" ht="14.45" customHeight="1" x14ac:dyDescent="0.2">
      <c r="A134" s="822" t="s">
        <v>2043</v>
      </c>
      <c r="B134" s="823" t="s">
        <v>1831</v>
      </c>
      <c r="C134" s="823" t="s">
        <v>1890</v>
      </c>
      <c r="D134" s="823" t="s">
        <v>1923</v>
      </c>
      <c r="E134" s="823" t="s">
        <v>1924</v>
      </c>
      <c r="F134" s="832">
        <v>3</v>
      </c>
      <c r="G134" s="832">
        <v>5493</v>
      </c>
      <c r="H134" s="832"/>
      <c r="I134" s="832">
        <v>1831</v>
      </c>
      <c r="J134" s="832">
        <v>2</v>
      </c>
      <c r="K134" s="832">
        <v>3670</v>
      </c>
      <c r="L134" s="832"/>
      <c r="M134" s="832">
        <v>1835</v>
      </c>
      <c r="N134" s="832">
        <v>5</v>
      </c>
      <c r="O134" s="832">
        <v>9545</v>
      </c>
      <c r="P134" s="828"/>
      <c r="Q134" s="833">
        <v>1909</v>
      </c>
    </row>
    <row r="135" spans="1:17" ht="14.45" customHeight="1" x14ac:dyDescent="0.2">
      <c r="A135" s="822" t="s">
        <v>2043</v>
      </c>
      <c r="B135" s="823" t="s">
        <v>1831</v>
      </c>
      <c r="C135" s="823" t="s">
        <v>1890</v>
      </c>
      <c r="D135" s="823" t="s">
        <v>1927</v>
      </c>
      <c r="E135" s="823" t="s">
        <v>1928</v>
      </c>
      <c r="F135" s="832">
        <v>4</v>
      </c>
      <c r="G135" s="832">
        <v>14132</v>
      </c>
      <c r="H135" s="832"/>
      <c r="I135" s="832">
        <v>3533</v>
      </c>
      <c r="J135" s="832">
        <v>1</v>
      </c>
      <c r="K135" s="832">
        <v>3543</v>
      </c>
      <c r="L135" s="832"/>
      <c r="M135" s="832">
        <v>3543</v>
      </c>
      <c r="N135" s="832"/>
      <c r="O135" s="832"/>
      <c r="P135" s="828"/>
      <c r="Q135" s="833"/>
    </row>
    <row r="136" spans="1:17" ht="14.45" customHeight="1" x14ac:dyDescent="0.2">
      <c r="A136" s="822" t="s">
        <v>2043</v>
      </c>
      <c r="B136" s="823" t="s">
        <v>1831</v>
      </c>
      <c r="C136" s="823" t="s">
        <v>1890</v>
      </c>
      <c r="D136" s="823" t="s">
        <v>2003</v>
      </c>
      <c r="E136" s="823" t="s">
        <v>2004</v>
      </c>
      <c r="F136" s="832">
        <v>3</v>
      </c>
      <c r="G136" s="832">
        <v>43545</v>
      </c>
      <c r="H136" s="832"/>
      <c r="I136" s="832">
        <v>14515</v>
      </c>
      <c r="J136" s="832">
        <v>4</v>
      </c>
      <c r="K136" s="832">
        <v>58084</v>
      </c>
      <c r="L136" s="832"/>
      <c r="M136" s="832">
        <v>14521</v>
      </c>
      <c r="N136" s="832">
        <v>3</v>
      </c>
      <c r="O136" s="832">
        <v>44130</v>
      </c>
      <c r="P136" s="828"/>
      <c r="Q136" s="833">
        <v>14710</v>
      </c>
    </row>
    <row r="137" spans="1:17" ht="14.45" customHeight="1" x14ac:dyDescent="0.2">
      <c r="A137" s="822" t="s">
        <v>2043</v>
      </c>
      <c r="B137" s="823" t="s">
        <v>1831</v>
      </c>
      <c r="C137" s="823" t="s">
        <v>1890</v>
      </c>
      <c r="D137" s="823" t="s">
        <v>1947</v>
      </c>
      <c r="E137" s="823" t="s">
        <v>1948</v>
      </c>
      <c r="F137" s="832">
        <v>3</v>
      </c>
      <c r="G137" s="832">
        <v>1536</v>
      </c>
      <c r="H137" s="832"/>
      <c r="I137" s="832">
        <v>512</v>
      </c>
      <c r="J137" s="832">
        <v>5</v>
      </c>
      <c r="K137" s="832">
        <v>2570</v>
      </c>
      <c r="L137" s="832"/>
      <c r="M137" s="832">
        <v>514</v>
      </c>
      <c r="N137" s="832">
        <v>6</v>
      </c>
      <c r="O137" s="832">
        <v>3222</v>
      </c>
      <c r="P137" s="828"/>
      <c r="Q137" s="833">
        <v>537</v>
      </c>
    </row>
    <row r="138" spans="1:17" ht="14.45" customHeight="1" x14ac:dyDescent="0.2">
      <c r="A138" s="822" t="s">
        <v>2043</v>
      </c>
      <c r="B138" s="823" t="s">
        <v>1831</v>
      </c>
      <c r="C138" s="823" t="s">
        <v>1890</v>
      </c>
      <c r="D138" s="823" t="s">
        <v>1951</v>
      </c>
      <c r="E138" s="823" t="s">
        <v>1952</v>
      </c>
      <c r="F138" s="832">
        <v>0</v>
      </c>
      <c r="G138" s="832">
        <v>0</v>
      </c>
      <c r="H138" s="832"/>
      <c r="I138" s="832"/>
      <c r="J138" s="832"/>
      <c r="K138" s="832"/>
      <c r="L138" s="832"/>
      <c r="M138" s="832"/>
      <c r="N138" s="832"/>
      <c r="O138" s="832"/>
      <c r="P138" s="828"/>
      <c r="Q138" s="833"/>
    </row>
    <row r="139" spans="1:17" ht="14.45" customHeight="1" x14ac:dyDescent="0.2">
      <c r="A139" s="822" t="s">
        <v>2044</v>
      </c>
      <c r="B139" s="823" t="s">
        <v>1831</v>
      </c>
      <c r="C139" s="823" t="s">
        <v>1832</v>
      </c>
      <c r="D139" s="823" t="s">
        <v>1991</v>
      </c>
      <c r="E139" s="823" t="s">
        <v>937</v>
      </c>
      <c r="F139" s="832"/>
      <c r="G139" s="832"/>
      <c r="H139" s="832"/>
      <c r="I139" s="832"/>
      <c r="J139" s="832">
        <v>0.7</v>
      </c>
      <c r="K139" s="832">
        <v>458.86</v>
      </c>
      <c r="L139" s="832"/>
      <c r="M139" s="832">
        <v>655.51428571428573</v>
      </c>
      <c r="N139" s="832"/>
      <c r="O139" s="832"/>
      <c r="P139" s="828"/>
      <c r="Q139" s="833"/>
    </row>
    <row r="140" spans="1:17" ht="14.45" customHeight="1" x14ac:dyDescent="0.2">
      <c r="A140" s="822" t="s">
        <v>2044</v>
      </c>
      <c r="B140" s="823" t="s">
        <v>1831</v>
      </c>
      <c r="C140" s="823" t="s">
        <v>1835</v>
      </c>
      <c r="D140" s="823" t="s">
        <v>1838</v>
      </c>
      <c r="E140" s="823" t="s">
        <v>1839</v>
      </c>
      <c r="F140" s="832">
        <v>161</v>
      </c>
      <c r="G140" s="832">
        <v>428.26</v>
      </c>
      <c r="H140" s="832"/>
      <c r="I140" s="832">
        <v>2.66</v>
      </c>
      <c r="J140" s="832">
        <v>64</v>
      </c>
      <c r="K140" s="832">
        <v>159.36000000000001</v>
      </c>
      <c r="L140" s="832"/>
      <c r="M140" s="832">
        <v>2.4900000000000002</v>
      </c>
      <c r="N140" s="832">
        <v>158</v>
      </c>
      <c r="O140" s="832">
        <v>412.38</v>
      </c>
      <c r="P140" s="828"/>
      <c r="Q140" s="833">
        <v>2.61</v>
      </c>
    </row>
    <row r="141" spans="1:17" ht="14.45" customHeight="1" x14ac:dyDescent="0.2">
      <c r="A141" s="822" t="s">
        <v>2044</v>
      </c>
      <c r="B141" s="823" t="s">
        <v>1831</v>
      </c>
      <c r="C141" s="823" t="s">
        <v>1835</v>
      </c>
      <c r="D141" s="823" t="s">
        <v>1840</v>
      </c>
      <c r="E141" s="823" t="s">
        <v>1841</v>
      </c>
      <c r="F141" s="832">
        <v>95</v>
      </c>
      <c r="G141" s="832">
        <v>698.25</v>
      </c>
      <c r="H141" s="832"/>
      <c r="I141" s="832">
        <v>7.35</v>
      </c>
      <c r="J141" s="832"/>
      <c r="K141" s="832"/>
      <c r="L141" s="832"/>
      <c r="M141" s="832"/>
      <c r="N141" s="832">
        <v>92</v>
      </c>
      <c r="O141" s="832">
        <v>671.6</v>
      </c>
      <c r="P141" s="828"/>
      <c r="Q141" s="833">
        <v>7.3</v>
      </c>
    </row>
    <row r="142" spans="1:17" ht="14.45" customHeight="1" x14ac:dyDescent="0.2">
      <c r="A142" s="822" t="s">
        <v>2044</v>
      </c>
      <c r="B142" s="823" t="s">
        <v>1831</v>
      </c>
      <c r="C142" s="823" t="s">
        <v>1835</v>
      </c>
      <c r="D142" s="823" t="s">
        <v>1846</v>
      </c>
      <c r="E142" s="823" t="s">
        <v>1847</v>
      </c>
      <c r="F142" s="832">
        <v>57</v>
      </c>
      <c r="G142" s="832">
        <v>533.52</v>
      </c>
      <c r="H142" s="832"/>
      <c r="I142" s="832">
        <v>9.36</v>
      </c>
      <c r="J142" s="832">
        <v>37.200000000000003</v>
      </c>
      <c r="K142" s="832">
        <v>343.72</v>
      </c>
      <c r="L142" s="832"/>
      <c r="M142" s="832">
        <v>9.2397849462365595</v>
      </c>
      <c r="N142" s="832">
        <v>18</v>
      </c>
      <c r="O142" s="832">
        <v>170.1</v>
      </c>
      <c r="P142" s="828"/>
      <c r="Q142" s="833">
        <v>9.4499999999999993</v>
      </c>
    </row>
    <row r="143" spans="1:17" ht="14.45" customHeight="1" x14ac:dyDescent="0.2">
      <c r="A143" s="822" t="s">
        <v>2044</v>
      </c>
      <c r="B143" s="823" t="s">
        <v>1831</v>
      </c>
      <c r="C143" s="823" t="s">
        <v>1835</v>
      </c>
      <c r="D143" s="823" t="s">
        <v>1850</v>
      </c>
      <c r="E143" s="823" t="s">
        <v>1851</v>
      </c>
      <c r="F143" s="832">
        <v>113.6</v>
      </c>
      <c r="G143" s="832">
        <v>1169.3699999999999</v>
      </c>
      <c r="H143" s="832"/>
      <c r="I143" s="832">
        <v>10.293749999999999</v>
      </c>
      <c r="J143" s="832">
        <v>148</v>
      </c>
      <c r="K143" s="832">
        <v>1528.8300000000002</v>
      </c>
      <c r="L143" s="832"/>
      <c r="M143" s="832">
        <v>10.329932432432434</v>
      </c>
      <c r="N143" s="832"/>
      <c r="O143" s="832"/>
      <c r="P143" s="828"/>
      <c r="Q143" s="833"/>
    </row>
    <row r="144" spans="1:17" ht="14.45" customHeight="1" x14ac:dyDescent="0.2">
      <c r="A144" s="822" t="s">
        <v>2044</v>
      </c>
      <c r="B144" s="823" t="s">
        <v>1831</v>
      </c>
      <c r="C144" s="823" t="s">
        <v>1835</v>
      </c>
      <c r="D144" s="823" t="s">
        <v>1860</v>
      </c>
      <c r="E144" s="823" t="s">
        <v>1861</v>
      </c>
      <c r="F144" s="832">
        <v>1</v>
      </c>
      <c r="G144" s="832">
        <v>1817.79</v>
      </c>
      <c r="H144" s="832"/>
      <c r="I144" s="832">
        <v>1817.79</v>
      </c>
      <c r="J144" s="832"/>
      <c r="K144" s="832"/>
      <c r="L144" s="832"/>
      <c r="M144" s="832"/>
      <c r="N144" s="832"/>
      <c r="O144" s="832"/>
      <c r="P144" s="828"/>
      <c r="Q144" s="833"/>
    </row>
    <row r="145" spans="1:17" ht="14.45" customHeight="1" x14ac:dyDescent="0.2">
      <c r="A145" s="822" t="s">
        <v>2044</v>
      </c>
      <c r="B145" s="823" t="s">
        <v>1831</v>
      </c>
      <c r="C145" s="823" t="s">
        <v>1835</v>
      </c>
      <c r="D145" s="823" t="s">
        <v>1993</v>
      </c>
      <c r="E145" s="823" t="s">
        <v>1994</v>
      </c>
      <c r="F145" s="832">
        <v>278</v>
      </c>
      <c r="G145" s="832">
        <v>9485.36</v>
      </c>
      <c r="H145" s="832"/>
      <c r="I145" s="832">
        <v>34.120000000000005</v>
      </c>
      <c r="J145" s="832">
        <v>411</v>
      </c>
      <c r="K145" s="832">
        <v>14025.150000000001</v>
      </c>
      <c r="L145" s="832"/>
      <c r="M145" s="832">
        <v>34.124452554744529</v>
      </c>
      <c r="N145" s="832">
        <v>389</v>
      </c>
      <c r="O145" s="832">
        <v>13400.349999999999</v>
      </c>
      <c r="P145" s="828"/>
      <c r="Q145" s="833">
        <v>34.448200514138811</v>
      </c>
    </row>
    <row r="146" spans="1:17" ht="14.45" customHeight="1" x14ac:dyDescent="0.2">
      <c r="A146" s="822" t="s">
        <v>2044</v>
      </c>
      <c r="B146" s="823" t="s">
        <v>1831</v>
      </c>
      <c r="C146" s="823" t="s">
        <v>1835</v>
      </c>
      <c r="D146" s="823" t="s">
        <v>1878</v>
      </c>
      <c r="E146" s="823" t="s">
        <v>1879</v>
      </c>
      <c r="F146" s="832"/>
      <c r="G146" s="832"/>
      <c r="H146" s="832"/>
      <c r="I146" s="832"/>
      <c r="J146" s="832"/>
      <c r="K146" s="832"/>
      <c r="L146" s="832"/>
      <c r="M146" s="832"/>
      <c r="N146" s="832">
        <v>25</v>
      </c>
      <c r="O146" s="832">
        <v>217.5</v>
      </c>
      <c r="P146" s="828"/>
      <c r="Q146" s="833">
        <v>8.6999999999999993</v>
      </c>
    </row>
    <row r="147" spans="1:17" ht="14.45" customHeight="1" x14ac:dyDescent="0.2">
      <c r="A147" s="822" t="s">
        <v>2044</v>
      </c>
      <c r="B147" s="823" t="s">
        <v>1831</v>
      </c>
      <c r="C147" s="823" t="s">
        <v>1890</v>
      </c>
      <c r="D147" s="823" t="s">
        <v>1907</v>
      </c>
      <c r="E147" s="823" t="s">
        <v>1908</v>
      </c>
      <c r="F147" s="832">
        <v>2</v>
      </c>
      <c r="G147" s="832">
        <v>2714</v>
      </c>
      <c r="H147" s="832"/>
      <c r="I147" s="832">
        <v>1357</v>
      </c>
      <c r="J147" s="832">
        <v>2</v>
      </c>
      <c r="K147" s="832">
        <v>2724</v>
      </c>
      <c r="L147" s="832"/>
      <c r="M147" s="832">
        <v>1362</v>
      </c>
      <c r="N147" s="832">
        <v>1</v>
      </c>
      <c r="O147" s="832">
        <v>1403</v>
      </c>
      <c r="P147" s="828"/>
      <c r="Q147" s="833">
        <v>1403</v>
      </c>
    </row>
    <row r="148" spans="1:17" ht="14.45" customHeight="1" x14ac:dyDescent="0.2">
      <c r="A148" s="822" t="s">
        <v>2044</v>
      </c>
      <c r="B148" s="823" t="s">
        <v>1831</v>
      </c>
      <c r="C148" s="823" t="s">
        <v>1890</v>
      </c>
      <c r="D148" s="823" t="s">
        <v>1909</v>
      </c>
      <c r="E148" s="823" t="s">
        <v>1910</v>
      </c>
      <c r="F148" s="832">
        <v>3</v>
      </c>
      <c r="G148" s="832">
        <v>4311</v>
      </c>
      <c r="H148" s="832"/>
      <c r="I148" s="832">
        <v>1437</v>
      </c>
      <c r="J148" s="832">
        <v>1</v>
      </c>
      <c r="K148" s="832">
        <v>1441</v>
      </c>
      <c r="L148" s="832"/>
      <c r="M148" s="832">
        <v>1441</v>
      </c>
      <c r="N148" s="832">
        <v>1</v>
      </c>
      <c r="O148" s="832">
        <v>1490</v>
      </c>
      <c r="P148" s="828"/>
      <c r="Q148" s="833">
        <v>1490</v>
      </c>
    </row>
    <row r="149" spans="1:17" ht="14.45" customHeight="1" x14ac:dyDescent="0.2">
      <c r="A149" s="822" t="s">
        <v>2044</v>
      </c>
      <c r="B149" s="823" t="s">
        <v>1831</v>
      </c>
      <c r="C149" s="823" t="s">
        <v>1890</v>
      </c>
      <c r="D149" s="823" t="s">
        <v>1911</v>
      </c>
      <c r="E149" s="823" t="s">
        <v>1912</v>
      </c>
      <c r="F149" s="832">
        <v>3</v>
      </c>
      <c r="G149" s="832">
        <v>5760</v>
      </c>
      <c r="H149" s="832"/>
      <c r="I149" s="832">
        <v>1920</v>
      </c>
      <c r="J149" s="832">
        <v>4</v>
      </c>
      <c r="K149" s="832">
        <v>7700</v>
      </c>
      <c r="L149" s="832"/>
      <c r="M149" s="832">
        <v>1925</v>
      </c>
      <c r="N149" s="832"/>
      <c r="O149" s="832"/>
      <c r="P149" s="828"/>
      <c r="Q149" s="833"/>
    </row>
    <row r="150" spans="1:17" ht="14.45" customHeight="1" x14ac:dyDescent="0.2">
      <c r="A150" s="822" t="s">
        <v>2044</v>
      </c>
      <c r="B150" s="823" t="s">
        <v>1831</v>
      </c>
      <c r="C150" s="823" t="s">
        <v>1890</v>
      </c>
      <c r="D150" s="823" t="s">
        <v>1917</v>
      </c>
      <c r="E150" s="823" t="s">
        <v>1918</v>
      </c>
      <c r="F150" s="832">
        <v>1</v>
      </c>
      <c r="G150" s="832">
        <v>685</v>
      </c>
      <c r="H150" s="832"/>
      <c r="I150" s="832">
        <v>685</v>
      </c>
      <c r="J150" s="832"/>
      <c r="K150" s="832"/>
      <c r="L150" s="832"/>
      <c r="M150" s="832"/>
      <c r="N150" s="832"/>
      <c r="O150" s="832"/>
      <c r="P150" s="828"/>
      <c r="Q150" s="833"/>
    </row>
    <row r="151" spans="1:17" ht="14.45" customHeight="1" x14ac:dyDescent="0.2">
      <c r="A151" s="822" t="s">
        <v>2044</v>
      </c>
      <c r="B151" s="823" t="s">
        <v>1831</v>
      </c>
      <c r="C151" s="823" t="s">
        <v>1890</v>
      </c>
      <c r="D151" s="823" t="s">
        <v>1923</v>
      </c>
      <c r="E151" s="823" t="s">
        <v>1924</v>
      </c>
      <c r="F151" s="832">
        <v>1</v>
      </c>
      <c r="G151" s="832">
        <v>1831</v>
      </c>
      <c r="H151" s="832"/>
      <c r="I151" s="832">
        <v>1831</v>
      </c>
      <c r="J151" s="832">
        <v>2</v>
      </c>
      <c r="K151" s="832">
        <v>3670</v>
      </c>
      <c r="L151" s="832"/>
      <c r="M151" s="832">
        <v>1835</v>
      </c>
      <c r="N151" s="832">
        <v>1</v>
      </c>
      <c r="O151" s="832">
        <v>1909</v>
      </c>
      <c r="P151" s="828"/>
      <c r="Q151" s="833">
        <v>1909</v>
      </c>
    </row>
    <row r="152" spans="1:17" ht="14.45" customHeight="1" x14ac:dyDescent="0.2">
      <c r="A152" s="822" t="s">
        <v>2044</v>
      </c>
      <c r="B152" s="823" t="s">
        <v>1831</v>
      </c>
      <c r="C152" s="823" t="s">
        <v>1890</v>
      </c>
      <c r="D152" s="823" t="s">
        <v>2003</v>
      </c>
      <c r="E152" s="823" t="s">
        <v>2004</v>
      </c>
      <c r="F152" s="832">
        <v>1</v>
      </c>
      <c r="G152" s="832">
        <v>14515</v>
      </c>
      <c r="H152" s="832"/>
      <c r="I152" s="832">
        <v>14515</v>
      </c>
      <c r="J152" s="832">
        <v>3</v>
      </c>
      <c r="K152" s="832">
        <v>43563</v>
      </c>
      <c r="L152" s="832"/>
      <c r="M152" s="832">
        <v>14521</v>
      </c>
      <c r="N152" s="832">
        <v>3</v>
      </c>
      <c r="O152" s="832">
        <v>44130</v>
      </c>
      <c r="P152" s="828"/>
      <c r="Q152" s="833">
        <v>14710</v>
      </c>
    </row>
    <row r="153" spans="1:17" ht="14.45" customHeight="1" x14ac:dyDescent="0.2">
      <c r="A153" s="822" t="s">
        <v>2044</v>
      </c>
      <c r="B153" s="823" t="s">
        <v>1831</v>
      </c>
      <c r="C153" s="823" t="s">
        <v>1890</v>
      </c>
      <c r="D153" s="823" t="s">
        <v>1947</v>
      </c>
      <c r="E153" s="823" t="s">
        <v>1948</v>
      </c>
      <c r="F153" s="832">
        <v>1</v>
      </c>
      <c r="G153" s="832">
        <v>512</v>
      </c>
      <c r="H153" s="832"/>
      <c r="I153" s="832">
        <v>512</v>
      </c>
      <c r="J153" s="832"/>
      <c r="K153" s="832"/>
      <c r="L153" s="832"/>
      <c r="M153" s="832"/>
      <c r="N153" s="832">
        <v>1</v>
      </c>
      <c r="O153" s="832">
        <v>537</v>
      </c>
      <c r="P153" s="828"/>
      <c r="Q153" s="833">
        <v>537</v>
      </c>
    </row>
    <row r="154" spans="1:17" ht="14.45" customHeight="1" x14ac:dyDescent="0.2">
      <c r="A154" s="822" t="s">
        <v>2044</v>
      </c>
      <c r="B154" s="823" t="s">
        <v>1831</v>
      </c>
      <c r="C154" s="823" t="s">
        <v>1890</v>
      </c>
      <c r="D154" s="823" t="s">
        <v>1959</v>
      </c>
      <c r="E154" s="823" t="s">
        <v>1960</v>
      </c>
      <c r="F154" s="832"/>
      <c r="G154" s="832"/>
      <c r="H154" s="832"/>
      <c r="I154" s="832"/>
      <c r="J154" s="832">
        <v>1</v>
      </c>
      <c r="K154" s="832">
        <v>529</v>
      </c>
      <c r="L154" s="832"/>
      <c r="M154" s="832">
        <v>529</v>
      </c>
      <c r="N154" s="832"/>
      <c r="O154" s="832"/>
      <c r="P154" s="828"/>
      <c r="Q154" s="833"/>
    </row>
    <row r="155" spans="1:17" ht="14.45" customHeight="1" x14ac:dyDescent="0.2">
      <c r="A155" s="822" t="s">
        <v>2044</v>
      </c>
      <c r="B155" s="823" t="s">
        <v>1831</v>
      </c>
      <c r="C155" s="823" t="s">
        <v>1890</v>
      </c>
      <c r="D155" s="823" t="s">
        <v>1965</v>
      </c>
      <c r="E155" s="823" t="s">
        <v>1966</v>
      </c>
      <c r="F155" s="832"/>
      <c r="G155" s="832"/>
      <c r="H155" s="832"/>
      <c r="I155" s="832"/>
      <c r="J155" s="832"/>
      <c r="K155" s="832"/>
      <c r="L155" s="832"/>
      <c r="M155" s="832"/>
      <c r="N155" s="832">
        <v>1</v>
      </c>
      <c r="O155" s="832">
        <v>1765</v>
      </c>
      <c r="P155" s="828"/>
      <c r="Q155" s="833">
        <v>1765</v>
      </c>
    </row>
    <row r="156" spans="1:17" ht="14.45" customHeight="1" x14ac:dyDescent="0.2">
      <c r="A156" s="822" t="s">
        <v>2045</v>
      </c>
      <c r="B156" s="823" t="s">
        <v>1831</v>
      </c>
      <c r="C156" s="823" t="s">
        <v>1832</v>
      </c>
      <c r="D156" s="823" t="s">
        <v>1991</v>
      </c>
      <c r="E156" s="823" t="s">
        <v>937</v>
      </c>
      <c r="F156" s="832">
        <v>2.1</v>
      </c>
      <c r="G156" s="832">
        <v>1376.59</v>
      </c>
      <c r="H156" s="832"/>
      <c r="I156" s="832">
        <v>655.51904761904757</v>
      </c>
      <c r="J156" s="832"/>
      <c r="K156" s="832"/>
      <c r="L156" s="832"/>
      <c r="M156" s="832"/>
      <c r="N156" s="832"/>
      <c r="O156" s="832"/>
      <c r="P156" s="828"/>
      <c r="Q156" s="833"/>
    </row>
    <row r="157" spans="1:17" ht="14.45" customHeight="1" x14ac:dyDescent="0.2">
      <c r="A157" s="822" t="s">
        <v>2045</v>
      </c>
      <c r="B157" s="823" t="s">
        <v>1831</v>
      </c>
      <c r="C157" s="823" t="s">
        <v>1835</v>
      </c>
      <c r="D157" s="823" t="s">
        <v>1840</v>
      </c>
      <c r="E157" s="823" t="s">
        <v>1841</v>
      </c>
      <c r="F157" s="832">
        <v>130</v>
      </c>
      <c r="G157" s="832">
        <v>923</v>
      </c>
      <c r="H157" s="832"/>
      <c r="I157" s="832">
        <v>7.1</v>
      </c>
      <c r="J157" s="832">
        <v>150</v>
      </c>
      <c r="K157" s="832">
        <v>1072.5</v>
      </c>
      <c r="L157" s="832"/>
      <c r="M157" s="832">
        <v>7.15</v>
      </c>
      <c r="N157" s="832">
        <v>300</v>
      </c>
      <c r="O157" s="832">
        <v>2203.5</v>
      </c>
      <c r="P157" s="828"/>
      <c r="Q157" s="833">
        <v>7.3449999999999998</v>
      </c>
    </row>
    <row r="158" spans="1:17" ht="14.45" customHeight="1" x14ac:dyDescent="0.2">
      <c r="A158" s="822" t="s">
        <v>2045</v>
      </c>
      <c r="B158" s="823" t="s">
        <v>1831</v>
      </c>
      <c r="C158" s="823" t="s">
        <v>1835</v>
      </c>
      <c r="D158" s="823" t="s">
        <v>1844</v>
      </c>
      <c r="E158" s="823" t="s">
        <v>1845</v>
      </c>
      <c r="F158" s="832">
        <v>280</v>
      </c>
      <c r="G158" s="832">
        <v>1503.6</v>
      </c>
      <c r="H158" s="832"/>
      <c r="I158" s="832">
        <v>5.37</v>
      </c>
      <c r="J158" s="832"/>
      <c r="K158" s="832"/>
      <c r="L158" s="832"/>
      <c r="M158" s="832"/>
      <c r="N158" s="832"/>
      <c r="O158" s="832"/>
      <c r="P158" s="828"/>
      <c r="Q158" s="833"/>
    </row>
    <row r="159" spans="1:17" ht="14.45" customHeight="1" x14ac:dyDescent="0.2">
      <c r="A159" s="822" t="s">
        <v>2045</v>
      </c>
      <c r="B159" s="823" t="s">
        <v>1831</v>
      </c>
      <c r="C159" s="823" t="s">
        <v>1835</v>
      </c>
      <c r="D159" s="823" t="s">
        <v>1856</v>
      </c>
      <c r="E159" s="823" t="s">
        <v>1857</v>
      </c>
      <c r="F159" s="832">
        <v>4528</v>
      </c>
      <c r="G159" s="832">
        <v>91256.65</v>
      </c>
      <c r="H159" s="832"/>
      <c r="I159" s="832">
        <v>20.153853798586571</v>
      </c>
      <c r="J159" s="832">
        <v>490</v>
      </c>
      <c r="K159" s="832">
        <v>9829.4</v>
      </c>
      <c r="L159" s="832"/>
      <c r="M159" s="832">
        <v>20.059999999999999</v>
      </c>
      <c r="N159" s="832">
        <v>1355</v>
      </c>
      <c r="O159" s="832">
        <v>27777.5</v>
      </c>
      <c r="P159" s="828"/>
      <c r="Q159" s="833">
        <v>20.5</v>
      </c>
    </row>
    <row r="160" spans="1:17" ht="14.45" customHeight="1" x14ac:dyDescent="0.2">
      <c r="A160" s="822" t="s">
        <v>2045</v>
      </c>
      <c r="B160" s="823" t="s">
        <v>1831</v>
      </c>
      <c r="C160" s="823" t="s">
        <v>1835</v>
      </c>
      <c r="D160" s="823" t="s">
        <v>1860</v>
      </c>
      <c r="E160" s="823" t="s">
        <v>1861</v>
      </c>
      <c r="F160" s="832"/>
      <c r="G160" s="832"/>
      <c r="H160" s="832"/>
      <c r="I160" s="832"/>
      <c r="J160" s="832"/>
      <c r="K160" s="832"/>
      <c r="L160" s="832"/>
      <c r="M160" s="832"/>
      <c r="N160" s="832">
        <v>1</v>
      </c>
      <c r="O160" s="832">
        <v>1855.08</v>
      </c>
      <c r="P160" s="828"/>
      <c r="Q160" s="833">
        <v>1855.08</v>
      </c>
    </row>
    <row r="161" spans="1:17" ht="14.45" customHeight="1" x14ac:dyDescent="0.2">
      <c r="A161" s="822" t="s">
        <v>2045</v>
      </c>
      <c r="B161" s="823" t="s">
        <v>1831</v>
      </c>
      <c r="C161" s="823" t="s">
        <v>1835</v>
      </c>
      <c r="D161" s="823" t="s">
        <v>1993</v>
      </c>
      <c r="E161" s="823" t="s">
        <v>1994</v>
      </c>
      <c r="F161" s="832">
        <v>2310</v>
      </c>
      <c r="G161" s="832">
        <v>78524.039999999994</v>
      </c>
      <c r="H161" s="832"/>
      <c r="I161" s="832">
        <v>33.99309090909091</v>
      </c>
      <c r="J161" s="832"/>
      <c r="K161" s="832"/>
      <c r="L161" s="832"/>
      <c r="M161" s="832"/>
      <c r="N161" s="832">
        <v>562</v>
      </c>
      <c r="O161" s="832">
        <v>19307.66</v>
      </c>
      <c r="P161" s="828"/>
      <c r="Q161" s="833">
        <v>34.35526690391459</v>
      </c>
    </row>
    <row r="162" spans="1:17" ht="14.45" customHeight="1" x14ac:dyDescent="0.2">
      <c r="A162" s="822" t="s">
        <v>2045</v>
      </c>
      <c r="B162" s="823" t="s">
        <v>1831</v>
      </c>
      <c r="C162" s="823" t="s">
        <v>1890</v>
      </c>
      <c r="D162" s="823" t="s">
        <v>1895</v>
      </c>
      <c r="E162" s="823" t="s">
        <v>1896</v>
      </c>
      <c r="F162" s="832">
        <v>1</v>
      </c>
      <c r="G162" s="832">
        <v>179</v>
      </c>
      <c r="H162" s="832"/>
      <c r="I162" s="832">
        <v>179</v>
      </c>
      <c r="J162" s="832"/>
      <c r="K162" s="832"/>
      <c r="L162" s="832"/>
      <c r="M162" s="832"/>
      <c r="N162" s="832"/>
      <c r="O162" s="832"/>
      <c r="P162" s="828"/>
      <c r="Q162" s="833"/>
    </row>
    <row r="163" spans="1:17" ht="14.45" customHeight="1" x14ac:dyDescent="0.2">
      <c r="A163" s="822" t="s">
        <v>2045</v>
      </c>
      <c r="B163" s="823" t="s">
        <v>1831</v>
      </c>
      <c r="C163" s="823" t="s">
        <v>1890</v>
      </c>
      <c r="D163" s="823" t="s">
        <v>1917</v>
      </c>
      <c r="E163" s="823" t="s">
        <v>1918</v>
      </c>
      <c r="F163" s="832"/>
      <c r="G163" s="832"/>
      <c r="H163" s="832"/>
      <c r="I163" s="832"/>
      <c r="J163" s="832"/>
      <c r="K163" s="832"/>
      <c r="L163" s="832"/>
      <c r="M163" s="832"/>
      <c r="N163" s="832">
        <v>1</v>
      </c>
      <c r="O163" s="832">
        <v>715</v>
      </c>
      <c r="P163" s="828"/>
      <c r="Q163" s="833">
        <v>715</v>
      </c>
    </row>
    <row r="164" spans="1:17" ht="14.45" customHeight="1" x14ac:dyDescent="0.2">
      <c r="A164" s="822" t="s">
        <v>2045</v>
      </c>
      <c r="B164" s="823" t="s">
        <v>1831</v>
      </c>
      <c r="C164" s="823" t="s">
        <v>1890</v>
      </c>
      <c r="D164" s="823" t="s">
        <v>1921</v>
      </c>
      <c r="E164" s="823" t="s">
        <v>1922</v>
      </c>
      <c r="F164" s="832"/>
      <c r="G164" s="832"/>
      <c r="H164" s="832"/>
      <c r="I164" s="832"/>
      <c r="J164" s="832"/>
      <c r="K164" s="832"/>
      <c r="L164" s="832"/>
      <c r="M164" s="832"/>
      <c r="N164" s="832">
        <v>1</v>
      </c>
      <c r="O164" s="832">
        <v>2772</v>
      </c>
      <c r="P164" s="828"/>
      <c r="Q164" s="833">
        <v>2772</v>
      </c>
    </row>
    <row r="165" spans="1:17" ht="14.45" customHeight="1" x14ac:dyDescent="0.2">
      <c r="A165" s="822" t="s">
        <v>2045</v>
      </c>
      <c r="B165" s="823" t="s">
        <v>1831</v>
      </c>
      <c r="C165" s="823" t="s">
        <v>1890</v>
      </c>
      <c r="D165" s="823" t="s">
        <v>1923</v>
      </c>
      <c r="E165" s="823" t="s">
        <v>1924</v>
      </c>
      <c r="F165" s="832">
        <v>18</v>
      </c>
      <c r="G165" s="832">
        <v>32958</v>
      </c>
      <c r="H165" s="832"/>
      <c r="I165" s="832">
        <v>1831</v>
      </c>
      <c r="J165" s="832">
        <v>3</v>
      </c>
      <c r="K165" s="832">
        <v>5505</v>
      </c>
      <c r="L165" s="832"/>
      <c r="M165" s="832">
        <v>1835</v>
      </c>
      <c r="N165" s="832">
        <v>11</v>
      </c>
      <c r="O165" s="832">
        <v>20999</v>
      </c>
      <c r="P165" s="828"/>
      <c r="Q165" s="833">
        <v>1909</v>
      </c>
    </row>
    <row r="166" spans="1:17" ht="14.45" customHeight="1" x14ac:dyDescent="0.2">
      <c r="A166" s="822" t="s">
        <v>2045</v>
      </c>
      <c r="B166" s="823" t="s">
        <v>1831</v>
      </c>
      <c r="C166" s="823" t="s">
        <v>1890</v>
      </c>
      <c r="D166" s="823" t="s">
        <v>1925</v>
      </c>
      <c r="E166" s="823" t="s">
        <v>1926</v>
      </c>
      <c r="F166" s="832">
        <v>9</v>
      </c>
      <c r="G166" s="832">
        <v>3879</v>
      </c>
      <c r="H166" s="832"/>
      <c r="I166" s="832">
        <v>431</v>
      </c>
      <c r="J166" s="832">
        <v>1</v>
      </c>
      <c r="K166" s="832">
        <v>433</v>
      </c>
      <c r="L166" s="832"/>
      <c r="M166" s="832">
        <v>433</v>
      </c>
      <c r="N166" s="832">
        <v>4</v>
      </c>
      <c r="O166" s="832">
        <v>1808</v>
      </c>
      <c r="P166" s="828"/>
      <c r="Q166" s="833">
        <v>452</v>
      </c>
    </row>
    <row r="167" spans="1:17" ht="14.45" customHeight="1" x14ac:dyDescent="0.2">
      <c r="A167" s="822" t="s">
        <v>2045</v>
      </c>
      <c r="B167" s="823" t="s">
        <v>1831</v>
      </c>
      <c r="C167" s="823" t="s">
        <v>1890</v>
      </c>
      <c r="D167" s="823" t="s">
        <v>2003</v>
      </c>
      <c r="E167" s="823" t="s">
        <v>2004</v>
      </c>
      <c r="F167" s="832">
        <v>8</v>
      </c>
      <c r="G167" s="832">
        <v>116120</v>
      </c>
      <c r="H167" s="832"/>
      <c r="I167" s="832">
        <v>14515</v>
      </c>
      <c r="J167" s="832"/>
      <c r="K167" s="832"/>
      <c r="L167" s="832"/>
      <c r="M167" s="832"/>
      <c r="N167" s="832">
        <v>3</v>
      </c>
      <c r="O167" s="832">
        <v>44130</v>
      </c>
      <c r="P167" s="828"/>
      <c r="Q167" s="833">
        <v>14710</v>
      </c>
    </row>
    <row r="168" spans="1:17" ht="14.45" customHeight="1" x14ac:dyDescent="0.2">
      <c r="A168" s="822" t="s">
        <v>2045</v>
      </c>
      <c r="B168" s="823" t="s">
        <v>1831</v>
      </c>
      <c r="C168" s="823" t="s">
        <v>1890</v>
      </c>
      <c r="D168" s="823" t="s">
        <v>1947</v>
      </c>
      <c r="E168" s="823" t="s">
        <v>1948</v>
      </c>
      <c r="F168" s="832">
        <v>1</v>
      </c>
      <c r="G168" s="832">
        <v>512</v>
      </c>
      <c r="H168" s="832"/>
      <c r="I168" s="832">
        <v>512</v>
      </c>
      <c r="J168" s="832">
        <v>1</v>
      </c>
      <c r="K168" s="832">
        <v>514</v>
      </c>
      <c r="L168" s="832"/>
      <c r="M168" s="832">
        <v>514</v>
      </c>
      <c r="N168" s="832">
        <v>2</v>
      </c>
      <c r="O168" s="832">
        <v>1074</v>
      </c>
      <c r="P168" s="828"/>
      <c r="Q168" s="833">
        <v>537</v>
      </c>
    </row>
    <row r="169" spans="1:17" ht="14.45" customHeight="1" x14ac:dyDescent="0.2">
      <c r="A169" s="822" t="s">
        <v>2045</v>
      </c>
      <c r="B169" s="823" t="s">
        <v>1831</v>
      </c>
      <c r="C169" s="823" t="s">
        <v>1890</v>
      </c>
      <c r="D169" s="823" t="s">
        <v>1949</v>
      </c>
      <c r="E169" s="823" t="s">
        <v>1950</v>
      </c>
      <c r="F169" s="832">
        <v>8</v>
      </c>
      <c r="G169" s="832">
        <v>18736</v>
      </c>
      <c r="H169" s="832"/>
      <c r="I169" s="832">
        <v>2342</v>
      </c>
      <c r="J169" s="832">
        <v>1</v>
      </c>
      <c r="K169" s="832">
        <v>2351</v>
      </c>
      <c r="L169" s="832"/>
      <c r="M169" s="832">
        <v>2351</v>
      </c>
      <c r="N169" s="832">
        <v>3</v>
      </c>
      <c r="O169" s="832">
        <v>7317</v>
      </c>
      <c r="P169" s="828"/>
      <c r="Q169" s="833">
        <v>2439</v>
      </c>
    </row>
    <row r="170" spans="1:17" ht="14.45" customHeight="1" x14ac:dyDescent="0.2">
      <c r="A170" s="822" t="s">
        <v>2045</v>
      </c>
      <c r="B170" s="823" t="s">
        <v>1831</v>
      </c>
      <c r="C170" s="823" t="s">
        <v>1890</v>
      </c>
      <c r="D170" s="823" t="s">
        <v>1967</v>
      </c>
      <c r="E170" s="823" t="s">
        <v>1968</v>
      </c>
      <c r="F170" s="832">
        <v>8</v>
      </c>
      <c r="G170" s="832">
        <v>5776</v>
      </c>
      <c r="H170" s="832"/>
      <c r="I170" s="832">
        <v>722</v>
      </c>
      <c r="J170" s="832">
        <v>1</v>
      </c>
      <c r="K170" s="832">
        <v>724</v>
      </c>
      <c r="L170" s="832"/>
      <c r="M170" s="832">
        <v>724</v>
      </c>
      <c r="N170" s="832">
        <v>3</v>
      </c>
      <c r="O170" s="832">
        <v>2256</v>
      </c>
      <c r="P170" s="828"/>
      <c r="Q170" s="833">
        <v>752</v>
      </c>
    </row>
    <row r="171" spans="1:17" ht="14.45" customHeight="1" x14ac:dyDescent="0.2">
      <c r="A171" s="822" t="s">
        <v>2046</v>
      </c>
      <c r="B171" s="823" t="s">
        <v>1831</v>
      </c>
      <c r="C171" s="823" t="s">
        <v>1832</v>
      </c>
      <c r="D171" s="823" t="s">
        <v>1991</v>
      </c>
      <c r="E171" s="823" t="s">
        <v>937</v>
      </c>
      <c r="F171" s="832">
        <v>0.5</v>
      </c>
      <c r="G171" s="832">
        <v>327.76</v>
      </c>
      <c r="H171" s="832"/>
      <c r="I171" s="832">
        <v>655.52</v>
      </c>
      <c r="J171" s="832">
        <v>0.5</v>
      </c>
      <c r="K171" s="832">
        <v>327.76</v>
      </c>
      <c r="L171" s="832"/>
      <c r="M171" s="832">
        <v>655.52</v>
      </c>
      <c r="N171" s="832"/>
      <c r="O171" s="832"/>
      <c r="P171" s="828"/>
      <c r="Q171" s="833"/>
    </row>
    <row r="172" spans="1:17" ht="14.45" customHeight="1" x14ac:dyDescent="0.2">
      <c r="A172" s="822" t="s">
        <v>2046</v>
      </c>
      <c r="B172" s="823" t="s">
        <v>1831</v>
      </c>
      <c r="C172" s="823" t="s">
        <v>1832</v>
      </c>
      <c r="D172" s="823" t="s">
        <v>1833</v>
      </c>
      <c r="E172" s="823" t="s">
        <v>1834</v>
      </c>
      <c r="F172" s="832"/>
      <c r="G172" s="832"/>
      <c r="H172" s="832"/>
      <c r="I172" s="832"/>
      <c r="J172" s="832"/>
      <c r="K172" s="832"/>
      <c r="L172" s="832"/>
      <c r="M172" s="832"/>
      <c r="N172" s="832">
        <v>1</v>
      </c>
      <c r="O172" s="832">
        <v>1763.77</v>
      </c>
      <c r="P172" s="828"/>
      <c r="Q172" s="833">
        <v>1763.77</v>
      </c>
    </row>
    <row r="173" spans="1:17" ht="14.45" customHeight="1" x14ac:dyDescent="0.2">
      <c r="A173" s="822" t="s">
        <v>2046</v>
      </c>
      <c r="B173" s="823" t="s">
        <v>1831</v>
      </c>
      <c r="C173" s="823" t="s">
        <v>1835</v>
      </c>
      <c r="D173" s="823" t="s">
        <v>1840</v>
      </c>
      <c r="E173" s="823" t="s">
        <v>1841</v>
      </c>
      <c r="F173" s="832"/>
      <c r="G173" s="832"/>
      <c r="H173" s="832"/>
      <c r="I173" s="832"/>
      <c r="J173" s="832"/>
      <c r="K173" s="832"/>
      <c r="L173" s="832"/>
      <c r="M173" s="832"/>
      <c r="N173" s="832">
        <v>156</v>
      </c>
      <c r="O173" s="832">
        <v>1138.8</v>
      </c>
      <c r="P173" s="828"/>
      <c r="Q173" s="833">
        <v>7.3</v>
      </c>
    </row>
    <row r="174" spans="1:17" ht="14.45" customHeight="1" x14ac:dyDescent="0.2">
      <c r="A174" s="822" t="s">
        <v>2046</v>
      </c>
      <c r="B174" s="823" t="s">
        <v>1831</v>
      </c>
      <c r="C174" s="823" t="s">
        <v>1835</v>
      </c>
      <c r="D174" s="823" t="s">
        <v>1844</v>
      </c>
      <c r="E174" s="823" t="s">
        <v>1845</v>
      </c>
      <c r="F174" s="832"/>
      <c r="G174" s="832"/>
      <c r="H174" s="832"/>
      <c r="I174" s="832"/>
      <c r="J174" s="832"/>
      <c r="K174" s="832"/>
      <c r="L174" s="832"/>
      <c r="M174" s="832"/>
      <c r="N174" s="832">
        <v>300</v>
      </c>
      <c r="O174" s="832">
        <v>1608</v>
      </c>
      <c r="P174" s="828"/>
      <c r="Q174" s="833">
        <v>5.36</v>
      </c>
    </row>
    <row r="175" spans="1:17" ht="14.45" customHeight="1" x14ac:dyDescent="0.2">
      <c r="A175" s="822" t="s">
        <v>2046</v>
      </c>
      <c r="B175" s="823" t="s">
        <v>1831</v>
      </c>
      <c r="C175" s="823" t="s">
        <v>1835</v>
      </c>
      <c r="D175" s="823" t="s">
        <v>1846</v>
      </c>
      <c r="E175" s="823" t="s">
        <v>1847</v>
      </c>
      <c r="F175" s="832">
        <v>346</v>
      </c>
      <c r="G175" s="832">
        <v>3216.48</v>
      </c>
      <c r="H175" s="832"/>
      <c r="I175" s="832">
        <v>9.2961849710982651</v>
      </c>
      <c r="J175" s="832">
        <v>399</v>
      </c>
      <c r="K175" s="832">
        <v>3702.7200000000003</v>
      </c>
      <c r="L175" s="832"/>
      <c r="M175" s="832">
        <v>9.2800000000000011</v>
      </c>
      <c r="N175" s="832">
        <v>386</v>
      </c>
      <c r="O175" s="832">
        <v>3652.9700000000003</v>
      </c>
      <c r="P175" s="828"/>
      <c r="Q175" s="833">
        <v>9.4636528497409333</v>
      </c>
    </row>
    <row r="176" spans="1:17" ht="14.45" customHeight="1" x14ac:dyDescent="0.2">
      <c r="A176" s="822" t="s">
        <v>2046</v>
      </c>
      <c r="B176" s="823" t="s">
        <v>1831</v>
      </c>
      <c r="C176" s="823" t="s">
        <v>1835</v>
      </c>
      <c r="D176" s="823" t="s">
        <v>1850</v>
      </c>
      <c r="E176" s="823" t="s">
        <v>1851</v>
      </c>
      <c r="F176" s="832">
        <v>284</v>
      </c>
      <c r="G176" s="832">
        <v>2919.4</v>
      </c>
      <c r="H176" s="832"/>
      <c r="I176" s="832">
        <v>10.279577464788733</v>
      </c>
      <c r="J176" s="832">
        <v>478</v>
      </c>
      <c r="K176" s="832">
        <v>4937.74</v>
      </c>
      <c r="L176" s="832"/>
      <c r="M176" s="832">
        <v>10.33</v>
      </c>
      <c r="N176" s="832">
        <v>680</v>
      </c>
      <c r="O176" s="832">
        <v>7163.9000000000005</v>
      </c>
      <c r="P176" s="828"/>
      <c r="Q176" s="833">
        <v>10.535147058823529</v>
      </c>
    </row>
    <row r="177" spans="1:17" ht="14.45" customHeight="1" x14ac:dyDescent="0.2">
      <c r="A177" s="822" t="s">
        <v>2046</v>
      </c>
      <c r="B177" s="823" t="s">
        <v>1831</v>
      </c>
      <c r="C177" s="823" t="s">
        <v>1835</v>
      </c>
      <c r="D177" s="823" t="s">
        <v>1864</v>
      </c>
      <c r="E177" s="823" t="s">
        <v>1865</v>
      </c>
      <c r="F177" s="832">
        <v>5010</v>
      </c>
      <c r="G177" s="832">
        <v>18622.599999999999</v>
      </c>
      <c r="H177" s="832"/>
      <c r="I177" s="832">
        <v>3.717085828343313</v>
      </c>
      <c r="J177" s="832">
        <v>1660</v>
      </c>
      <c r="K177" s="832">
        <v>6075.6</v>
      </c>
      <c r="L177" s="832"/>
      <c r="M177" s="832">
        <v>3.66</v>
      </c>
      <c r="N177" s="832">
        <v>3832</v>
      </c>
      <c r="O177" s="832">
        <v>14599.92</v>
      </c>
      <c r="P177" s="828"/>
      <c r="Q177" s="833">
        <v>3.81</v>
      </c>
    </row>
    <row r="178" spans="1:17" ht="14.45" customHeight="1" x14ac:dyDescent="0.2">
      <c r="A178" s="822" t="s">
        <v>2046</v>
      </c>
      <c r="B178" s="823" t="s">
        <v>1831</v>
      </c>
      <c r="C178" s="823" t="s">
        <v>1835</v>
      </c>
      <c r="D178" s="823" t="s">
        <v>1993</v>
      </c>
      <c r="E178" s="823" t="s">
        <v>1994</v>
      </c>
      <c r="F178" s="832">
        <v>1117</v>
      </c>
      <c r="G178" s="832">
        <v>38112.04</v>
      </c>
      <c r="H178" s="832"/>
      <c r="I178" s="832">
        <v>34.119999999999997</v>
      </c>
      <c r="J178" s="832">
        <v>1190</v>
      </c>
      <c r="K178" s="832">
        <v>40610.020000000004</v>
      </c>
      <c r="L178" s="832"/>
      <c r="M178" s="832">
        <v>34.126067226890761</v>
      </c>
      <c r="N178" s="832">
        <v>354</v>
      </c>
      <c r="O178" s="832">
        <v>12188.22</v>
      </c>
      <c r="P178" s="828"/>
      <c r="Q178" s="833">
        <v>34.43</v>
      </c>
    </row>
    <row r="179" spans="1:17" ht="14.45" customHeight="1" x14ac:dyDescent="0.2">
      <c r="A179" s="822" t="s">
        <v>2046</v>
      </c>
      <c r="B179" s="823" t="s">
        <v>1831</v>
      </c>
      <c r="C179" s="823" t="s">
        <v>1835</v>
      </c>
      <c r="D179" s="823" t="s">
        <v>1870</v>
      </c>
      <c r="E179" s="823" t="s">
        <v>1871</v>
      </c>
      <c r="F179" s="832">
        <v>51</v>
      </c>
      <c r="G179" s="832">
        <v>1044.48</v>
      </c>
      <c r="H179" s="832"/>
      <c r="I179" s="832">
        <v>20.48</v>
      </c>
      <c r="J179" s="832">
        <v>583</v>
      </c>
      <c r="K179" s="832">
        <v>12003.68</v>
      </c>
      <c r="L179" s="832"/>
      <c r="M179" s="832">
        <v>20.589502572898798</v>
      </c>
      <c r="N179" s="832"/>
      <c r="O179" s="832"/>
      <c r="P179" s="828"/>
      <c r="Q179" s="833"/>
    </row>
    <row r="180" spans="1:17" ht="14.45" customHeight="1" x14ac:dyDescent="0.2">
      <c r="A180" s="822" t="s">
        <v>2046</v>
      </c>
      <c r="B180" s="823" t="s">
        <v>1831</v>
      </c>
      <c r="C180" s="823" t="s">
        <v>1835</v>
      </c>
      <c r="D180" s="823" t="s">
        <v>1995</v>
      </c>
      <c r="E180" s="823" t="s">
        <v>1996</v>
      </c>
      <c r="F180" s="832"/>
      <c r="G180" s="832"/>
      <c r="H180" s="832"/>
      <c r="I180" s="832"/>
      <c r="J180" s="832">
        <v>122</v>
      </c>
      <c r="K180" s="832">
        <v>8970.66</v>
      </c>
      <c r="L180" s="832"/>
      <c r="M180" s="832">
        <v>73.53</v>
      </c>
      <c r="N180" s="832"/>
      <c r="O180" s="832"/>
      <c r="P180" s="828"/>
      <c r="Q180" s="833"/>
    </row>
    <row r="181" spans="1:17" ht="14.45" customHeight="1" x14ac:dyDescent="0.2">
      <c r="A181" s="822" t="s">
        <v>2046</v>
      </c>
      <c r="B181" s="823" t="s">
        <v>1831</v>
      </c>
      <c r="C181" s="823" t="s">
        <v>1890</v>
      </c>
      <c r="D181" s="823" t="s">
        <v>1893</v>
      </c>
      <c r="E181" s="823" t="s">
        <v>1894</v>
      </c>
      <c r="F181" s="832"/>
      <c r="G181" s="832"/>
      <c r="H181" s="832"/>
      <c r="I181" s="832"/>
      <c r="J181" s="832"/>
      <c r="K181" s="832"/>
      <c r="L181" s="832"/>
      <c r="M181" s="832"/>
      <c r="N181" s="832">
        <v>1</v>
      </c>
      <c r="O181" s="832">
        <v>472</v>
      </c>
      <c r="P181" s="828"/>
      <c r="Q181" s="833">
        <v>472</v>
      </c>
    </row>
    <row r="182" spans="1:17" ht="14.45" customHeight="1" x14ac:dyDescent="0.2">
      <c r="A182" s="822" t="s">
        <v>2046</v>
      </c>
      <c r="B182" s="823" t="s">
        <v>1831</v>
      </c>
      <c r="C182" s="823" t="s">
        <v>1890</v>
      </c>
      <c r="D182" s="823" t="s">
        <v>1909</v>
      </c>
      <c r="E182" s="823" t="s">
        <v>1910</v>
      </c>
      <c r="F182" s="832">
        <v>1</v>
      </c>
      <c r="G182" s="832">
        <v>1437</v>
      </c>
      <c r="H182" s="832"/>
      <c r="I182" s="832">
        <v>1437</v>
      </c>
      <c r="J182" s="832">
        <v>2</v>
      </c>
      <c r="K182" s="832">
        <v>2882</v>
      </c>
      <c r="L182" s="832"/>
      <c r="M182" s="832">
        <v>1441</v>
      </c>
      <c r="N182" s="832">
        <v>2</v>
      </c>
      <c r="O182" s="832">
        <v>2980</v>
      </c>
      <c r="P182" s="828"/>
      <c r="Q182" s="833">
        <v>1490</v>
      </c>
    </row>
    <row r="183" spans="1:17" ht="14.45" customHeight="1" x14ac:dyDescent="0.2">
      <c r="A183" s="822" t="s">
        <v>2046</v>
      </c>
      <c r="B183" s="823" t="s">
        <v>1831</v>
      </c>
      <c r="C183" s="823" t="s">
        <v>1890</v>
      </c>
      <c r="D183" s="823" t="s">
        <v>1911</v>
      </c>
      <c r="E183" s="823" t="s">
        <v>1912</v>
      </c>
      <c r="F183" s="832">
        <v>2</v>
      </c>
      <c r="G183" s="832">
        <v>3840</v>
      </c>
      <c r="H183" s="832"/>
      <c r="I183" s="832">
        <v>1920</v>
      </c>
      <c r="J183" s="832">
        <v>3</v>
      </c>
      <c r="K183" s="832">
        <v>5775</v>
      </c>
      <c r="L183" s="832"/>
      <c r="M183" s="832">
        <v>1925</v>
      </c>
      <c r="N183" s="832">
        <v>5</v>
      </c>
      <c r="O183" s="832">
        <v>10000</v>
      </c>
      <c r="P183" s="828"/>
      <c r="Q183" s="833">
        <v>2000</v>
      </c>
    </row>
    <row r="184" spans="1:17" ht="14.45" customHeight="1" x14ac:dyDescent="0.2">
      <c r="A184" s="822" t="s">
        <v>2046</v>
      </c>
      <c r="B184" s="823" t="s">
        <v>1831</v>
      </c>
      <c r="C184" s="823" t="s">
        <v>1890</v>
      </c>
      <c r="D184" s="823" t="s">
        <v>1919</v>
      </c>
      <c r="E184" s="823" t="s">
        <v>1920</v>
      </c>
      <c r="F184" s="832"/>
      <c r="G184" s="832"/>
      <c r="H184" s="832"/>
      <c r="I184" s="832"/>
      <c r="J184" s="832">
        <v>3</v>
      </c>
      <c r="K184" s="832">
        <v>2166</v>
      </c>
      <c r="L184" s="832"/>
      <c r="M184" s="832">
        <v>722</v>
      </c>
      <c r="N184" s="832"/>
      <c r="O184" s="832"/>
      <c r="P184" s="828"/>
      <c r="Q184" s="833"/>
    </row>
    <row r="185" spans="1:17" ht="14.45" customHeight="1" x14ac:dyDescent="0.2">
      <c r="A185" s="822" t="s">
        <v>2046</v>
      </c>
      <c r="B185" s="823" t="s">
        <v>1831</v>
      </c>
      <c r="C185" s="823" t="s">
        <v>1890</v>
      </c>
      <c r="D185" s="823" t="s">
        <v>1923</v>
      </c>
      <c r="E185" s="823" t="s">
        <v>1924</v>
      </c>
      <c r="F185" s="832">
        <v>14</v>
      </c>
      <c r="G185" s="832">
        <v>25634</v>
      </c>
      <c r="H185" s="832"/>
      <c r="I185" s="832">
        <v>1831</v>
      </c>
      <c r="J185" s="832">
        <v>5</v>
      </c>
      <c r="K185" s="832">
        <v>9175</v>
      </c>
      <c r="L185" s="832"/>
      <c r="M185" s="832">
        <v>1835</v>
      </c>
      <c r="N185" s="832">
        <v>13</v>
      </c>
      <c r="O185" s="832">
        <v>24817</v>
      </c>
      <c r="P185" s="828"/>
      <c r="Q185" s="833">
        <v>1909</v>
      </c>
    </row>
    <row r="186" spans="1:17" ht="14.45" customHeight="1" x14ac:dyDescent="0.2">
      <c r="A186" s="822" t="s">
        <v>2046</v>
      </c>
      <c r="B186" s="823" t="s">
        <v>1831</v>
      </c>
      <c r="C186" s="823" t="s">
        <v>1890</v>
      </c>
      <c r="D186" s="823" t="s">
        <v>1925</v>
      </c>
      <c r="E186" s="823" t="s">
        <v>1926</v>
      </c>
      <c r="F186" s="832"/>
      <c r="G186" s="832"/>
      <c r="H186" s="832"/>
      <c r="I186" s="832"/>
      <c r="J186" s="832"/>
      <c r="K186" s="832"/>
      <c r="L186" s="832"/>
      <c r="M186" s="832"/>
      <c r="N186" s="832">
        <v>2</v>
      </c>
      <c r="O186" s="832">
        <v>904</v>
      </c>
      <c r="P186" s="828"/>
      <c r="Q186" s="833">
        <v>452</v>
      </c>
    </row>
    <row r="187" spans="1:17" ht="14.45" customHeight="1" x14ac:dyDescent="0.2">
      <c r="A187" s="822" t="s">
        <v>2046</v>
      </c>
      <c r="B187" s="823" t="s">
        <v>1831</v>
      </c>
      <c r="C187" s="823" t="s">
        <v>1890</v>
      </c>
      <c r="D187" s="823" t="s">
        <v>1927</v>
      </c>
      <c r="E187" s="823" t="s">
        <v>1928</v>
      </c>
      <c r="F187" s="832">
        <v>1</v>
      </c>
      <c r="G187" s="832">
        <v>3533</v>
      </c>
      <c r="H187" s="832"/>
      <c r="I187" s="832">
        <v>3533</v>
      </c>
      <c r="J187" s="832">
        <v>2</v>
      </c>
      <c r="K187" s="832">
        <v>7086</v>
      </c>
      <c r="L187" s="832"/>
      <c r="M187" s="832">
        <v>3543</v>
      </c>
      <c r="N187" s="832"/>
      <c r="O187" s="832"/>
      <c r="P187" s="828"/>
      <c r="Q187" s="833"/>
    </row>
    <row r="188" spans="1:17" ht="14.45" customHeight="1" x14ac:dyDescent="0.2">
      <c r="A188" s="822" t="s">
        <v>2046</v>
      </c>
      <c r="B188" s="823" t="s">
        <v>1831</v>
      </c>
      <c r="C188" s="823" t="s">
        <v>1890</v>
      </c>
      <c r="D188" s="823" t="s">
        <v>2003</v>
      </c>
      <c r="E188" s="823" t="s">
        <v>2004</v>
      </c>
      <c r="F188" s="832">
        <v>4</v>
      </c>
      <c r="G188" s="832">
        <v>58060</v>
      </c>
      <c r="H188" s="832"/>
      <c r="I188" s="832">
        <v>14515</v>
      </c>
      <c r="J188" s="832">
        <v>5</v>
      </c>
      <c r="K188" s="832">
        <v>72605</v>
      </c>
      <c r="L188" s="832"/>
      <c r="M188" s="832">
        <v>14521</v>
      </c>
      <c r="N188" s="832">
        <v>2</v>
      </c>
      <c r="O188" s="832">
        <v>29420</v>
      </c>
      <c r="P188" s="828"/>
      <c r="Q188" s="833">
        <v>14710</v>
      </c>
    </row>
    <row r="189" spans="1:17" ht="14.45" customHeight="1" x14ac:dyDescent="0.2">
      <c r="A189" s="822" t="s">
        <v>2046</v>
      </c>
      <c r="B189" s="823" t="s">
        <v>1831</v>
      </c>
      <c r="C189" s="823" t="s">
        <v>1890</v>
      </c>
      <c r="D189" s="823" t="s">
        <v>1945</v>
      </c>
      <c r="E189" s="823" t="s">
        <v>1946</v>
      </c>
      <c r="F189" s="832">
        <v>7</v>
      </c>
      <c r="G189" s="832">
        <v>9429</v>
      </c>
      <c r="H189" s="832"/>
      <c r="I189" s="832">
        <v>1347</v>
      </c>
      <c r="J189" s="832">
        <v>2</v>
      </c>
      <c r="K189" s="832">
        <v>2702</v>
      </c>
      <c r="L189" s="832"/>
      <c r="M189" s="832">
        <v>1351</v>
      </c>
      <c r="N189" s="832">
        <v>5</v>
      </c>
      <c r="O189" s="832">
        <v>7040</v>
      </c>
      <c r="P189" s="828"/>
      <c r="Q189" s="833">
        <v>1408</v>
      </c>
    </row>
    <row r="190" spans="1:17" ht="14.45" customHeight="1" x14ac:dyDescent="0.2">
      <c r="A190" s="822" t="s">
        <v>2046</v>
      </c>
      <c r="B190" s="823" t="s">
        <v>1831</v>
      </c>
      <c r="C190" s="823" t="s">
        <v>1890</v>
      </c>
      <c r="D190" s="823" t="s">
        <v>1947</v>
      </c>
      <c r="E190" s="823" t="s">
        <v>1948</v>
      </c>
      <c r="F190" s="832"/>
      <c r="G190" s="832"/>
      <c r="H190" s="832"/>
      <c r="I190" s="832"/>
      <c r="J190" s="832"/>
      <c r="K190" s="832"/>
      <c r="L190" s="832"/>
      <c r="M190" s="832"/>
      <c r="N190" s="832">
        <v>1</v>
      </c>
      <c r="O190" s="832">
        <v>537</v>
      </c>
      <c r="P190" s="828"/>
      <c r="Q190" s="833">
        <v>537</v>
      </c>
    </row>
    <row r="191" spans="1:17" ht="14.45" customHeight="1" x14ac:dyDescent="0.2">
      <c r="A191" s="822" t="s">
        <v>2046</v>
      </c>
      <c r="B191" s="823" t="s">
        <v>1831</v>
      </c>
      <c r="C191" s="823" t="s">
        <v>1890</v>
      </c>
      <c r="D191" s="823" t="s">
        <v>1959</v>
      </c>
      <c r="E191" s="823" t="s">
        <v>1960</v>
      </c>
      <c r="F191" s="832">
        <v>2</v>
      </c>
      <c r="G191" s="832">
        <v>1054</v>
      </c>
      <c r="H191" s="832"/>
      <c r="I191" s="832">
        <v>527</v>
      </c>
      <c r="J191" s="832">
        <v>1</v>
      </c>
      <c r="K191" s="832">
        <v>529</v>
      </c>
      <c r="L191" s="832"/>
      <c r="M191" s="832">
        <v>529</v>
      </c>
      <c r="N191" s="832">
        <v>1</v>
      </c>
      <c r="O191" s="832">
        <v>557</v>
      </c>
      <c r="P191" s="828"/>
      <c r="Q191" s="833">
        <v>557</v>
      </c>
    </row>
    <row r="192" spans="1:17" ht="14.45" customHeight="1" x14ac:dyDescent="0.2">
      <c r="A192" s="822" t="s">
        <v>2047</v>
      </c>
      <c r="B192" s="823" t="s">
        <v>1831</v>
      </c>
      <c r="C192" s="823" t="s">
        <v>1832</v>
      </c>
      <c r="D192" s="823" t="s">
        <v>1991</v>
      </c>
      <c r="E192" s="823" t="s">
        <v>937</v>
      </c>
      <c r="F192" s="832">
        <v>0.5</v>
      </c>
      <c r="G192" s="832">
        <v>327.76</v>
      </c>
      <c r="H192" s="832"/>
      <c r="I192" s="832">
        <v>655.52</v>
      </c>
      <c r="J192" s="832"/>
      <c r="K192" s="832"/>
      <c r="L192" s="832"/>
      <c r="M192" s="832"/>
      <c r="N192" s="832"/>
      <c r="O192" s="832"/>
      <c r="P192" s="828"/>
      <c r="Q192" s="833"/>
    </row>
    <row r="193" spans="1:17" ht="14.45" customHeight="1" x14ac:dyDescent="0.2">
      <c r="A193" s="822" t="s">
        <v>2047</v>
      </c>
      <c r="B193" s="823" t="s">
        <v>1831</v>
      </c>
      <c r="C193" s="823" t="s">
        <v>1835</v>
      </c>
      <c r="D193" s="823" t="s">
        <v>1856</v>
      </c>
      <c r="E193" s="823" t="s">
        <v>1857</v>
      </c>
      <c r="F193" s="832"/>
      <c r="G193" s="832"/>
      <c r="H193" s="832"/>
      <c r="I193" s="832"/>
      <c r="J193" s="832">
        <v>1050</v>
      </c>
      <c r="K193" s="832">
        <v>21063</v>
      </c>
      <c r="L193" s="832"/>
      <c r="M193" s="832">
        <v>20.059999999999999</v>
      </c>
      <c r="N193" s="832"/>
      <c r="O193" s="832"/>
      <c r="P193" s="828"/>
      <c r="Q193" s="833"/>
    </row>
    <row r="194" spans="1:17" ht="14.45" customHeight="1" x14ac:dyDescent="0.2">
      <c r="A194" s="822" t="s">
        <v>2047</v>
      </c>
      <c r="B194" s="823" t="s">
        <v>1831</v>
      </c>
      <c r="C194" s="823" t="s">
        <v>1835</v>
      </c>
      <c r="D194" s="823" t="s">
        <v>1864</v>
      </c>
      <c r="E194" s="823" t="s">
        <v>1865</v>
      </c>
      <c r="F194" s="832"/>
      <c r="G194" s="832"/>
      <c r="H194" s="832"/>
      <c r="I194" s="832"/>
      <c r="J194" s="832">
        <v>830</v>
      </c>
      <c r="K194" s="832">
        <v>3037.8</v>
      </c>
      <c r="L194" s="832"/>
      <c r="M194" s="832">
        <v>3.66</v>
      </c>
      <c r="N194" s="832"/>
      <c r="O194" s="832"/>
      <c r="P194" s="828"/>
      <c r="Q194" s="833"/>
    </row>
    <row r="195" spans="1:17" ht="14.45" customHeight="1" x14ac:dyDescent="0.2">
      <c r="A195" s="822" t="s">
        <v>2047</v>
      </c>
      <c r="B195" s="823" t="s">
        <v>1831</v>
      </c>
      <c r="C195" s="823" t="s">
        <v>1835</v>
      </c>
      <c r="D195" s="823" t="s">
        <v>1993</v>
      </c>
      <c r="E195" s="823" t="s">
        <v>1994</v>
      </c>
      <c r="F195" s="832">
        <v>586</v>
      </c>
      <c r="G195" s="832">
        <v>19965.899999999998</v>
      </c>
      <c r="H195" s="832"/>
      <c r="I195" s="832">
        <v>34.071501706484639</v>
      </c>
      <c r="J195" s="832">
        <v>331</v>
      </c>
      <c r="K195" s="832">
        <v>11297.029999999999</v>
      </c>
      <c r="L195" s="832"/>
      <c r="M195" s="832">
        <v>34.129999999999995</v>
      </c>
      <c r="N195" s="832">
        <v>209</v>
      </c>
      <c r="O195" s="832">
        <v>7195.87</v>
      </c>
      <c r="P195" s="828"/>
      <c r="Q195" s="833">
        <v>34.43</v>
      </c>
    </row>
    <row r="196" spans="1:17" ht="14.45" customHeight="1" x14ac:dyDescent="0.2">
      <c r="A196" s="822" t="s">
        <v>2047</v>
      </c>
      <c r="B196" s="823" t="s">
        <v>1831</v>
      </c>
      <c r="C196" s="823" t="s">
        <v>1890</v>
      </c>
      <c r="D196" s="823" t="s">
        <v>1923</v>
      </c>
      <c r="E196" s="823" t="s">
        <v>1924</v>
      </c>
      <c r="F196" s="832"/>
      <c r="G196" s="832"/>
      <c r="H196" s="832"/>
      <c r="I196" s="832"/>
      <c r="J196" s="832">
        <v>6</v>
      </c>
      <c r="K196" s="832">
        <v>11010</v>
      </c>
      <c r="L196" s="832"/>
      <c r="M196" s="832">
        <v>1835</v>
      </c>
      <c r="N196" s="832"/>
      <c r="O196" s="832"/>
      <c r="P196" s="828"/>
      <c r="Q196" s="833"/>
    </row>
    <row r="197" spans="1:17" ht="14.45" customHeight="1" x14ac:dyDescent="0.2">
      <c r="A197" s="822" t="s">
        <v>2047</v>
      </c>
      <c r="B197" s="823" t="s">
        <v>1831</v>
      </c>
      <c r="C197" s="823" t="s">
        <v>1890</v>
      </c>
      <c r="D197" s="823" t="s">
        <v>1925</v>
      </c>
      <c r="E197" s="823" t="s">
        <v>1926</v>
      </c>
      <c r="F197" s="832"/>
      <c r="G197" s="832"/>
      <c r="H197" s="832"/>
      <c r="I197" s="832"/>
      <c r="J197" s="832">
        <v>2</v>
      </c>
      <c r="K197" s="832">
        <v>866</v>
      </c>
      <c r="L197" s="832"/>
      <c r="M197" s="832">
        <v>433</v>
      </c>
      <c r="N197" s="832"/>
      <c r="O197" s="832"/>
      <c r="P197" s="828"/>
      <c r="Q197" s="833"/>
    </row>
    <row r="198" spans="1:17" ht="14.45" customHeight="1" x14ac:dyDescent="0.2">
      <c r="A198" s="822" t="s">
        <v>2047</v>
      </c>
      <c r="B198" s="823" t="s">
        <v>1831</v>
      </c>
      <c r="C198" s="823" t="s">
        <v>1890</v>
      </c>
      <c r="D198" s="823" t="s">
        <v>2003</v>
      </c>
      <c r="E198" s="823" t="s">
        <v>2004</v>
      </c>
      <c r="F198" s="832">
        <v>2</v>
      </c>
      <c r="G198" s="832">
        <v>29030</v>
      </c>
      <c r="H198" s="832"/>
      <c r="I198" s="832">
        <v>14515</v>
      </c>
      <c r="J198" s="832">
        <v>2</v>
      </c>
      <c r="K198" s="832">
        <v>29042</v>
      </c>
      <c r="L198" s="832"/>
      <c r="M198" s="832">
        <v>14521</v>
      </c>
      <c r="N198" s="832">
        <v>1</v>
      </c>
      <c r="O198" s="832">
        <v>14710</v>
      </c>
      <c r="P198" s="828"/>
      <c r="Q198" s="833">
        <v>14710</v>
      </c>
    </row>
    <row r="199" spans="1:17" ht="14.45" customHeight="1" x14ac:dyDescent="0.2">
      <c r="A199" s="822" t="s">
        <v>2047</v>
      </c>
      <c r="B199" s="823" t="s">
        <v>1831</v>
      </c>
      <c r="C199" s="823" t="s">
        <v>1890</v>
      </c>
      <c r="D199" s="823" t="s">
        <v>1933</v>
      </c>
      <c r="E199" s="823" t="s">
        <v>1934</v>
      </c>
      <c r="F199" s="832"/>
      <c r="G199" s="832"/>
      <c r="H199" s="832"/>
      <c r="I199" s="832"/>
      <c r="J199" s="832">
        <v>1</v>
      </c>
      <c r="K199" s="832">
        <v>45.56</v>
      </c>
      <c r="L199" s="832"/>
      <c r="M199" s="832">
        <v>45.56</v>
      </c>
      <c r="N199" s="832"/>
      <c r="O199" s="832"/>
      <c r="P199" s="828"/>
      <c r="Q199" s="833"/>
    </row>
    <row r="200" spans="1:17" ht="14.45" customHeight="1" x14ac:dyDescent="0.2">
      <c r="A200" s="822" t="s">
        <v>2047</v>
      </c>
      <c r="B200" s="823" t="s">
        <v>1831</v>
      </c>
      <c r="C200" s="823" t="s">
        <v>1890</v>
      </c>
      <c r="D200" s="823" t="s">
        <v>1945</v>
      </c>
      <c r="E200" s="823" t="s">
        <v>1946</v>
      </c>
      <c r="F200" s="832"/>
      <c r="G200" s="832"/>
      <c r="H200" s="832"/>
      <c r="I200" s="832"/>
      <c r="J200" s="832">
        <v>1</v>
      </c>
      <c r="K200" s="832">
        <v>1351</v>
      </c>
      <c r="L200" s="832"/>
      <c r="M200" s="832">
        <v>1351</v>
      </c>
      <c r="N200" s="832"/>
      <c r="O200" s="832"/>
      <c r="P200" s="828"/>
      <c r="Q200" s="833"/>
    </row>
    <row r="201" spans="1:17" ht="14.45" customHeight="1" x14ac:dyDescent="0.2">
      <c r="A201" s="822" t="s">
        <v>2047</v>
      </c>
      <c r="B201" s="823" t="s">
        <v>1831</v>
      </c>
      <c r="C201" s="823" t="s">
        <v>1890</v>
      </c>
      <c r="D201" s="823" t="s">
        <v>1949</v>
      </c>
      <c r="E201" s="823" t="s">
        <v>1950</v>
      </c>
      <c r="F201" s="832"/>
      <c r="G201" s="832"/>
      <c r="H201" s="832"/>
      <c r="I201" s="832"/>
      <c r="J201" s="832">
        <v>2</v>
      </c>
      <c r="K201" s="832">
        <v>4702</v>
      </c>
      <c r="L201" s="832"/>
      <c r="M201" s="832">
        <v>2351</v>
      </c>
      <c r="N201" s="832"/>
      <c r="O201" s="832"/>
      <c r="P201" s="828"/>
      <c r="Q201" s="833"/>
    </row>
    <row r="202" spans="1:17" ht="14.45" customHeight="1" x14ac:dyDescent="0.2">
      <c r="A202" s="822" t="s">
        <v>2047</v>
      </c>
      <c r="B202" s="823" t="s">
        <v>1831</v>
      </c>
      <c r="C202" s="823" t="s">
        <v>1890</v>
      </c>
      <c r="D202" s="823" t="s">
        <v>1953</v>
      </c>
      <c r="E202" s="823" t="s">
        <v>1954</v>
      </c>
      <c r="F202" s="832"/>
      <c r="G202" s="832"/>
      <c r="H202" s="832"/>
      <c r="I202" s="832"/>
      <c r="J202" s="832">
        <v>2</v>
      </c>
      <c r="K202" s="832">
        <v>720</v>
      </c>
      <c r="L202" s="832"/>
      <c r="M202" s="832">
        <v>360</v>
      </c>
      <c r="N202" s="832">
        <v>2</v>
      </c>
      <c r="O202" s="832">
        <v>776</v>
      </c>
      <c r="P202" s="828"/>
      <c r="Q202" s="833">
        <v>388</v>
      </c>
    </row>
    <row r="203" spans="1:17" ht="14.45" customHeight="1" x14ac:dyDescent="0.2">
      <c r="A203" s="822" t="s">
        <v>2047</v>
      </c>
      <c r="B203" s="823" t="s">
        <v>1831</v>
      </c>
      <c r="C203" s="823" t="s">
        <v>1890</v>
      </c>
      <c r="D203" s="823" t="s">
        <v>2048</v>
      </c>
      <c r="E203" s="823" t="s">
        <v>2049</v>
      </c>
      <c r="F203" s="832">
        <v>4</v>
      </c>
      <c r="G203" s="832">
        <v>2828</v>
      </c>
      <c r="H203" s="832"/>
      <c r="I203" s="832">
        <v>707</v>
      </c>
      <c r="J203" s="832"/>
      <c r="K203" s="832"/>
      <c r="L203" s="832"/>
      <c r="M203" s="832"/>
      <c r="N203" s="832"/>
      <c r="O203" s="832"/>
      <c r="P203" s="828"/>
      <c r="Q203" s="833"/>
    </row>
    <row r="204" spans="1:17" ht="14.45" customHeight="1" x14ac:dyDescent="0.2">
      <c r="A204" s="822" t="s">
        <v>2047</v>
      </c>
      <c r="B204" s="823" t="s">
        <v>1831</v>
      </c>
      <c r="C204" s="823" t="s">
        <v>1890</v>
      </c>
      <c r="D204" s="823" t="s">
        <v>1967</v>
      </c>
      <c r="E204" s="823" t="s">
        <v>1968</v>
      </c>
      <c r="F204" s="832"/>
      <c r="G204" s="832"/>
      <c r="H204" s="832"/>
      <c r="I204" s="832"/>
      <c r="J204" s="832">
        <v>2</v>
      </c>
      <c r="K204" s="832">
        <v>1448</v>
      </c>
      <c r="L204" s="832"/>
      <c r="M204" s="832">
        <v>724</v>
      </c>
      <c r="N204" s="832"/>
      <c r="O204" s="832"/>
      <c r="P204" s="828"/>
      <c r="Q204" s="833"/>
    </row>
    <row r="205" spans="1:17" ht="14.45" customHeight="1" x14ac:dyDescent="0.2">
      <c r="A205" s="822" t="s">
        <v>2050</v>
      </c>
      <c r="B205" s="823" t="s">
        <v>1831</v>
      </c>
      <c r="C205" s="823" t="s">
        <v>1832</v>
      </c>
      <c r="D205" s="823" t="s">
        <v>1989</v>
      </c>
      <c r="E205" s="823"/>
      <c r="F205" s="832">
        <v>0.5</v>
      </c>
      <c r="G205" s="832">
        <v>909.52</v>
      </c>
      <c r="H205" s="832"/>
      <c r="I205" s="832">
        <v>1819.04</v>
      </c>
      <c r="J205" s="832"/>
      <c r="K205" s="832"/>
      <c r="L205" s="832"/>
      <c r="M205" s="832"/>
      <c r="N205" s="832"/>
      <c r="O205" s="832"/>
      <c r="P205" s="828"/>
      <c r="Q205" s="833"/>
    </row>
    <row r="206" spans="1:17" ht="14.45" customHeight="1" x14ac:dyDescent="0.2">
      <c r="A206" s="822" t="s">
        <v>2050</v>
      </c>
      <c r="B206" s="823" t="s">
        <v>1831</v>
      </c>
      <c r="C206" s="823" t="s">
        <v>1832</v>
      </c>
      <c r="D206" s="823" t="s">
        <v>1991</v>
      </c>
      <c r="E206" s="823" t="s">
        <v>937</v>
      </c>
      <c r="F206" s="832">
        <v>4.25</v>
      </c>
      <c r="G206" s="832">
        <v>2785.96</v>
      </c>
      <c r="H206" s="832"/>
      <c r="I206" s="832">
        <v>655.52</v>
      </c>
      <c r="J206" s="832"/>
      <c r="K206" s="832"/>
      <c r="L206" s="832"/>
      <c r="M206" s="832"/>
      <c r="N206" s="832"/>
      <c r="O206" s="832"/>
      <c r="P206" s="828"/>
      <c r="Q206" s="833"/>
    </row>
    <row r="207" spans="1:17" ht="14.45" customHeight="1" x14ac:dyDescent="0.2">
      <c r="A207" s="822" t="s">
        <v>2050</v>
      </c>
      <c r="B207" s="823" t="s">
        <v>1831</v>
      </c>
      <c r="C207" s="823" t="s">
        <v>1832</v>
      </c>
      <c r="D207" s="823" t="s">
        <v>1833</v>
      </c>
      <c r="E207" s="823" t="s">
        <v>1834</v>
      </c>
      <c r="F207" s="832"/>
      <c r="G207" s="832"/>
      <c r="H207" s="832"/>
      <c r="I207" s="832"/>
      <c r="J207" s="832">
        <v>1</v>
      </c>
      <c r="K207" s="832">
        <v>1763.77</v>
      </c>
      <c r="L207" s="832"/>
      <c r="M207" s="832">
        <v>1763.77</v>
      </c>
      <c r="N207" s="832"/>
      <c r="O207" s="832"/>
      <c r="P207" s="828"/>
      <c r="Q207" s="833"/>
    </row>
    <row r="208" spans="1:17" ht="14.45" customHeight="1" x14ac:dyDescent="0.2">
      <c r="A208" s="822" t="s">
        <v>2050</v>
      </c>
      <c r="B208" s="823" t="s">
        <v>1831</v>
      </c>
      <c r="C208" s="823" t="s">
        <v>1835</v>
      </c>
      <c r="D208" s="823" t="s">
        <v>1838</v>
      </c>
      <c r="E208" s="823" t="s">
        <v>1839</v>
      </c>
      <c r="F208" s="832">
        <v>190</v>
      </c>
      <c r="G208" s="832">
        <v>505.4</v>
      </c>
      <c r="H208" s="832"/>
      <c r="I208" s="832">
        <v>2.6599999999999997</v>
      </c>
      <c r="J208" s="832"/>
      <c r="K208" s="832"/>
      <c r="L208" s="832"/>
      <c r="M208" s="832"/>
      <c r="N208" s="832"/>
      <c r="O208" s="832"/>
      <c r="P208" s="828"/>
      <c r="Q208" s="833"/>
    </row>
    <row r="209" spans="1:17" ht="14.45" customHeight="1" x14ac:dyDescent="0.2">
      <c r="A209" s="822" t="s">
        <v>2050</v>
      </c>
      <c r="B209" s="823" t="s">
        <v>1831</v>
      </c>
      <c r="C209" s="823" t="s">
        <v>1835</v>
      </c>
      <c r="D209" s="823" t="s">
        <v>1840</v>
      </c>
      <c r="E209" s="823" t="s">
        <v>1841</v>
      </c>
      <c r="F209" s="832">
        <v>15656</v>
      </c>
      <c r="G209" s="832">
        <v>113008.85</v>
      </c>
      <c r="H209" s="832"/>
      <c r="I209" s="832">
        <v>7.2182454011241699</v>
      </c>
      <c r="J209" s="832">
        <v>9129</v>
      </c>
      <c r="K209" s="832">
        <v>65179.45</v>
      </c>
      <c r="L209" s="832"/>
      <c r="M209" s="832">
        <v>7.1398236389527874</v>
      </c>
      <c r="N209" s="832">
        <v>11376</v>
      </c>
      <c r="O209" s="832">
        <v>83067.599999999991</v>
      </c>
      <c r="P209" s="828"/>
      <c r="Q209" s="833">
        <v>7.302004219409282</v>
      </c>
    </row>
    <row r="210" spans="1:17" ht="14.45" customHeight="1" x14ac:dyDescent="0.2">
      <c r="A210" s="822" t="s">
        <v>2050</v>
      </c>
      <c r="B210" s="823" t="s">
        <v>1831</v>
      </c>
      <c r="C210" s="823" t="s">
        <v>1835</v>
      </c>
      <c r="D210" s="823" t="s">
        <v>1844</v>
      </c>
      <c r="E210" s="823" t="s">
        <v>1845</v>
      </c>
      <c r="F210" s="832">
        <v>3242</v>
      </c>
      <c r="G210" s="832">
        <v>17154.54</v>
      </c>
      <c r="H210" s="832"/>
      <c r="I210" s="832">
        <v>5.2913448488587296</v>
      </c>
      <c r="J210" s="832">
        <v>837</v>
      </c>
      <c r="K210" s="832">
        <v>4332.2299999999996</v>
      </c>
      <c r="L210" s="832"/>
      <c r="M210" s="832">
        <v>5.1759020310633206</v>
      </c>
      <c r="N210" s="832"/>
      <c r="O210" s="832"/>
      <c r="P210" s="828"/>
      <c r="Q210" s="833"/>
    </row>
    <row r="211" spans="1:17" ht="14.45" customHeight="1" x14ac:dyDescent="0.2">
      <c r="A211" s="822" t="s">
        <v>2050</v>
      </c>
      <c r="B211" s="823" t="s">
        <v>1831</v>
      </c>
      <c r="C211" s="823" t="s">
        <v>1835</v>
      </c>
      <c r="D211" s="823" t="s">
        <v>1848</v>
      </c>
      <c r="E211" s="823" t="s">
        <v>1849</v>
      </c>
      <c r="F211" s="832">
        <v>482</v>
      </c>
      <c r="G211" s="832">
        <v>4530.8</v>
      </c>
      <c r="H211" s="832"/>
      <c r="I211" s="832">
        <v>9.4</v>
      </c>
      <c r="J211" s="832"/>
      <c r="K211" s="832"/>
      <c r="L211" s="832"/>
      <c r="M211" s="832"/>
      <c r="N211" s="832"/>
      <c r="O211" s="832"/>
      <c r="P211" s="828"/>
      <c r="Q211" s="833"/>
    </row>
    <row r="212" spans="1:17" ht="14.45" customHeight="1" x14ac:dyDescent="0.2">
      <c r="A212" s="822" t="s">
        <v>2050</v>
      </c>
      <c r="B212" s="823" t="s">
        <v>1831</v>
      </c>
      <c r="C212" s="823" t="s">
        <v>1835</v>
      </c>
      <c r="D212" s="823" t="s">
        <v>1856</v>
      </c>
      <c r="E212" s="823" t="s">
        <v>1857</v>
      </c>
      <c r="F212" s="832">
        <v>290</v>
      </c>
      <c r="G212" s="832">
        <v>5945</v>
      </c>
      <c r="H212" s="832"/>
      <c r="I212" s="832">
        <v>20.5</v>
      </c>
      <c r="J212" s="832">
        <v>550</v>
      </c>
      <c r="K212" s="832">
        <v>11033</v>
      </c>
      <c r="L212" s="832"/>
      <c r="M212" s="832">
        <v>20.059999999999999</v>
      </c>
      <c r="N212" s="832"/>
      <c r="O212" s="832"/>
      <c r="P212" s="828"/>
      <c r="Q212" s="833"/>
    </row>
    <row r="213" spans="1:17" ht="14.45" customHeight="1" x14ac:dyDescent="0.2">
      <c r="A213" s="822" t="s">
        <v>2050</v>
      </c>
      <c r="B213" s="823" t="s">
        <v>1831</v>
      </c>
      <c r="C213" s="823" t="s">
        <v>1835</v>
      </c>
      <c r="D213" s="823" t="s">
        <v>1860</v>
      </c>
      <c r="E213" s="823" t="s">
        <v>1861</v>
      </c>
      <c r="F213" s="832">
        <v>67</v>
      </c>
      <c r="G213" s="832">
        <v>122314.24000000001</v>
      </c>
      <c r="H213" s="832"/>
      <c r="I213" s="832">
        <v>1825.5856716417911</v>
      </c>
      <c r="J213" s="832">
        <v>31</v>
      </c>
      <c r="K213" s="832">
        <v>57222.159999999996</v>
      </c>
      <c r="L213" s="832"/>
      <c r="M213" s="832">
        <v>1845.8761290322579</v>
      </c>
      <c r="N213" s="832">
        <v>25</v>
      </c>
      <c r="O213" s="832">
        <v>46336.4</v>
      </c>
      <c r="P213" s="828"/>
      <c r="Q213" s="833">
        <v>1853.4560000000001</v>
      </c>
    </row>
    <row r="214" spans="1:17" ht="14.45" customHeight="1" x14ac:dyDescent="0.2">
      <c r="A214" s="822" t="s">
        <v>2050</v>
      </c>
      <c r="B214" s="823" t="s">
        <v>1831</v>
      </c>
      <c r="C214" s="823" t="s">
        <v>1835</v>
      </c>
      <c r="D214" s="823" t="s">
        <v>1864</v>
      </c>
      <c r="E214" s="823" t="s">
        <v>1865</v>
      </c>
      <c r="F214" s="832">
        <v>10985</v>
      </c>
      <c r="G214" s="832">
        <v>40996.499999999993</v>
      </c>
      <c r="H214" s="832"/>
      <c r="I214" s="832">
        <v>3.7320436959490206</v>
      </c>
      <c r="J214" s="832">
        <v>14382</v>
      </c>
      <c r="K214" s="832">
        <v>52638.119999999995</v>
      </c>
      <c r="L214" s="832"/>
      <c r="M214" s="832">
        <v>3.6599999999999997</v>
      </c>
      <c r="N214" s="832">
        <v>3005</v>
      </c>
      <c r="O214" s="832">
        <v>11464.53</v>
      </c>
      <c r="P214" s="828"/>
      <c r="Q214" s="833">
        <v>3.8151514143094842</v>
      </c>
    </row>
    <row r="215" spans="1:17" ht="14.45" customHeight="1" x14ac:dyDescent="0.2">
      <c r="A215" s="822" t="s">
        <v>2050</v>
      </c>
      <c r="B215" s="823" t="s">
        <v>1831</v>
      </c>
      <c r="C215" s="823" t="s">
        <v>1835</v>
      </c>
      <c r="D215" s="823" t="s">
        <v>1866</v>
      </c>
      <c r="E215" s="823" t="s">
        <v>1867</v>
      </c>
      <c r="F215" s="832">
        <v>842</v>
      </c>
      <c r="G215" s="832">
        <v>5085.68</v>
      </c>
      <c r="H215" s="832"/>
      <c r="I215" s="832">
        <v>6.04</v>
      </c>
      <c r="J215" s="832"/>
      <c r="K215" s="832"/>
      <c r="L215" s="832"/>
      <c r="M215" s="832"/>
      <c r="N215" s="832"/>
      <c r="O215" s="832"/>
      <c r="P215" s="828"/>
      <c r="Q215" s="833"/>
    </row>
    <row r="216" spans="1:17" ht="14.45" customHeight="1" x14ac:dyDescent="0.2">
      <c r="A216" s="822" t="s">
        <v>2050</v>
      </c>
      <c r="B216" s="823" t="s">
        <v>1831</v>
      </c>
      <c r="C216" s="823" t="s">
        <v>1835</v>
      </c>
      <c r="D216" s="823" t="s">
        <v>1993</v>
      </c>
      <c r="E216" s="823" t="s">
        <v>1994</v>
      </c>
      <c r="F216" s="832">
        <v>5540</v>
      </c>
      <c r="G216" s="832">
        <v>188468.44</v>
      </c>
      <c r="H216" s="832"/>
      <c r="I216" s="832">
        <v>34.019574007220214</v>
      </c>
      <c r="J216" s="832">
        <v>3573</v>
      </c>
      <c r="K216" s="832">
        <v>121943.93000000001</v>
      </c>
      <c r="L216" s="832"/>
      <c r="M216" s="832">
        <v>34.129283515253292</v>
      </c>
      <c r="N216" s="832">
        <v>4638</v>
      </c>
      <c r="O216" s="832">
        <v>159706.57999999999</v>
      </c>
      <c r="P216" s="828"/>
      <c r="Q216" s="833">
        <v>34.434363949978433</v>
      </c>
    </row>
    <row r="217" spans="1:17" ht="14.45" customHeight="1" x14ac:dyDescent="0.2">
      <c r="A217" s="822" t="s">
        <v>2050</v>
      </c>
      <c r="B217" s="823" t="s">
        <v>1831</v>
      </c>
      <c r="C217" s="823" t="s">
        <v>1835</v>
      </c>
      <c r="D217" s="823" t="s">
        <v>1870</v>
      </c>
      <c r="E217" s="823" t="s">
        <v>1871</v>
      </c>
      <c r="F217" s="832"/>
      <c r="G217" s="832"/>
      <c r="H217" s="832"/>
      <c r="I217" s="832"/>
      <c r="J217" s="832">
        <v>206</v>
      </c>
      <c r="K217" s="832">
        <v>4243.6000000000004</v>
      </c>
      <c r="L217" s="832"/>
      <c r="M217" s="832">
        <v>20.6</v>
      </c>
      <c r="N217" s="832">
        <v>300</v>
      </c>
      <c r="O217" s="832">
        <v>6330</v>
      </c>
      <c r="P217" s="828"/>
      <c r="Q217" s="833">
        <v>21.1</v>
      </c>
    </row>
    <row r="218" spans="1:17" ht="14.45" customHeight="1" x14ac:dyDescent="0.2">
      <c r="A218" s="822" t="s">
        <v>2050</v>
      </c>
      <c r="B218" s="823" t="s">
        <v>1831</v>
      </c>
      <c r="C218" s="823" t="s">
        <v>1835</v>
      </c>
      <c r="D218" s="823" t="s">
        <v>1997</v>
      </c>
      <c r="E218" s="823" t="s">
        <v>1998</v>
      </c>
      <c r="F218" s="832"/>
      <c r="G218" s="832"/>
      <c r="H218" s="832"/>
      <c r="I218" s="832"/>
      <c r="J218" s="832"/>
      <c r="K218" s="832"/>
      <c r="L218" s="832"/>
      <c r="M218" s="832"/>
      <c r="N218" s="832">
        <v>226</v>
      </c>
      <c r="O218" s="832">
        <v>14398.46</v>
      </c>
      <c r="P218" s="828"/>
      <c r="Q218" s="833">
        <v>63.709999999999994</v>
      </c>
    </row>
    <row r="219" spans="1:17" ht="14.45" customHeight="1" x14ac:dyDescent="0.2">
      <c r="A219" s="822" t="s">
        <v>2050</v>
      </c>
      <c r="B219" s="823" t="s">
        <v>1831</v>
      </c>
      <c r="C219" s="823" t="s">
        <v>1890</v>
      </c>
      <c r="D219" s="823" t="s">
        <v>1891</v>
      </c>
      <c r="E219" s="823" t="s">
        <v>1892</v>
      </c>
      <c r="F219" s="832"/>
      <c r="G219" s="832"/>
      <c r="H219" s="832"/>
      <c r="I219" s="832"/>
      <c r="J219" s="832">
        <v>1</v>
      </c>
      <c r="K219" s="832">
        <v>38</v>
      </c>
      <c r="L219" s="832"/>
      <c r="M219" s="832">
        <v>38</v>
      </c>
      <c r="N219" s="832"/>
      <c r="O219" s="832"/>
      <c r="P219" s="828"/>
      <c r="Q219" s="833"/>
    </row>
    <row r="220" spans="1:17" ht="14.45" customHeight="1" x14ac:dyDescent="0.2">
      <c r="A220" s="822" t="s">
        <v>2050</v>
      </c>
      <c r="B220" s="823" t="s">
        <v>1831</v>
      </c>
      <c r="C220" s="823" t="s">
        <v>1890</v>
      </c>
      <c r="D220" s="823" t="s">
        <v>1893</v>
      </c>
      <c r="E220" s="823" t="s">
        <v>1894</v>
      </c>
      <c r="F220" s="832">
        <v>2</v>
      </c>
      <c r="G220" s="832">
        <v>894</v>
      </c>
      <c r="H220" s="832"/>
      <c r="I220" s="832">
        <v>447</v>
      </c>
      <c r="J220" s="832">
        <v>1</v>
      </c>
      <c r="K220" s="832">
        <v>449</v>
      </c>
      <c r="L220" s="832"/>
      <c r="M220" s="832">
        <v>449</v>
      </c>
      <c r="N220" s="832"/>
      <c r="O220" s="832"/>
      <c r="P220" s="828"/>
      <c r="Q220" s="833"/>
    </row>
    <row r="221" spans="1:17" ht="14.45" customHeight="1" x14ac:dyDescent="0.2">
      <c r="A221" s="822" t="s">
        <v>2050</v>
      </c>
      <c r="B221" s="823" t="s">
        <v>1831</v>
      </c>
      <c r="C221" s="823" t="s">
        <v>1890</v>
      </c>
      <c r="D221" s="823" t="s">
        <v>1911</v>
      </c>
      <c r="E221" s="823" t="s">
        <v>1912</v>
      </c>
      <c r="F221" s="832">
        <v>3</v>
      </c>
      <c r="G221" s="832">
        <v>5760</v>
      </c>
      <c r="H221" s="832"/>
      <c r="I221" s="832">
        <v>1920</v>
      </c>
      <c r="J221" s="832"/>
      <c r="K221" s="832"/>
      <c r="L221" s="832"/>
      <c r="M221" s="832"/>
      <c r="N221" s="832"/>
      <c r="O221" s="832"/>
      <c r="P221" s="828"/>
      <c r="Q221" s="833"/>
    </row>
    <row r="222" spans="1:17" ht="14.45" customHeight="1" x14ac:dyDescent="0.2">
      <c r="A222" s="822" t="s">
        <v>2050</v>
      </c>
      <c r="B222" s="823" t="s">
        <v>1831</v>
      </c>
      <c r="C222" s="823" t="s">
        <v>1890</v>
      </c>
      <c r="D222" s="823" t="s">
        <v>1917</v>
      </c>
      <c r="E222" s="823" t="s">
        <v>1918</v>
      </c>
      <c r="F222" s="832">
        <v>66</v>
      </c>
      <c r="G222" s="832">
        <v>45210</v>
      </c>
      <c r="H222" s="832"/>
      <c r="I222" s="832">
        <v>685</v>
      </c>
      <c r="J222" s="832">
        <v>30</v>
      </c>
      <c r="K222" s="832">
        <v>20610</v>
      </c>
      <c r="L222" s="832"/>
      <c r="M222" s="832">
        <v>687</v>
      </c>
      <c r="N222" s="832">
        <v>25</v>
      </c>
      <c r="O222" s="832">
        <v>17875</v>
      </c>
      <c r="P222" s="828"/>
      <c r="Q222" s="833">
        <v>715</v>
      </c>
    </row>
    <row r="223" spans="1:17" ht="14.45" customHeight="1" x14ac:dyDescent="0.2">
      <c r="A223" s="822" t="s">
        <v>2050</v>
      </c>
      <c r="B223" s="823" t="s">
        <v>1831</v>
      </c>
      <c r="C223" s="823" t="s">
        <v>1890</v>
      </c>
      <c r="D223" s="823" t="s">
        <v>1919</v>
      </c>
      <c r="E223" s="823" t="s">
        <v>1920</v>
      </c>
      <c r="F223" s="832"/>
      <c r="G223" s="832"/>
      <c r="H223" s="832"/>
      <c r="I223" s="832"/>
      <c r="J223" s="832">
        <v>1</v>
      </c>
      <c r="K223" s="832">
        <v>722</v>
      </c>
      <c r="L223" s="832"/>
      <c r="M223" s="832">
        <v>722</v>
      </c>
      <c r="N223" s="832">
        <v>1</v>
      </c>
      <c r="O223" s="832">
        <v>754</v>
      </c>
      <c r="P223" s="828"/>
      <c r="Q223" s="833">
        <v>754</v>
      </c>
    </row>
    <row r="224" spans="1:17" ht="14.45" customHeight="1" x14ac:dyDescent="0.2">
      <c r="A224" s="822" t="s">
        <v>2050</v>
      </c>
      <c r="B224" s="823" t="s">
        <v>1831</v>
      </c>
      <c r="C224" s="823" t="s">
        <v>1890</v>
      </c>
      <c r="D224" s="823" t="s">
        <v>1923</v>
      </c>
      <c r="E224" s="823" t="s">
        <v>1924</v>
      </c>
      <c r="F224" s="832">
        <v>165</v>
      </c>
      <c r="G224" s="832">
        <v>302115</v>
      </c>
      <c r="H224" s="832"/>
      <c r="I224" s="832">
        <v>1831</v>
      </c>
      <c r="J224" s="832">
        <v>119</v>
      </c>
      <c r="K224" s="832">
        <v>218365</v>
      </c>
      <c r="L224" s="832"/>
      <c r="M224" s="832">
        <v>1835</v>
      </c>
      <c r="N224" s="832">
        <v>104</v>
      </c>
      <c r="O224" s="832">
        <v>198536</v>
      </c>
      <c r="P224" s="828"/>
      <c r="Q224" s="833">
        <v>1909</v>
      </c>
    </row>
    <row r="225" spans="1:17" ht="14.45" customHeight="1" x14ac:dyDescent="0.2">
      <c r="A225" s="822" t="s">
        <v>2050</v>
      </c>
      <c r="B225" s="823" t="s">
        <v>1831</v>
      </c>
      <c r="C225" s="823" t="s">
        <v>1890</v>
      </c>
      <c r="D225" s="823" t="s">
        <v>1925</v>
      </c>
      <c r="E225" s="823" t="s">
        <v>1926</v>
      </c>
      <c r="F225" s="832">
        <v>12</v>
      </c>
      <c r="G225" s="832">
        <v>5172</v>
      </c>
      <c r="H225" s="832"/>
      <c r="I225" s="832">
        <v>431</v>
      </c>
      <c r="J225" s="832">
        <v>5</v>
      </c>
      <c r="K225" s="832">
        <v>2165</v>
      </c>
      <c r="L225" s="832"/>
      <c r="M225" s="832">
        <v>433</v>
      </c>
      <c r="N225" s="832">
        <v>5</v>
      </c>
      <c r="O225" s="832">
        <v>2260</v>
      </c>
      <c r="P225" s="828"/>
      <c r="Q225" s="833">
        <v>452</v>
      </c>
    </row>
    <row r="226" spans="1:17" ht="14.45" customHeight="1" x14ac:dyDescent="0.2">
      <c r="A226" s="822" t="s">
        <v>2050</v>
      </c>
      <c r="B226" s="823" t="s">
        <v>1831</v>
      </c>
      <c r="C226" s="823" t="s">
        <v>1890</v>
      </c>
      <c r="D226" s="823" t="s">
        <v>2003</v>
      </c>
      <c r="E226" s="823" t="s">
        <v>2004</v>
      </c>
      <c r="F226" s="832">
        <v>21</v>
      </c>
      <c r="G226" s="832">
        <v>304815</v>
      </c>
      <c r="H226" s="832"/>
      <c r="I226" s="832">
        <v>14515</v>
      </c>
      <c r="J226" s="832">
        <v>16</v>
      </c>
      <c r="K226" s="832">
        <v>232336</v>
      </c>
      <c r="L226" s="832"/>
      <c r="M226" s="832">
        <v>14521</v>
      </c>
      <c r="N226" s="832">
        <v>21</v>
      </c>
      <c r="O226" s="832">
        <v>308910</v>
      </c>
      <c r="P226" s="828"/>
      <c r="Q226" s="833">
        <v>14710</v>
      </c>
    </row>
    <row r="227" spans="1:17" ht="14.45" customHeight="1" x14ac:dyDescent="0.2">
      <c r="A227" s="822" t="s">
        <v>2050</v>
      </c>
      <c r="B227" s="823" t="s">
        <v>1831</v>
      </c>
      <c r="C227" s="823" t="s">
        <v>1890</v>
      </c>
      <c r="D227" s="823" t="s">
        <v>1943</v>
      </c>
      <c r="E227" s="823" t="s">
        <v>1944</v>
      </c>
      <c r="F227" s="832">
        <v>1</v>
      </c>
      <c r="G227" s="832">
        <v>438</v>
      </c>
      <c r="H227" s="832"/>
      <c r="I227" s="832">
        <v>438</v>
      </c>
      <c r="J227" s="832"/>
      <c r="K227" s="832"/>
      <c r="L227" s="832"/>
      <c r="M227" s="832"/>
      <c r="N227" s="832"/>
      <c r="O227" s="832"/>
      <c r="P227" s="828"/>
      <c r="Q227" s="833"/>
    </row>
    <row r="228" spans="1:17" ht="14.45" customHeight="1" x14ac:dyDescent="0.2">
      <c r="A228" s="822" t="s">
        <v>2050</v>
      </c>
      <c r="B228" s="823" t="s">
        <v>1831</v>
      </c>
      <c r="C228" s="823" t="s">
        <v>1890</v>
      </c>
      <c r="D228" s="823" t="s">
        <v>1945</v>
      </c>
      <c r="E228" s="823" t="s">
        <v>1946</v>
      </c>
      <c r="F228" s="832">
        <v>16</v>
      </c>
      <c r="G228" s="832">
        <v>21552</v>
      </c>
      <c r="H228" s="832"/>
      <c r="I228" s="832">
        <v>1347</v>
      </c>
      <c r="J228" s="832">
        <v>20</v>
      </c>
      <c r="K228" s="832">
        <v>27020</v>
      </c>
      <c r="L228" s="832"/>
      <c r="M228" s="832">
        <v>1351</v>
      </c>
      <c r="N228" s="832">
        <v>4</v>
      </c>
      <c r="O228" s="832">
        <v>5632</v>
      </c>
      <c r="P228" s="828"/>
      <c r="Q228" s="833">
        <v>1408</v>
      </c>
    </row>
    <row r="229" spans="1:17" ht="14.45" customHeight="1" x14ac:dyDescent="0.2">
      <c r="A229" s="822" t="s">
        <v>2050</v>
      </c>
      <c r="B229" s="823" t="s">
        <v>1831</v>
      </c>
      <c r="C229" s="823" t="s">
        <v>1890</v>
      </c>
      <c r="D229" s="823" t="s">
        <v>1947</v>
      </c>
      <c r="E229" s="823" t="s">
        <v>1948</v>
      </c>
      <c r="F229" s="832">
        <v>96</v>
      </c>
      <c r="G229" s="832">
        <v>49152</v>
      </c>
      <c r="H229" s="832"/>
      <c r="I229" s="832">
        <v>512</v>
      </c>
      <c r="J229" s="832">
        <v>60</v>
      </c>
      <c r="K229" s="832">
        <v>30840</v>
      </c>
      <c r="L229" s="832"/>
      <c r="M229" s="832">
        <v>514</v>
      </c>
      <c r="N229" s="832">
        <v>75</v>
      </c>
      <c r="O229" s="832">
        <v>40275</v>
      </c>
      <c r="P229" s="828"/>
      <c r="Q229" s="833">
        <v>537</v>
      </c>
    </row>
    <row r="230" spans="1:17" ht="14.45" customHeight="1" x14ac:dyDescent="0.2">
      <c r="A230" s="822" t="s">
        <v>2050</v>
      </c>
      <c r="B230" s="823" t="s">
        <v>1831</v>
      </c>
      <c r="C230" s="823" t="s">
        <v>1890</v>
      </c>
      <c r="D230" s="823" t="s">
        <v>1949</v>
      </c>
      <c r="E230" s="823" t="s">
        <v>1950</v>
      </c>
      <c r="F230" s="832">
        <v>1</v>
      </c>
      <c r="G230" s="832">
        <v>2342</v>
      </c>
      <c r="H230" s="832"/>
      <c r="I230" s="832">
        <v>2342</v>
      </c>
      <c r="J230" s="832">
        <v>1</v>
      </c>
      <c r="K230" s="832">
        <v>2351</v>
      </c>
      <c r="L230" s="832"/>
      <c r="M230" s="832">
        <v>2351</v>
      </c>
      <c r="N230" s="832"/>
      <c r="O230" s="832"/>
      <c r="P230" s="828"/>
      <c r="Q230" s="833"/>
    </row>
    <row r="231" spans="1:17" ht="14.45" customHeight="1" x14ac:dyDescent="0.2">
      <c r="A231" s="822" t="s">
        <v>2050</v>
      </c>
      <c r="B231" s="823" t="s">
        <v>1831</v>
      </c>
      <c r="C231" s="823" t="s">
        <v>1890</v>
      </c>
      <c r="D231" s="823" t="s">
        <v>1967</v>
      </c>
      <c r="E231" s="823" t="s">
        <v>1968</v>
      </c>
      <c r="F231" s="832">
        <v>1</v>
      </c>
      <c r="G231" s="832">
        <v>722</v>
      </c>
      <c r="H231" s="832"/>
      <c r="I231" s="832">
        <v>722</v>
      </c>
      <c r="J231" s="832">
        <v>1</v>
      </c>
      <c r="K231" s="832">
        <v>724</v>
      </c>
      <c r="L231" s="832"/>
      <c r="M231" s="832">
        <v>724</v>
      </c>
      <c r="N231" s="832"/>
      <c r="O231" s="832"/>
      <c r="P231" s="828"/>
      <c r="Q231" s="833"/>
    </row>
    <row r="232" spans="1:17" ht="14.45" customHeight="1" x14ac:dyDescent="0.2">
      <c r="A232" s="822" t="s">
        <v>2051</v>
      </c>
      <c r="B232" s="823" t="s">
        <v>1831</v>
      </c>
      <c r="C232" s="823" t="s">
        <v>1832</v>
      </c>
      <c r="D232" s="823" t="s">
        <v>1991</v>
      </c>
      <c r="E232" s="823" t="s">
        <v>937</v>
      </c>
      <c r="F232" s="832">
        <v>3.1999999999999997</v>
      </c>
      <c r="G232" s="832">
        <v>2097.66</v>
      </c>
      <c r="H232" s="832"/>
      <c r="I232" s="832">
        <v>655.51874999999995</v>
      </c>
      <c r="J232" s="832">
        <v>0.53</v>
      </c>
      <c r="K232" s="832">
        <v>347.43</v>
      </c>
      <c r="L232" s="832"/>
      <c r="M232" s="832">
        <v>655.52830188679241</v>
      </c>
      <c r="N232" s="832"/>
      <c r="O232" s="832"/>
      <c r="P232" s="828"/>
      <c r="Q232" s="833"/>
    </row>
    <row r="233" spans="1:17" ht="14.45" customHeight="1" x14ac:dyDescent="0.2">
      <c r="A233" s="822" t="s">
        <v>2051</v>
      </c>
      <c r="B233" s="823" t="s">
        <v>1831</v>
      </c>
      <c r="C233" s="823" t="s">
        <v>1835</v>
      </c>
      <c r="D233" s="823" t="s">
        <v>1840</v>
      </c>
      <c r="E233" s="823" t="s">
        <v>1841</v>
      </c>
      <c r="F233" s="832">
        <v>1121</v>
      </c>
      <c r="G233" s="832">
        <v>8126.85</v>
      </c>
      <c r="H233" s="832"/>
      <c r="I233" s="832">
        <v>7.2496431757359501</v>
      </c>
      <c r="J233" s="832">
        <v>470</v>
      </c>
      <c r="K233" s="832">
        <v>3352.35</v>
      </c>
      <c r="L233" s="832"/>
      <c r="M233" s="832">
        <v>7.132659574468085</v>
      </c>
      <c r="N233" s="832">
        <v>763</v>
      </c>
      <c r="O233" s="832">
        <v>5560.6900000000005</v>
      </c>
      <c r="P233" s="828"/>
      <c r="Q233" s="833">
        <v>7.2879292267365665</v>
      </c>
    </row>
    <row r="234" spans="1:17" ht="14.45" customHeight="1" x14ac:dyDescent="0.2">
      <c r="A234" s="822" t="s">
        <v>2051</v>
      </c>
      <c r="B234" s="823" t="s">
        <v>1831</v>
      </c>
      <c r="C234" s="823" t="s">
        <v>1835</v>
      </c>
      <c r="D234" s="823" t="s">
        <v>1844</v>
      </c>
      <c r="E234" s="823" t="s">
        <v>1845</v>
      </c>
      <c r="F234" s="832"/>
      <c r="G234" s="832"/>
      <c r="H234" s="832"/>
      <c r="I234" s="832"/>
      <c r="J234" s="832">
        <v>792</v>
      </c>
      <c r="K234" s="832">
        <v>4099.76</v>
      </c>
      <c r="L234" s="832"/>
      <c r="M234" s="832">
        <v>5.1764646464646464</v>
      </c>
      <c r="N234" s="832"/>
      <c r="O234" s="832"/>
      <c r="P234" s="828"/>
      <c r="Q234" s="833"/>
    </row>
    <row r="235" spans="1:17" ht="14.45" customHeight="1" x14ac:dyDescent="0.2">
      <c r="A235" s="822" t="s">
        <v>2051</v>
      </c>
      <c r="B235" s="823" t="s">
        <v>1831</v>
      </c>
      <c r="C235" s="823" t="s">
        <v>1835</v>
      </c>
      <c r="D235" s="823" t="s">
        <v>1856</v>
      </c>
      <c r="E235" s="823" t="s">
        <v>1857</v>
      </c>
      <c r="F235" s="832">
        <v>990</v>
      </c>
      <c r="G235" s="832">
        <v>19849.5</v>
      </c>
      <c r="H235" s="832"/>
      <c r="I235" s="832">
        <v>20.05</v>
      </c>
      <c r="J235" s="832"/>
      <c r="K235" s="832"/>
      <c r="L235" s="832"/>
      <c r="M235" s="832"/>
      <c r="N235" s="832">
        <v>590</v>
      </c>
      <c r="O235" s="832">
        <v>12224.8</v>
      </c>
      <c r="P235" s="828"/>
      <c r="Q235" s="833">
        <v>20.72</v>
      </c>
    </row>
    <row r="236" spans="1:17" ht="14.45" customHeight="1" x14ac:dyDescent="0.2">
      <c r="A236" s="822" t="s">
        <v>2051</v>
      </c>
      <c r="B236" s="823" t="s">
        <v>1831</v>
      </c>
      <c r="C236" s="823" t="s">
        <v>1835</v>
      </c>
      <c r="D236" s="823" t="s">
        <v>1860</v>
      </c>
      <c r="E236" s="823" t="s">
        <v>1861</v>
      </c>
      <c r="F236" s="832">
        <v>3</v>
      </c>
      <c r="G236" s="832">
        <v>5480.86</v>
      </c>
      <c r="H236" s="832"/>
      <c r="I236" s="832">
        <v>1826.9533333333331</v>
      </c>
      <c r="J236" s="832"/>
      <c r="K236" s="832"/>
      <c r="L236" s="832"/>
      <c r="M236" s="832"/>
      <c r="N236" s="832">
        <v>1</v>
      </c>
      <c r="O236" s="832">
        <v>1853.05</v>
      </c>
      <c r="P236" s="828"/>
      <c r="Q236" s="833">
        <v>1853.05</v>
      </c>
    </row>
    <row r="237" spans="1:17" ht="14.45" customHeight="1" x14ac:dyDescent="0.2">
      <c r="A237" s="822" t="s">
        <v>2051</v>
      </c>
      <c r="B237" s="823" t="s">
        <v>1831</v>
      </c>
      <c r="C237" s="823" t="s">
        <v>1835</v>
      </c>
      <c r="D237" s="823" t="s">
        <v>1864</v>
      </c>
      <c r="E237" s="823" t="s">
        <v>1865</v>
      </c>
      <c r="F237" s="832">
        <v>720</v>
      </c>
      <c r="G237" s="832">
        <v>2779.2</v>
      </c>
      <c r="H237" s="832"/>
      <c r="I237" s="832">
        <v>3.86</v>
      </c>
      <c r="J237" s="832">
        <v>2929</v>
      </c>
      <c r="K237" s="832">
        <v>10720.140000000001</v>
      </c>
      <c r="L237" s="832"/>
      <c r="M237" s="832">
        <v>3.6600000000000006</v>
      </c>
      <c r="N237" s="832">
        <v>2174</v>
      </c>
      <c r="O237" s="832">
        <v>8282.94</v>
      </c>
      <c r="P237" s="828"/>
      <c r="Q237" s="833">
        <v>3.81</v>
      </c>
    </row>
    <row r="238" spans="1:17" ht="14.45" customHeight="1" x14ac:dyDescent="0.2">
      <c r="A238" s="822" t="s">
        <v>2051</v>
      </c>
      <c r="B238" s="823" t="s">
        <v>1831</v>
      </c>
      <c r="C238" s="823" t="s">
        <v>1835</v>
      </c>
      <c r="D238" s="823" t="s">
        <v>1993</v>
      </c>
      <c r="E238" s="823" t="s">
        <v>1994</v>
      </c>
      <c r="F238" s="832">
        <v>4989</v>
      </c>
      <c r="G238" s="832">
        <v>169691.00000000003</v>
      </c>
      <c r="H238" s="832"/>
      <c r="I238" s="832">
        <v>34.013028663058734</v>
      </c>
      <c r="J238" s="832">
        <v>4758</v>
      </c>
      <c r="K238" s="832">
        <v>162384.27000000002</v>
      </c>
      <c r="L238" s="832"/>
      <c r="M238" s="832">
        <v>34.128682219419929</v>
      </c>
      <c r="N238" s="832">
        <v>3522</v>
      </c>
      <c r="O238" s="832">
        <v>121276.92000000001</v>
      </c>
      <c r="P238" s="828"/>
      <c r="Q238" s="833">
        <v>34.434105621805799</v>
      </c>
    </row>
    <row r="239" spans="1:17" ht="14.45" customHeight="1" x14ac:dyDescent="0.2">
      <c r="A239" s="822" t="s">
        <v>2051</v>
      </c>
      <c r="B239" s="823" t="s">
        <v>1831</v>
      </c>
      <c r="C239" s="823" t="s">
        <v>1835</v>
      </c>
      <c r="D239" s="823" t="s">
        <v>1868</v>
      </c>
      <c r="E239" s="823" t="s">
        <v>1869</v>
      </c>
      <c r="F239" s="832">
        <v>473</v>
      </c>
      <c r="G239" s="832">
        <v>70855.399999999994</v>
      </c>
      <c r="H239" s="832"/>
      <c r="I239" s="832">
        <v>149.79999999999998</v>
      </c>
      <c r="J239" s="832">
        <v>659</v>
      </c>
      <c r="K239" s="832">
        <v>102660.35</v>
      </c>
      <c r="L239" s="832"/>
      <c r="M239" s="832">
        <v>155.78201820940819</v>
      </c>
      <c r="N239" s="832">
        <v>474</v>
      </c>
      <c r="O239" s="832">
        <v>73740.179999999993</v>
      </c>
      <c r="P239" s="828"/>
      <c r="Q239" s="833">
        <v>155.57</v>
      </c>
    </row>
    <row r="240" spans="1:17" ht="14.45" customHeight="1" x14ac:dyDescent="0.2">
      <c r="A240" s="822" t="s">
        <v>2051</v>
      </c>
      <c r="B240" s="823" t="s">
        <v>1831</v>
      </c>
      <c r="C240" s="823" t="s">
        <v>1890</v>
      </c>
      <c r="D240" s="823" t="s">
        <v>1891</v>
      </c>
      <c r="E240" s="823" t="s">
        <v>1892</v>
      </c>
      <c r="F240" s="832">
        <v>1</v>
      </c>
      <c r="G240" s="832">
        <v>38</v>
      </c>
      <c r="H240" s="832"/>
      <c r="I240" s="832">
        <v>38</v>
      </c>
      <c r="J240" s="832"/>
      <c r="K240" s="832"/>
      <c r="L240" s="832"/>
      <c r="M240" s="832"/>
      <c r="N240" s="832"/>
      <c r="O240" s="832"/>
      <c r="P240" s="828"/>
      <c r="Q240" s="833"/>
    </row>
    <row r="241" spans="1:17" ht="14.45" customHeight="1" x14ac:dyDescent="0.2">
      <c r="A241" s="822" t="s">
        <v>2051</v>
      </c>
      <c r="B241" s="823" t="s">
        <v>1831</v>
      </c>
      <c r="C241" s="823" t="s">
        <v>1890</v>
      </c>
      <c r="D241" s="823" t="s">
        <v>1917</v>
      </c>
      <c r="E241" s="823" t="s">
        <v>1918</v>
      </c>
      <c r="F241" s="832">
        <v>3</v>
      </c>
      <c r="G241" s="832">
        <v>2055</v>
      </c>
      <c r="H241" s="832"/>
      <c r="I241" s="832">
        <v>685</v>
      </c>
      <c r="J241" s="832"/>
      <c r="K241" s="832"/>
      <c r="L241" s="832"/>
      <c r="M241" s="832"/>
      <c r="N241" s="832">
        <v>1</v>
      </c>
      <c r="O241" s="832">
        <v>715</v>
      </c>
      <c r="P241" s="828"/>
      <c r="Q241" s="833">
        <v>715</v>
      </c>
    </row>
    <row r="242" spans="1:17" ht="14.45" customHeight="1" x14ac:dyDescent="0.2">
      <c r="A242" s="822" t="s">
        <v>2051</v>
      </c>
      <c r="B242" s="823" t="s">
        <v>1831</v>
      </c>
      <c r="C242" s="823" t="s">
        <v>1890</v>
      </c>
      <c r="D242" s="823" t="s">
        <v>1921</v>
      </c>
      <c r="E242" s="823" t="s">
        <v>1922</v>
      </c>
      <c r="F242" s="832"/>
      <c r="G242" s="832"/>
      <c r="H242" s="832"/>
      <c r="I242" s="832"/>
      <c r="J242" s="832"/>
      <c r="K242" s="832"/>
      <c r="L242" s="832"/>
      <c r="M242" s="832"/>
      <c r="N242" s="832">
        <v>1</v>
      </c>
      <c r="O242" s="832">
        <v>2772</v>
      </c>
      <c r="P242" s="828"/>
      <c r="Q242" s="833">
        <v>2772</v>
      </c>
    </row>
    <row r="243" spans="1:17" ht="14.45" customHeight="1" x14ac:dyDescent="0.2">
      <c r="A243" s="822" t="s">
        <v>2051</v>
      </c>
      <c r="B243" s="823" t="s">
        <v>1831</v>
      </c>
      <c r="C243" s="823" t="s">
        <v>1890</v>
      </c>
      <c r="D243" s="823" t="s">
        <v>1923</v>
      </c>
      <c r="E243" s="823" t="s">
        <v>1924</v>
      </c>
      <c r="F243" s="832">
        <v>15</v>
      </c>
      <c r="G243" s="832">
        <v>27465</v>
      </c>
      <c r="H243" s="832"/>
      <c r="I243" s="832">
        <v>1831</v>
      </c>
      <c r="J243" s="832">
        <v>19</v>
      </c>
      <c r="K243" s="832">
        <v>34865</v>
      </c>
      <c r="L243" s="832"/>
      <c r="M243" s="832">
        <v>1835</v>
      </c>
      <c r="N243" s="832">
        <v>19</v>
      </c>
      <c r="O243" s="832">
        <v>36271</v>
      </c>
      <c r="P243" s="828"/>
      <c r="Q243" s="833">
        <v>1909</v>
      </c>
    </row>
    <row r="244" spans="1:17" ht="14.45" customHeight="1" x14ac:dyDescent="0.2">
      <c r="A244" s="822" t="s">
        <v>2051</v>
      </c>
      <c r="B244" s="823" t="s">
        <v>1831</v>
      </c>
      <c r="C244" s="823" t="s">
        <v>1890</v>
      </c>
      <c r="D244" s="823" t="s">
        <v>1925</v>
      </c>
      <c r="E244" s="823" t="s">
        <v>1926</v>
      </c>
      <c r="F244" s="832">
        <v>5</v>
      </c>
      <c r="G244" s="832">
        <v>2155</v>
      </c>
      <c r="H244" s="832"/>
      <c r="I244" s="832">
        <v>431</v>
      </c>
      <c r="J244" s="832">
        <v>7</v>
      </c>
      <c r="K244" s="832">
        <v>3031</v>
      </c>
      <c r="L244" s="832"/>
      <c r="M244" s="832">
        <v>433</v>
      </c>
      <c r="N244" s="832">
        <v>5</v>
      </c>
      <c r="O244" s="832">
        <v>2260</v>
      </c>
      <c r="P244" s="828"/>
      <c r="Q244" s="833">
        <v>452</v>
      </c>
    </row>
    <row r="245" spans="1:17" ht="14.45" customHeight="1" x14ac:dyDescent="0.2">
      <c r="A245" s="822" t="s">
        <v>2051</v>
      </c>
      <c r="B245" s="823" t="s">
        <v>1831</v>
      </c>
      <c r="C245" s="823" t="s">
        <v>1890</v>
      </c>
      <c r="D245" s="823" t="s">
        <v>2003</v>
      </c>
      <c r="E245" s="823" t="s">
        <v>2004</v>
      </c>
      <c r="F245" s="832">
        <v>19</v>
      </c>
      <c r="G245" s="832">
        <v>275785</v>
      </c>
      <c r="H245" s="832"/>
      <c r="I245" s="832">
        <v>14515</v>
      </c>
      <c r="J245" s="832">
        <v>21</v>
      </c>
      <c r="K245" s="832">
        <v>304941</v>
      </c>
      <c r="L245" s="832"/>
      <c r="M245" s="832">
        <v>14521</v>
      </c>
      <c r="N245" s="832">
        <v>17</v>
      </c>
      <c r="O245" s="832">
        <v>250070</v>
      </c>
      <c r="P245" s="828"/>
      <c r="Q245" s="833">
        <v>14710</v>
      </c>
    </row>
    <row r="246" spans="1:17" ht="14.45" customHeight="1" x14ac:dyDescent="0.2">
      <c r="A246" s="822" t="s">
        <v>2051</v>
      </c>
      <c r="B246" s="823" t="s">
        <v>1831</v>
      </c>
      <c r="C246" s="823" t="s">
        <v>1890</v>
      </c>
      <c r="D246" s="823" t="s">
        <v>1937</v>
      </c>
      <c r="E246" s="823" t="s">
        <v>1938</v>
      </c>
      <c r="F246" s="832"/>
      <c r="G246" s="832"/>
      <c r="H246" s="832"/>
      <c r="I246" s="832"/>
      <c r="J246" s="832">
        <v>1</v>
      </c>
      <c r="K246" s="832">
        <v>618</v>
      </c>
      <c r="L246" s="832"/>
      <c r="M246" s="832">
        <v>618</v>
      </c>
      <c r="N246" s="832"/>
      <c r="O246" s="832"/>
      <c r="P246" s="828"/>
      <c r="Q246" s="833"/>
    </row>
    <row r="247" spans="1:17" ht="14.45" customHeight="1" x14ac:dyDescent="0.2">
      <c r="A247" s="822" t="s">
        <v>2051</v>
      </c>
      <c r="B247" s="823" t="s">
        <v>1831</v>
      </c>
      <c r="C247" s="823" t="s">
        <v>1890</v>
      </c>
      <c r="D247" s="823" t="s">
        <v>1945</v>
      </c>
      <c r="E247" s="823" t="s">
        <v>1946</v>
      </c>
      <c r="F247" s="832">
        <v>1</v>
      </c>
      <c r="G247" s="832">
        <v>1347</v>
      </c>
      <c r="H247" s="832"/>
      <c r="I247" s="832">
        <v>1347</v>
      </c>
      <c r="J247" s="832">
        <v>4</v>
      </c>
      <c r="K247" s="832">
        <v>5404</v>
      </c>
      <c r="L247" s="832"/>
      <c r="M247" s="832">
        <v>1351</v>
      </c>
      <c r="N247" s="832">
        <v>3</v>
      </c>
      <c r="O247" s="832">
        <v>4224</v>
      </c>
      <c r="P247" s="828"/>
      <c r="Q247" s="833">
        <v>1408</v>
      </c>
    </row>
    <row r="248" spans="1:17" ht="14.45" customHeight="1" x14ac:dyDescent="0.2">
      <c r="A248" s="822" t="s">
        <v>2051</v>
      </c>
      <c r="B248" s="823" t="s">
        <v>1831</v>
      </c>
      <c r="C248" s="823" t="s">
        <v>1890</v>
      </c>
      <c r="D248" s="823" t="s">
        <v>1947</v>
      </c>
      <c r="E248" s="823" t="s">
        <v>1948</v>
      </c>
      <c r="F248" s="832">
        <v>7</v>
      </c>
      <c r="G248" s="832">
        <v>3584</v>
      </c>
      <c r="H248" s="832"/>
      <c r="I248" s="832">
        <v>512</v>
      </c>
      <c r="J248" s="832">
        <v>3</v>
      </c>
      <c r="K248" s="832">
        <v>1542</v>
      </c>
      <c r="L248" s="832"/>
      <c r="M248" s="832">
        <v>514</v>
      </c>
      <c r="N248" s="832">
        <v>5</v>
      </c>
      <c r="O248" s="832">
        <v>2685</v>
      </c>
      <c r="P248" s="828"/>
      <c r="Q248" s="833">
        <v>537</v>
      </c>
    </row>
    <row r="249" spans="1:17" ht="14.45" customHeight="1" x14ac:dyDescent="0.2">
      <c r="A249" s="822" t="s">
        <v>2051</v>
      </c>
      <c r="B249" s="823" t="s">
        <v>1831</v>
      </c>
      <c r="C249" s="823" t="s">
        <v>1890</v>
      </c>
      <c r="D249" s="823" t="s">
        <v>1949</v>
      </c>
      <c r="E249" s="823" t="s">
        <v>1950</v>
      </c>
      <c r="F249" s="832">
        <v>2</v>
      </c>
      <c r="G249" s="832">
        <v>4684</v>
      </c>
      <c r="H249" s="832"/>
      <c r="I249" s="832">
        <v>2342</v>
      </c>
      <c r="J249" s="832"/>
      <c r="K249" s="832"/>
      <c r="L249" s="832"/>
      <c r="M249" s="832"/>
      <c r="N249" s="832">
        <v>1</v>
      </c>
      <c r="O249" s="832">
        <v>2439</v>
      </c>
      <c r="P249" s="828"/>
      <c r="Q249" s="833">
        <v>2439</v>
      </c>
    </row>
    <row r="250" spans="1:17" ht="14.45" customHeight="1" x14ac:dyDescent="0.2">
      <c r="A250" s="822" t="s">
        <v>2051</v>
      </c>
      <c r="B250" s="823" t="s">
        <v>1831</v>
      </c>
      <c r="C250" s="823" t="s">
        <v>1890</v>
      </c>
      <c r="D250" s="823" t="s">
        <v>1967</v>
      </c>
      <c r="E250" s="823" t="s">
        <v>1968</v>
      </c>
      <c r="F250" s="832">
        <v>2</v>
      </c>
      <c r="G250" s="832">
        <v>1444</v>
      </c>
      <c r="H250" s="832"/>
      <c r="I250" s="832">
        <v>722</v>
      </c>
      <c r="J250" s="832"/>
      <c r="K250" s="832"/>
      <c r="L250" s="832"/>
      <c r="M250" s="832"/>
      <c r="N250" s="832">
        <v>2</v>
      </c>
      <c r="O250" s="832">
        <v>1504</v>
      </c>
      <c r="P250" s="828"/>
      <c r="Q250" s="833">
        <v>752</v>
      </c>
    </row>
    <row r="251" spans="1:17" ht="14.45" customHeight="1" x14ac:dyDescent="0.2">
      <c r="A251" s="822" t="s">
        <v>2052</v>
      </c>
      <c r="B251" s="823" t="s">
        <v>1831</v>
      </c>
      <c r="C251" s="823" t="s">
        <v>1835</v>
      </c>
      <c r="D251" s="823" t="s">
        <v>1840</v>
      </c>
      <c r="E251" s="823" t="s">
        <v>1841</v>
      </c>
      <c r="F251" s="832"/>
      <c r="G251" s="832"/>
      <c r="H251" s="832"/>
      <c r="I251" s="832"/>
      <c r="J251" s="832"/>
      <c r="K251" s="832"/>
      <c r="L251" s="832"/>
      <c r="M251" s="832"/>
      <c r="N251" s="832">
        <v>150</v>
      </c>
      <c r="O251" s="832">
        <v>1095</v>
      </c>
      <c r="P251" s="828"/>
      <c r="Q251" s="833">
        <v>7.3</v>
      </c>
    </row>
    <row r="252" spans="1:17" ht="14.45" customHeight="1" x14ac:dyDescent="0.2">
      <c r="A252" s="822" t="s">
        <v>2052</v>
      </c>
      <c r="B252" s="823" t="s">
        <v>1831</v>
      </c>
      <c r="C252" s="823" t="s">
        <v>1835</v>
      </c>
      <c r="D252" s="823" t="s">
        <v>1993</v>
      </c>
      <c r="E252" s="823" t="s">
        <v>1994</v>
      </c>
      <c r="F252" s="832">
        <v>268</v>
      </c>
      <c r="G252" s="832">
        <v>9144.16</v>
      </c>
      <c r="H252" s="832"/>
      <c r="I252" s="832">
        <v>34.119999999999997</v>
      </c>
      <c r="J252" s="832"/>
      <c r="K252" s="832"/>
      <c r="L252" s="832"/>
      <c r="M252" s="832"/>
      <c r="N252" s="832"/>
      <c r="O252" s="832"/>
      <c r="P252" s="828"/>
      <c r="Q252" s="833"/>
    </row>
    <row r="253" spans="1:17" ht="14.45" customHeight="1" x14ac:dyDescent="0.2">
      <c r="A253" s="822" t="s">
        <v>2052</v>
      </c>
      <c r="B253" s="823" t="s">
        <v>1831</v>
      </c>
      <c r="C253" s="823" t="s">
        <v>1890</v>
      </c>
      <c r="D253" s="823" t="s">
        <v>1923</v>
      </c>
      <c r="E253" s="823" t="s">
        <v>1924</v>
      </c>
      <c r="F253" s="832"/>
      <c r="G253" s="832"/>
      <c r="H253" s="832"/>
      <c r="I253" s="832"/>
      <c r="J253" s="832"/>
      <c r="K253" s="832"/>
      <c r="L253" s="832"/>
      <c r="M253" s="832"/>
      <c r="N253" s="832">
        <v>1</v>
      </c>
      <c r="O253" s="832">
        <v>1909</v>
      </c>
      <c r="P253" s="828"/>
      <c r="Q253" s="833">
        <v>1909</v>
      </c>
    </row>
    <row r="254" spans="1:17" ht="14.45" customHeight="1" x14ac:dyDescent="0.2">
      <c r="A254" s="822" t="s">
        <v>2052</v>
      </c>
      <c r="B254" s="823" t="s">
        <v>1831</v>
      </c>
      <c r="C254" s="823" t="s">
        <v>1890</v>
      </c>
      <c r="D254" s="823" t="s">
        <v>2003</v>
      </c>
      <c r="E254" s="823" t="s">
        <v>2004</v>
      </c>
      <c r="F254" s="832">
        <v>1</v>
      </c>
      <c r="G254" s="832">
        <v>14515</v>
      </c>
      <c r="H254" s="832"/>
      <c r="I254" s="832">
        <v>14515</v>
      </c>
      <c r="J254" s="832"/>
      <c r="K254" s="832"/>
      <c r="L254" s="832"/>
      <c r="M254" s="832"/>
      <c r="N254" s="832"/>
      <c r="O254" s="832"/>
      <c r="P254" s="828"/>
      <c r="Q254" s="833"/>
    </row>
    <row r="255" spans="1:17" ht="14.45" customHeight="1" x14ac:dyDescent="0.2">
      <c r="A255" s="822" t="s">
        <v>2052</v>
      </c>
      <c r="B255" s="823" t="s">
        <v>1831</v>
      </c>
      <c r="C255" s="823" t="s">
        <v>1890</v>
      </c>
      <c r="D255" s="823" t="s">
        <v>1947</v>
      </c>
      <c r="E255" s="823" t="s">
        <v>1948</v>
      </c>
      <c r="F255" s="832"/>
      <c r="G255" s="832"/>
      <c r="H255" s="832"/>
      <c r="I255" s="832"/>
      <c r="J255" s="832"/>
      <c r="K255" s="832"/>
      <c r="L255" s="832"/>
      <c r="M255" s="832"/>
      <c r="N255" s="832">
        <v>1</v>
      </c>
      <c r="O255" s="832">
        <v>537</v>
      </c>
      <c r="P255" s="828"/>
      <c r="Q255" s="833">
        <v>537</v>
      </c>
    </row>
    <row r="256" spans="1:17" ht="14.45" customHeight="1" x14ac:dyDescent="0.2">
      <c r="A256" s="822" t="s">
        <v>2053</v>
      </c>
      <c r="B256" s="823" t="s">
        <v>1831</v>
      </c>
      <c r="C256" s="823" t="s">
        <v>1835</v>
      </c>
      <c r="D256" s="823" t="s">
        <v>1840</v>
      </c>
      <c r="E256" s="823" t="s">
        <v>1841</v>
      </c>
      <c r="F256" s="832">
        <v>150</v>
      </c>
      <c r="G256" s="832">
        <v>1102.5</v>
      </c>
      <c r="H256" s="832"/>
      <c r="I256" s="832">
        <v>7.35</v>
      </c>
      <c r="J256" s="832">
        <v>150</v>
      </c>
      <c r="K256" s="832">
        <v>1072.5</v>
      </c>
      <c r="L256" s="832"/>
      <c r="M256" s="832">
        <v>7.15</v>
      </c>
      <c r="N256" s="832">
        <v>322</v>
      </c>
      <c r="O256" s="832">
        <v>2350.6000000000004</v>
      </c>
      <c r="P256" s="828"/>
      <c r="Q256" s="833">
        <v>7.3000000000000007</v>
      </c>
    </row>
    <row r="257" spans="1:17" ht="14.45" customHeight="1" x14ac:dyDescent="0.2">
      <c r="A257" s="822" t="s">
        <v>2053</v>
      </c>
      <c r="B257" s="823" t="s">
        <v>1831</v>
      </c>
      <c r="C257" s="823" t="s">
        <v>1835</v>
      </c>
      <c r="D257" s="823" t="s">
        <v>1860</v>
      </c>
      <c r="E257" s="823" t="s">
        <v>1861</v>
      </c>
      <c r="F257" s="832"/>
      <c r="G257" s="832"/>
      <c r="H257" s="832"/>
      <c r="I257" s="832"/>
      <c r="J257" s="832">
        <v>1</v>
      </c>
      <c r="K257" s="832">
        <v>1846.12</v>
      </c>
      <c r="L257" s="832"/>
      <c r="M257" s="832">
        <v>1846.12</v>
      </c>
      <c r="N257" s="832">
        <v>1</v>
      </c>
      <c r="O257" s="832">
        <v>1853.05</v>
      </c>
      <c r="P257" s="828"/>
      <c r="Q257" s="833">
        <v>1853.05</v>
      </c>
    </row>
    <row r="258" spans="1:17" ht="14.45" customHeight="1" x14ac:dyDescent="0.2">
      <c r="A258" s="822" t="s">
        <v>2053</v>
      </c>
      <c r="B258" s="823" t="s">
        <v>1831</v>
      </c>
      <c r="C258" s="823" t="s">
        <v>1835</v>
      </c>
      <c r="D258" s="823" t="s">
        <v>1993</v>
      </c>
      <c r="E258" s="823" t="s">
        <v>1994</v>
      </c>
      <c r="F258" s="832"/>
      <c r="G258" s="832"/>
      <c r="H258" s="832"/>
      <c r="I258" s="832"/>
      <c r="J258" s="832"/>
      <c r="K258" s="832"/>
      <c r="L258" s="832"/>
      <c r="M258" s="832"/>
      <c r="N258" s="832">
        <v>1240</v>
      </c>
      <c r="O258" s="832">
        <v>42633.799999999996</v>
      </c>
      <c r="P258" s="828"/>
      <c r="Q258" s="833">
        <v>34.382096774193542</v>
      </c>
    </row>
    <row r="259" spans="1:17" ht="14.45" customHeight="1" x14ac:dyDescent="0.2">
      <c r="A259" s="822" t="s">
        <v>2053</v>
      </c>
      <c r="B259" s="823" t="s">
        <v>1831</v>
      </c>
      <c r="C259" s="823" t="s">
        <v>1890</v>
      </c>
      <c r="D259" s="823" t="s">
        <v>1917</v>
      </c>
      <c r="E259" s="823" t="s">
        <v>1918</v>
      </c>
      <c r="F259" s="832"/>
      <c r="G259" s="832"/>
      <c r="H259" s="832"/>
      <c r="I259" s="832"/>
      <c r="J259" s="832">
        <v>1</v>
      </c>
      <c r="K259" s="832">
        <v>687</v>
      </c>
      <c r="L259" s="832"/>
      <c r="M259" s="832">
        <v>687</v>
      </c>
      <c r="N259" s="832">
        <v>1</v>
      </c>
      <c r="O259" s="832">
        <v>715</v>
      </c>
      <c r="P259" s="828"/>
      <c r="Q259" s="833">
        <v>715</v>
      </c>
    </row>
    <row r="260" spans="1:17" ht="14.45" customHeight="1" x14ac:dyDescent="0.2">
      <c r="A260" s="822" t="s">
        <v>2053</v>
      </c>
      <c r="B260" s="823" t="s">
        <v>1831</v>
      </c>
      <c r="C260" s="823" t="s">
        <v>1890</v>
      </c>
      <c r="D260" s="823" t="s">
        <v>1923</v>
      </c>
      <c r="E260" s="823" t="s">
        <v>1924</v>
      </c>
      <c r="F260" s="832">
        <v>1</v>
      </c>
      <c r="G260" s="832">
        <v>1831</v>
      </c>
      <c r="H260" s="832"/>
      <c r="I260" s="832">
        <v>1831</v>
      </c>
      <c r="J260" s="832">
        <v>2</v>
      </c>
      <c r="K260" s="832">
        <v>3670</v>
      </c>
      <c r="L260" s="832"/>
      <c r="M260" s="832">
        <v>1835</v>
      </c>
      <c r="N260" s="832">
        <v>3</v>
      </c>
      <c r="O260" s="832">
        <v>5727</v>
      </c>
      <c r="P260" s="828"/>
      <c r="Q260" s="833">
        <v>1909</v>
      </c>
    </row>
    <row r="261" spans="1:17" ht="14.45" customHeight="1" x14ac:dyDescent="0.2">
      <c r="A261" s="822" t="s">
        <v>2053</v>
      </c>
      <c r="B261" s="823" t="s">
        <v>1831</v>
      </c>
      <c r="C261" s="823" t="s">
        <v>1890</v>
      </c>
      <c r="D261" s="823" t="s">
        <v>2003</v>
      </c>
      <c r="E261" s="823" t="s">
        <v>2004</v>
      </c>
      <c r="F261" s="832"/>
      <c r="G261" s="832"/>
      <c r="H261" s="832"/>
      <c r="I261" s="832"/>
      <c r="J261" s="832"/>
      <c r="K261" s="832"/>
      <c r="L261" s="832"/>
      <c r="M261" s="832"/>
      <c r="N261" s="832">
        <v>4</v>
      </c>
      <c r="O261" s="832">
        <v>58840</v>
      </c>
      <c r="P261" s="828"/>
      <c r="Q261" s="833">
        <v>14710</v>
      </c>
    </row>
    <row r="262" spans="1:17" ht="14.45" customHeight="1" x14ac:dyDescent="0.2">
      <c r="A262" s="822" t="s">
        <v>2053</v>
      </c>
      <c r="B262" s="823" t="s">
        <v>1831</v>
      </c>
      <c r="C262" s="823" t="s">
        <v>1890</v>
      </c>
      <c r="D262" s="823" t="s">
        <v>1947</v>
      </c>
      <c r="E262" s="823" t="s">
        <v>1948</v>
      </c>
      <c r="F262" s="832">
        <v>1</v>
      </c>
      <c r="G262" s="832">
        <v>512</v>
      </c>
      <c r="H262" s="832"/>
      <c r="I262" s="832">
        <v>512</v>
      </c>
      <c r="J262" s="832">
        <v>1</v>
      </c>
      <c r="K262" s="832">
        <v>514</v>
      </c>
      <c r="L262" s="832"/>
      <c r="M262" s="832">
        <v>514</v>
      </c>
      <c r="N262" s="832">
        <v>2</v>
      </c>
      <c r="O262" s="832">
        <v>1074</v>
      </c>
      <c r="P262" s="828"/>
      <c r="Q262" s="833">
        <v>537</v>
      </c>
    </row>
    <row r="263" spans="1:17" ht="14.45" customHeight="1" x14ac:dyDescent="0.2">
      <c r="A263" s="822" t="s">
        <v>2054</v>
      </c>
      <c r="B263" s="823" t="s">
        <v>1831</v>
      </c>
      <c r="C263" s="823" t="s">
        <v>1832</v>
      </c>
      <c r="D263" s="823" t="s">
        <v>1990</v>
      </c>
      <c r="E263" s="823" t="s">
        <v>863</v>
      </c>
      <c r="F263" s="832"/>
      <c r="G263" s="832"/>
      <c r="H263" s="832"/>
      <c r="I263" s="832"/>
      <c r="J263" s="832">
        <v>0.05</v>
      </c>
      <c r="K263" s="832">
        <v>35.909999999999997</v>
      </c>
      <c r="L263" s="832"/>
      <c r="M263" s="832">
        <v>718.19999999999993</v>
      </c>
      <c r="N263" s="832"/>
      <c r="O263" s="832"/>
      <c r="P263" s="828"/>
      <c r="Q263" s="833"/>
    </row>
    <row r="264" spans="1:17" ht="14.45" customHeight="1" x14ac:dyDescent="0.2">
      <c r="A264" s="822" t="s">
        <v>2054</v>
      </c>
      <c r="B264" s="823" t="s">
        <v>1831</v>
      </c>
      <c r="C264" s="823" t="s">
        <v>1832</v>
      </c>
      <c r="D264" s="823" t="s">
        <v>1991</v>
      </c>
      <c r="E264" s="823" t="s">
        <v>937</v>
      </c>
      <c r="F264" s="832">
        <v>2.95</v>
      </c>
      <c r="G264" s="832">
        <v>1933.79</v>
      </c>
      <c r="H264" s="832"/>
      <c r="I264" s="832">
        <v>655.52203389830504</v>
      </c>
      <c r="J264" s="832">
        <v>0.02</v>
      </c>
      <c r="K264" s="832">
        <v>15.08</v>
      </c>
      <c r="L264" s="832"/>
      <c r="M264" s="832">
        <v>754</v>
      </c>
      <c r="N264" s="832"/>
      <c r="O264" s="832"/>
      <c r="P264" s="828"/>
      <c r="Q264" s="833"/>
    </row>
    <row r="265" spans="1:17" ht="14.45" customHeight="1" x14ac:dyDescent="0.2">
      <c r="A265" s="822" t="s">
        <v>2054</v>
      </c>
      <c r="B265" s="823" t="s">
        <v>1831</v>
      </c>
      <c r="C265" s="823" t="s">
        <v>1835</v>
      </c>
      <c r="D265" s="823" t="s">
        <v>1838</v>
      </c>
      <c r="E265" s="823" t="s">
        <v>1839</v>
      </c>
      <c r="F265" s="832">
        <v>221</v>
      </c>
      <c r="G265" s="832">
        <v>587.86</v>
      </c>
      <c r="H265" s="832"/>
      <c r="I265" s="832">
        <v>2.66</v>
      </c>
      <c r="J265" s="832"/>
      <c r="K265" s="832"/>
      <c r="L265" s="832"/>
      <c r="M265" s="832"/>
      <c r="N265" s="832"/>
      <c r="O265" s="832"/>
      <c r="P265" s="828"/>
      <c r="Q265" s="833"/>
    </row>
    <row r="266" spans="1:17" ht="14.45" customHeight="1" x14ac:dyDescent="0.2">
      <c r="A266" s="822" t="s">
        <v>2054</v>
      </c>
      <c r="B266" s="823" t="s">
        <v>1831</v>
      </c>
      <c r="C266" s="823" t="s">
        <v>1835</v>
      </c>
      <c r="D266" s="823" t="s">
        <v>1840</v>
      </c>
      <c r="E266" s="823" t="s">
        <v>1841</v>
      </c>
      <c r="F266" s="832">
        <v>2208</v>
      </c>
      <c r="G266" s="832">
        <v>15927.3</v>
      </c>
      <c r="H266" s="832"/>
      <c r="I266" s="832">
        <v>7.2134510869565212</v>
      </c>
      <c r="J266" s="832">
        <v>1545</v>
      </c>
      <c r="K266" s="832">
        <v>11046.749999999998</v>
      </c>
      <c r="L266" s="832"/>
      <c r="M266" s="832">
        <v>7.1499999999999986</v>
      </c>
      <c r="N266" s="832">
        <v>1062</v>
      </c>
      <c r="O266" s="832">
        <v>7769.34</v>
      </c>
      <c r="P266" s="828"/>
      <c r="Q266" s="833">
        <v>7.3157627118644069</v>
      </c>
    </row>
    <row r="267" spans="1:17" ht="14.45" customHeight="1" x14ac:dyDescent="0.2">
      <c r="A267" s="822" t="s">
        <v>2054</v>
      </c>
      <c r="B267" s="823" t="s">
        <v>1831</v>
      </c>
      <c r="C267" s="823" t="s">
        <v>1835</v>
      </c>
      <c r="D267" s="823" t="s">
        <v>1844</v>
      </c>
      <c r="E267" s="823" t="s">
        <v>1845</v>
      </c>
      <c r="F267" s="832">
        <v>280</v>
      </c>
      <c r="G267" s="832">
        <v>1447.6</v>
      </c>
      <c r="H267" s="832"/>
      <c r="I267" s="832">
        <v>5.17</v>
      </c>
      <c r="J267" s="832">
        <v>290</v>
      </c>
      <c r="K267" s="832">
        <v>1502.2</v>
      </c>
      <c r="L267" s="832"/>
      <c r="M267" s="832">
        <v>5.18</v>
      </c>
      <c r="N267" s="832"/>
      <c r="O267" s="832"/>
      <c r="P267" s="828"/>
      <c r="Q267" s="833"/>
    </row>
    <row r="268" spans="1:17" ht="14.45" customHeight="1" x14ac:dyDescent="0.2">
      <c r="A268" s="822" t="s">
        <v>2054</v>
      </c>
      <c r="B268" s="823" t="s">
        <v>1831</v>
      </c>
      <c r="C268" s="823" t="s">
        <v>1835</v>
      </c>
      <c r="D268" s="823" t="s">
        <v>1848</v>
      </c>
      <c r="E268" s="823" t="s">
        <v>1849</v>
      </c>
      <c r="F268" s="832">
        <v>615</v>
      </c>
      <c r="G268" s="832">
        <v>5682.6</v>
      </c>
      <c r="H268" s="832"/>
      <c r="I268" s="832">
        <v>9.24</v>
      </c>
      <c r="J268" s="832">
        <v>513</v>
      </c>
      <c r="K268" s="832">
        <v>4781.16</v>
      </c>
      <c r="L268" s="832"/>
      <c r="M268" s="832">
        <v>9.32</v>
      </c>
      <c r="N268" s="832">
        <v>147</v>
      </c>
      <c r="O268" s="832">
        <v>1395.03</v>
      </c>
      <c r="P268" s="828"/>
      <c r="Q268" s="833">
        <v>9.49</v>
      </c>
    </row>
    <row r="269" spans="1:17" ht="14.45" customHeight="1" x14ac:dyDescent="0.2">
      <c r="A269" s="822" t="s">
        <v>2054</v>
      </c>
      <c r="B269" s="823" t="s">
        <v>1831</v>
      </c>
      <c r="C269" s="823" t="s">
        <v>1835</v>
      </c>
      <c r="D269" s="823" t="s">
        <v>1850</v>
      </c>
      <c r="E269" s="823" t="s">
        <v>1851</v>
      </c>
      <c r="F269" s="832">
        <v>124</v>
      </c>
      <c r="G269" s="832">
        <v>1277.2</v>
      </c>
      <c r="H269" s="832"/>
      <c r="I269" s="832">
        <v>10.3</v>
      </c>
      <c r="J269" s="832"/>
      <c r="K269" s="832"/>
      <c r="L269" s="832"/>
      <c r="M269" s="832"/>
      <c r="N269" s="832"/>
      <c r="O269" s="832"/>
      <c r="P269" s="828"/>
      <c r="Q269" s="833"/>
    </row>
    <row r="270" spans="1:17" ht="14.45" customHeight="1" x14ac:dyDescent="0.2">
      <c r="A270" s="822" t="s">
        <v>2054</v>
      </c>
      <c r="B270" s="823" t="s">
        <v>1831</v>
      </c>
      <c r="C270" s="823" t="s">
        <v>1835</v>
      </c>
      <c r="D270" s="823" t="s">
        <v>1854</v>
      </c>
      <c r="E270" s="823" t="s">
        <v>1855</v>
      </c>
      <c r="F270" s="832">
        <v>500</v>
      </c>
      <c r="G270" s="832">
        <v>3850</v>
      </c>
      <c r="H270" s="832"/>
      <c r="I270" s="832">
        <v>7.7</v>
      </c>
      <c r="J270" s="832"/>
      <c r="K270" s="832"/>
      <c r="L270" s="832"/>
      <c r="M270" s="832"/>
      <c r="N270" s="832"/>
      <c r="O270" s="832"/>
      <c r="P270" s="828"/>
      <c r="Q270" s="833"/>
    </row>
    <row r="271" spans="1:17" ht="14.45" customHeight="1" x14ac:dyDescent="0.2">
      <c r="A271" s="822" t="s">
        <v>2054</v>
      </c>
      <c r="B271" s="823" t="s">
        <v>1831</v>
      </c>
      <c r="C271" s="823" t="s">
        <v>1835</v>
      </c>
      <c r="D271" s="823" t="s">
        <v>1860</v>
      </c>
      <c r="E271" s="823" t="s">
        <v>1861</v>
      </c>
      <c r="F271" s="832">
        <v>9</v>
      </c>
      <c r="G271" s="832">
        <v>16497.559999999998</v>
      </c>
      <c r="H271" s="832"/>
      <c r="I271" s="832">
        <v>1833.0622222222219</v>
      </c>
      <c r="J271" s="832">
        <v>4</v>
      </c>
      <c r="K271" s="832">
        <v>7384.48</v>
      </c>
      <c r="L271" s="832"/>
      <c r="M271" s="832">
        <v>1846.12</v>
      </c>
      <c r="N271" s="832">
        <v>2</v>
      </c>
      <c r="O271" s="832">
        <v>3706.1</v>
      </c>
      <c r="P271" s="828"/>
      <c r="Q271" s="833">
        <v>1853.05</v>
      </c>
    </row>
    <row r="272" spans="1:17" ht="14.45" customHeight="1" x14ac:dyDescent="0.2">
      <c r="A272" s="822" t="s">
        <v>2054</v>
      </c>
      <c r="B272" s="823" t="s">
        <v>1831</v>
      </c>
      <c r="C272" s="823" t="s">
        <v>1835</v>
      </c>
      <c r="D272" s="823" t="s">
        <v>1864</v>
      </c>
      <c r="E272" s="823" t="s">
        <v>1865</v>
      </c>
      <c r="F272" s="832">
        <v>1706</v>
      </c>
      <c r="G272" s="832">
        <v>6437.16</v>
      </c>
      <c r="H272" s="832"/>
      <c r="I272" s="832">
        <v>3.7732473622508791</v>
      </c>
      <c r="J272" s="832">
        <v>5072</v>
      </c>
      <c r="K272" s="832">
        <v>18563.52</v>
      </c>
      <c r="L272" s="832"/>
      <c r="M272" s="832">
        <v>3.66</v>
      </c>
      <c r="N272" s="832">
        <v>6909</v>
      </c>
      <c r="O272" s="832">
        <v>26336.35</v>
      </c>
      <c r="P272" s="828"/>
      <c r="Q272" s="833">
        <v>3.8118902880301055</v>
      </c>
    </row>
    <row r="273" spans="1:17" ht="14.45" customHeight="1" x14ac:dyDescent="0.2">
      <c r="A273" s="822" t="s">
        <v>2054</v>
      </c>
      <c r="B273" s="823" t="s">
        <v>1831</v>
      </c>
      <c r="C273" s="823" t="s">
        <v>1835</v>
      </c>
      <c r="D273" s="823" t="s">
        <v>1993</v>
      </c>
      <c r="E273" s="823" t="s">
        <v>1994</v>
      </c>
      <c r="F273" s="832">
        <v>3085</v>
      </c>
      <c r="G273" s="832">
        <v>104869.88</v>
      </c>
      <c r="H273" s="832"/>
      <c r="I273" s="832">
        <v>33.993478119935169</v>
      </c>
      <c r="J273" s="832">
        <v>6301</v>
      </c>
      <c r="K273" s="832">
        <v>215043.62000000005</v>
      </c>
      <c r="L273" s="832"/>
      <c r="M273" s="832">
        <v>34.128490715759412</v>
      </c>
      <c r="N273" s="832">
        <v>5276</v>
      </c>
      <c r="O273" s="832">
        <v>181699.08000000002</v>
      </c>
      <c r="P273" s="828"/>
      <c r="Q273" s="833">
        <v>34.438794541319183</v>
      </c>
    </row>
    <row r="274" spans="1:17" ht="14.45" customHeight="1" x14ac:dyDescent="0.2">
      <c r="A274" s="822" t="s">
        <v>2054</v>
      </c>
      <c r="B274" s="823" t="s">
        <v>1831</v>
      </c>
      <c r="C274" s="823" t="s">
        <v>1835</v>
      </c>
      <c r="D274" s="823" t="s">
        <v>1995</v>
      </c>
      <c r="E274" s="823" t="s">
        <v>1996</v>
      </c>
      <c r="F274" s="832">
        <v>336</v>
      </c>
      <c r="G274" s="832">
        <v>17196.48</v>
      </c>
      <c r="H274" s="832"/>
      <c r="I274" s="832">
        <v>51.18</v>
      </c>
      <c r="J274" s="832"/>
      <c r="K274" s="832"/>
      <c r="L274" s="832"/>
      <c r="M274" s="832"/>
      <c r="N274" s="832"/>
      <c r="O274" s="832"/>
      <c r="P274" s="828"/>
      <c r="Q274" s="833"/>
    </row>
    <row r="275" spans="1:17" ht="14.45" customHeight="1" x14ac:dyDescent="0.2">
      <c r="A275" s="822" t="s">
        <v>2054</v>
      </c>
      <c r="B275" s="823" t="s">
        <v>1831</v>
      </c>
      <c r="C275" s="823" t="s">
        <v>1835</v>
      </c>
      <c r="D275" s="823" t="s">
        <v>1876</v>
      </c>
      <c r="E275" s="823" t="s">
        <v>1877</v>
      </c>
      <c r="F275" s="832">
        <v>708</v>
      </c>
      <c r="G275" s="832">
        <v>13522.8</v>
      </c>
      <c r="H275" s="832"/>
      <c r="I275" s="832">
        <v>19.099999999999998</v>
      </c>
      <c r="J275" s="832">
        <v>1358</v>
      </c>
      <c r="K275" s="832">
        <v>26413.1</v>
      </c>
      <c r="L275" s="832"/>
      <c r="M275" s="832">
        <v>19.45</v>
      </c>
      <c r="N275" s="832"/>
      <c r="O275" s="832"/>
      <c r="P275" s="828"/>
      <c r="Q275" s="833"/>
    </row>
    <row r="276" spans="1:17" ht="14.45" customHeight="1" x14ac:dyDescent="0.2">
      <c r="A276" s="822" t="s">
        <v>2054</v>
      </c>
      <c r="B276" s="823" t="s">
        <v>1831</v>
      </c>
      <c r="C276" s="823" t="s">
        <v>1890</v>
      </c>
      <c r="D276" s="823" t="s">
        <v>1911</v>
      </c>
      <c r="E276" s="823" t="s">
        <v>1912</v>
      </c>
      <c r="F276" s="832">
        <v>4</v>
      </c>
      <c r="G276" s="832">
        <v>7680</v>
      </c>
      <c r="H276" s="832"/>
      <c r="I276" s="832">
        <v>1920</v>
      </c>
      <c r="J276" s="832">
        <v>3</v>
      </c>
      <c r="K276" s="832">
        <v>5775</v>
      </c>
      <c r="L276" s="832"/>
      <c r="M276" s="832">
        <v>1925</v>
      </c>
      <c r="N276" s="832">
        <v>1</v>
      </c>
      <c r="O276" s="832">
        <v>2000</v>
      </c>
      <c r="P276" s="828"/>
      <c r="Q276" s="833">
        <v>2000</v>
      </c>
    </row>
    <row r="277" spans="1:17" ht="14.45" customHeight="1" x14ac:dyDescent="0.2">
      <c r="A277" s="822" t="s">
        <v>2054</v>
      </c>
      <c r="B277" s="823" t="s">
        <v>1831</v>
      </c>
      <c r="C277" s="823" t="s">
        <v>1890</v>
      </c>
      <c r="D277" s="823" t="s">
        <v>1915</v>
      </c>
      <c r="E277" s="823" t="s">
        <v>1916</v>
      </c>
      <c r="F277" s="832"/>
      <c r="G277" s="832"/>
      <c r="H277" s="832"/>
      <c r="I277" s="832"/>
      <c r="J277" s="832"/>
      <c r="K277" s="832"/>
      <c r="L277" s="832"/>
      <c r="M277" s="832"/>
      <c r="N277" s="832">
        <v>1</v>
      </c>
      <c r="O277" s="832">
        <v>1267</v>
      </c>
      <c r="P277" s="828"/>
      <c r="Q277" s="833">
        <v>1267</v>
      </c>
    </row>
    <row r="278" spans="1:17" ht="14.45" customHeight="1" x14ac:dyDescent="0.2">
      <c r="A278" s="822" t="s">
        <v>2054</v>
      </c>
      <c r="B278" s="823" t="s">
        <v>1831</v>
      </c>
      <c r="C278" s="823" t="s">
        <v>1890</v>
      </c>
      <c r="D278" s="823" t="s">
        <v>1917</v>
      </c>
      <c r="E278" s="823" t="s">
        <v>1918</v>
      </c>
      <c r="F278" s="832">
        <v>9</v>
      </c>
      <c r="G278" s="832">
        <v>6165</v>
      </c>
      <c r="H278" s="832"/>
      <c r="I278" s="832">
        <v>685</v>
      </c>
      <c r="J278" s="832">
        <v>4</v>
      </c>
      <c r="K278" s="832">
        <v>2748</v>
      </c>
      <c r="L278" s="832"/>
      <c r="M278" s="832">
        <v>687</v>
      </c>
      <c r="N278" s="832">
        <v>2</v>
      </c>
      <c r="O278" s="832">
        <v>1430</v>
      </c>
      <c r="P278" s="828"/>
      <c r="Q278" s="833">
        <v>715</v>
      </c>
    </row>
    <row r="279" spans="1:17" ht="14.45" customHeight="1" x14ac:dyDescent="0.2">
      <c r="A279" s="822" t="s">
        <v>2054</v>
      </c>
      <c r="B279" s="823" t="s">
        <v>1831</v>
      </c>
      <c r="C279" s="823" t="s">
        <v>1890</v>
      </c>
      <c r="D279" s="823" t="s">
        <v>1923</v>
      </c>
      <c r="E279" s="823" t="s">
        <v>1924</v>
      </c>
      <c r="F279" s="832">
        <v>27</v>
      </c>
      <c r="G279" s="832">
        <v>49437</v>
      </c>
      <c r="H279" s="832"/>
      <c r="I279" s="832">
        <v>1831</v>
      </c>
      <c r="J279" s="832">
        <v>29</v>
      </c>
      <c r="K279" s="832">
        <v>53215</v>
      </c>
      <c r="L279" s="832"/>
      <c r="M279" s="832">
        <v>1835</v>
      </c>
      <c r="N279" s="832">
        <v>25</v>
      </c>
      <c r="O279" s="832">
        <v>47725</v>
      </c>
      <c r="P279" s="828"/>
      <c r="Q279" s="833">
        <v>1909</v>
      </c>
    </row>
    <row r="280" spans="1:17" ht="14.45" customHeight="1" x14ac:dyDescent="0.2">
      <c r="A280" s="822" t="s">
        <v>2054</v>
      </c>
      <c r="B280" s="823" t="s">
        <v>1831</v>
      </c>
      <c r="C280" s="823" t="s">
        <v>1890</v>
      </c>
      <c r="D280" s="823" t="s">
        <v>1925</v>
      </c>
      <c r="E280" s="823" t="s">
        <v>1926</v>
      </c>
      <c r="F280" s="832">
        <v>1</v>
      </c>
      <c r="G280" s="832">
        <v>431</v>
      </c>
      <c r="H280" s="832"/>
      <c r="I280" s="832">
        <v>431</v>
      </c>
      <c r="J280" s="832">
        <v>1</v>
      </c>
      <c r="K280" s="832">
        <v>433</v>
      </c>
      <c r="L280" s="832"/>
      <c r="M280" s="832">
        <v>433</v>
      </c>
      <c r="N280" s="832"/>
      <c r="O280" s="832"/>
      <c r="P280" s="828"/>
      <c r="Q280" s="833"/>
    </row>
    <row r="281" spans="1:17" ht="14.45" customHeight="1" x14ac:dyDescent="0.2">
      <c r="A281" s="822" t="s">
        <v>2054</v>
      </c>
      <c r="B281" s="823" t="s">
        <v>1831</v>
      </c>
      <c r="C281" s="823" t="s">
        <v>1890</v>
      </c>
      <c r="D281" s="823" t="s">
        <v>2003</v>
      </c>
      <c r="E281" s="823" t="s">
        <v>2004</v>
      </c>
      <c r="F281" s="832">
        <v>14</v>
      </c>
      <c r="G281" s="832">
        <v>203210</v>
      </c>
      <c r="H281" s="832"/>
      <c r="I281" s="832">
        <v>14515</v>
      </c>
      <c r="J281" s="832">
        <v>25</v>
      </c>
      <c r="K281" s="832">
        <v>363025</v>
      </c>
      <c r="L281" s="832"/>
      <c r="M281" s="832">
        <v>14521</v>
      </c>
      <c r="N281" s="832">
        <v>23</v>
      </c>
      <c r="O281" s="832">
        <v>338330</v>
      </c>
      <c r="P281" s="828"/>
      <c r="Q281" s="833">
        <v>14710</v>
      </c>
    </row>
    <row r="282" spans="1:17" ht="14.45" customHeight="1" x14ac:dyDescent="0.2">
      <c r="A282" s="822" t="s">
        <v>2054</v>
      </c>
      <c r="B282" s="823" t="s">
        <v>1831</v>
      </c>
      <c r="C282" s="823" t="s">
        <v>1890</v>
      </c>
      <c r="D282" s="823" t="s">
        <v>1943</v>
      </c>
      <c r="E282" s="823" t="s">
        <v>1944</v>
      </c>
      <c r="F282" s="832">
        <v>1</v>
      </c>
      <c r="G282" s="832">
        <v>438</v>
      </c>
      <c r="H282" s="832"/>
      <c r="I282" s="832">
        <v>438</v>
      </c>
      <c r="J282" s="832"/>
      <c r="K282" s="832"/>
      <c r="L282" s="832"/>
      <c r="M282" s="832"/>
      <c r="N282" s="832"/>
      <c r="O282" s="832"/>
      <c r="P282" s="828"/>
      <c r="Q282" s="833"/>
    </row>
    <row r="283" spans="1:17" ht="14.45" customHeight="1" x14ac:dyDescent="0.2">
      <c r="A283" s="822" t="s">
        <v>2054</v>
      </c>
      <c r="B283" s="823" t="s">
        <v>1831</v>
      </c>
      <c r="C283" s="823" t="s">
        <v>1890</v>
      </c>
      <c r="D283" s="823" t="s">
        <v>1945</v>
      </c>
      <c r="E283" s="823" t="s">
        <v>1946</v>
      </c>
      <c r="F283" s="832">
        <v>2</v>
      </c>
      <c r="G283" s="832">
        <v>2694</v>
      </c>
      <c r="H283" s="832"/>
      <c r="I283" s="832">
        <v>1347</v>
      </c>
      <c r="J283" s="832">
        <v>7</v>
      </c>
      <c r="K283" s="832">
        <v>9457</v>
      </c>
      <c r="L283" s="832"/>
      <c r="M283" s="832">
        <v>1351</v>
      </c>
      <c r="N283" s="832">
        <v>9</v>
      </c>
      <c r="O283" s="832">
        <v>12672</v>
      </c>
      <c r="P283" s="828"/>
      <c r="Q283" s="833">
        <v>1408</v>
      </c>
    </row>
    <row r="284" spans="1:17" ht="14.45" customHeight="1" x14ac:dyDescent="0.2">
      <c r="A284" s="822" t="s">
        <v>2054</v>
      </c>
      <c r="B284" s="823" t="s">
        <v>1831</v>
      </c>
      <c r="C284" s="823" t="s">
        <v>1890</v>
      </c>
      <c r="D284" s="823" t="s">
        <v>1947</v>
      </c>
      <c r="E284" s="823" t="s">
        <v>1948</v>
      </c>
      <c r="F284" s="832">
        <v>14</v>
      </c>
      <c r="G284" s="832">
        <v>7168</v>
      </c>
      <c r="H284" s="832"/>
      <c r="I284" s="832">
        <v>512</v>
      </c>
      <c r="J284" s="832">
        <v>10</v>
      </c>
      <c r="K284" s="832">
        <v>5140</v>
      </c>
      <c r="L284" s="832"/>
      <c r="M284" s="832">
        <v>514</v>
      </c>
      <c r="N284" s="832">
        <v>6</v>
      </c>
      <c r="O284" s="832">
        <v>3222</v>
      </c>
      <c r="P284" s="828"/>
      <c r="Q284" s="833">
        <v>537</v>
      </c>
    </row>
    <row r="285" spans="1:17" ht="14.45" customHeight="1" x14ac:dyDescent="0.2">
      <c r="A285" s="822" t="s">
        <v>2054</v>
      </c>
      <c r="B285" s="823" t="s">
        <v>1831</v>
      </c>
      <c r="C285" s="823" t="s">
        <v>1890</v>
      </c>
      <c r="D285" s="823" t="s">
        <v>1951</v>
      </c>
      <c r="E285" s="823" t="s">
        <v>1952</v>
      </c>
      <c r="F285" s="832">
        <v>1</v>
      </c>
      <c r="G285" s="832">
        <v>2658</v>
      </c>
      <c r="H285" s="832"/>
      <c r="I285" s="832">
        <v>2658</v>
      </c>
      <c r="J285" s="832">
        <v>2</v>
      </c>
      <c r="K285" s="832">
        <v>5334</v>
      </c>
      <c r="L285" s="832"/>
      <c r="M285" s="832">
        <v>2667</v>
      </c>
      <c r="N285" s="832"/>
      <c r="O285" s="832"/>
      <c r="P285" s="828"/>
      <c r="Q285" s="833"/>
    </row>
    <row r="286" spans="1:17" ht="14.45" customHeight="1" x14ac:dyDescent="0.2">
      <c r="A286" s="822" t="s">
        <v>2054</v>
      </c>
      <c r="B286" s="823" t="s">
        <v>1831</v>
      </c>
      <c r="C286" s="823" t="s">
        <v>1890</v>
      </c>
      <c r="D286" s="823" t="s">
        <v>1953</v>
      </c>
      <c r="E286" s="823" t="s">
        <v>1954</v>
      </c>
      <c r="F286" s="832"/>
      <c r="G286" s="832"/>
      <c r="H286" s="832"/>
      <c r="I286" s="832"/>
      <c r="J286" s="832"/>
      <c r="K286" s="832"/>
      <c r="L286" s="832"/>
      <c r="M286" s="832"/>
      <c r="N286" s="832">
        <v>1</v>
      </c>
      <c r="O286" s="832">
        <v>388</v>
      </c>
      <c r="P286" s="828"/>
      <c r="Q286" s="833">
        <v>388</v>
      </c>
    </row>
    <row r="287" spans="1:17" ht="14.45" customHeight="1" x14ac:dyDescent="0.2">
      <c r="A287" s="822" t="s">
        <v>2054</v>
      </c>
      <c r="B287" s="823" t="s">
        <v>1831</v>
      </c>
      <c r="C287" s="823" t="s">
        <v>1890</v>
      </c>
      <c r="D287" s="823" t="s">
        <v>1969</v>
      </c>
      <c r="E287" s="823" t="s">
        <v>1970</v>
      </c>
      <c r="F287" s="832">
        <v>1</v>
      </c>
      <c r="G287" s="832">
        <v>1944</v>
      </c>
      <c r="H287" s="832"/>
      <c r="I287" s="832">
        <v>1944</v>
      </c>
      <c r="J287" s="832"/>
      <c r="K287" s="832"/>
      <c r="L287" s="832"/>
      <c r="M287" s="832"/>
      <c r="N287" s="832"/>
      <c r="O287" s="832"/>
      <c r="P287" s="828"/>
      <c r="Q287" s="833"/>
    </row>
    <row r="288" spans="1:17" ht="14.45" customHeight="1" x14ac:dyDescent="0.2">
      <c r="A288" s="822" t="s">
        <v>567</v>
      </c>
      <c r="B288" s="823" t="s">
        <v>1831</v>
      </c>
      <c r="C288" s="823" t="s">
        <v>1832</v>
      </c>
      <c r="D288" s="823" t="s">
        <v>2055</v>
      </c>
      <c r="E288" s="823" t="s">
        <v>2056</v>
      </c>
      <c r="F288" s="832"/>
      <c r="G288" s="832"/>
      <c r="H288" s="832"/>
      <c r="I288" s="832"/>
      <c r="J288" s="832">
        <v>0</v>
      </c>
      <c r="K288" s="832">
        <v>0</v>
      </c>
      <c r="L288" s="832"/>
      <c r="M288" s="832"/>
      <c r="N288" s="832"/>
      <c r="O288" s="832"/>
      <c r="P288" s="828"/>
      <c r="Q288" s="833"/>
    </row>
    <row r="289" spans="1:17" ht="14.45" customHeight="1" x14ac:dyDescent="0.2">
      <c r="A289" s="822" t="s">
        <v>567</v>
      </c>
      <c r="B289" s="823" t="s">
        <v>1831</v>
      </c>
      <c r="C289" s="823" t="s">
        <v>1832</v>
      </c>
      <c r="D289" s="823" t="s">
        <v>2055</v>
      </c>
      <c r="E289" s="823" t="s">
        <v>2057</v>
      </c>
      <c r="F289" s="832"/>
      <c r="G289" s="832"/>
      <c r="H289" s="832"/>
      <c r="I289" s="832"/>
      <c r="J289" s="832">
        <v>3</v>
      </c>
      <c r="K289" s="832">
        <v>55491</v>
      </c>
      <c r="L289" s="832"/>
      <c r="M289" s="832">
        <v>18497</v>
      </c>
      <c r="N289" s="832"/>
      <c r="O289" s="832"/>
      <c r="P289" s="828"/>
      <c r="Q289" s="833"/>
    </row>
    <row r="290" spans="1:17" ht="14.45" customHeight="1" x14ac:dyDescent="0.2">
      <c r="A290" s="822" t="s">
        <v>567</v>
      </c>
      <c r="B290" s="823" t="s">
        <v>1831</v>
      </c>
      <c r="C290" s="823" t="s">
        <v>1832</v>
      </c>
      <c r="D290" s="823" t="s">
        <v>2058</v>
      </c>
      <c r="E290" s="823" t="s">
        <v>2059</v>
      </c>
      <c r="F290" s="832"/>
      <c r="G290" s="832"/>
      <c r="H290" s="832"/>
      <c r="I290" s="832"/>
      <c r="J290" s="832"/>
      <c r="K290" s="832"/>
      <c r="L290" s="832"/>
      <c r="M290" s="832"/>
      <c r="N290" s="832">
        <v>0</v>
      </c>
      <c r="O290" s="832">
        <v>0</v>
      </c>
      <c r="P290" s="828"/>
      <c r="Q290" s="833"/>
    </row>
    <row r="291" spans="1:17" ht="14.45" customHeight="1" x14ac:dyDescent="0.2">
      <c r="A291" s="822" t="s">
        <v>567</v>
      </c>
      <c r="B291" s="823" t="s">
        <v>1831</v>
      </c>
      <c r="C291" s="823" t="s">
        <v>1832</v>
      </c>
      <c r="D291" s="823" t="s">
        <v>2060</v>
      </c>
      <c r="E291" s="823" t="s">
        <v>2061</v>
      </c>
      <c r="F291" s="832"/>
      <c r="G291" s="832"/>
      <c r="H291" s="832"/>
      <c r="I291" s="832"/>
      <c r="J291" s="832"/>
      <c r="K291" s="832"/>
      <c r="L291" s="832"/>
      <c r="M291" s="832"/>
      <c r="N291" s="832">
        <v>0</v>
      </c>
      <c r="O291" s="832">
        <v>0</v>
      </c>
      <c r="P291" s="828"/>
      <c r="Q291" s="833"/>
    </row>
    <row r="292" spans="1:17" ht="14.45" customHeight="1" x14ac:dyDescent="0.2">
      <c r="A292" s="822" t="s">
        <v>567</v>
      </c>
      <c r="B292" s="823" t="s">
        <v>1831</v>
      </c>
      <c r="C292" s="823" t="s">
        <v>1835</v>
      </c>
      <c r="D292" s="823" t="s">
        <v>1838</v>
      </c>
      <c r="E292" s="823" t="s">
        <v>1839</v>
      </c>
      <c r="F292" s="832">
        <v>2628</v>
      </c>
      <c r="G292" s="832">
        <v>6679.72</v>
      </c>
      <c r="H292" s="832"/>
      <c r="I292" s="832">
        <v>2.5417503805175037</v>
      </c>
      <c r="J292" s="832">
        <v>2632</v>
      </c>
      <c r="K292" s="832">
        <v>6553.6799999999994</v>
      </c>
      <c r="L292" s="832"/>
      <c r="M292" s="832">
        <v>2.4899999999999998</v>
      </c>
      <c r="N292" s="832">
        <v>5539</v>
      </c>
      <c r="O292" s="832">
        <v>14390.25</v>
      </c>
      <c r="P292" s="828"/>
      <c r="Q292" s="833">
        <v>2.5979870012637658</v>
      </c>
    </row>
    <row r="293" spans="1:17" ht="14.45" customHeight="1" x14ac:dyDescent="0.2">
      <c r="A293" s="822" t="s">
        <v>567</v>
      </c>
      <c r="B293" s="823" t="s">
        <v>1831</v>
      </c>
      <c r="C293" s="823" t="s">
        <v>1835</v>
      </c>
      <c r="D293" s="823" t="s">
        <v>1844</v>
      </c>
      <c r="E293" s="823" t="s">
        <v>1845</v>
      </c>
      <c r="F293" s="832"/>
      <c r="G293" s="832"/>
      <c r="H293" s="832"/>
      <c r="I293" s="832"/>
      <c r="J293" s="832">
        <v>800</v>
      </c>
      <c r="K293" s="832">
        <v>4144</v>
      </c>
      <c r="L293" s="832"/>
      <c r="M293" s="832">
        <v>5.18</v>
      </c>
      <c r="N293" s="832"/>
      <c r="O293" s="832"/>
      <c r="P293" s="828"/>
      <c r="Q293" s="833"/>
    </row>
    <row r="294" spans="1:17" ht="14.45" customHeight="1" x14ac:dyDescent="0.2">
      <c r="A294" s="822" t="s">
        <v>567</v>
      </c>
      <c r="B294" s="823" t="s">
        <v>1831</v>
      </c>
      <c r="C294" s="823" t="s">
        <v>1835</v>
      </c>
      <c r="D294" s="823" t="s">
        <v>1852</v>
      </c>
      <c r="E294" s="823" t="s">
        <v>1853</v>
      </c>
      <c r="F294" s="832">
        <v>14300.2</v>
      </c>
      <c r="G294" s="832">
        <v>366352.59</v>
      </c>
      <c r="H294" s="832"/>
      <c r="I294" s="832">
        <v>25.618703934210711</v>
      </c>
      <c r="J294" s="832">
        <v>16502.14</v>
      </c>
      <c r="K294" s="832">
        <v>1100864.8899999999</v>
      </c>
      <c r="L294" s="832"/>
      <c r="M294" s="832">
        <v>66.710432101533499</v>
      </c>
      <c r="N294" s="832">
        <v>17381</v>
      </c>
      <c r="O294" s="832">
        <v>1196439.8</v>
      </c>
      <c r="P294" s="828"/>
      <c r="Q294" s="833">
        <v>68.836073873770218</v>
      </c>
    </row>
    <row r="295" spans="1:17" ht="14.45" customHeight="1" x14ac:dyDescent="0.2">
      <c r="A295" s="822" t="s">
        <v>567</v>
      </c>
      <c r="B295" s="823" t="s">
        <v>1831</v>
      </c>
      <c r="C295" s="823" t="s">
        <v>1835</v>
      </c>
      <c r="D295" s="823" t="s">
        <v>1993</v>
      </c>
      <c r="E295" s="823" t="s">
        <v>1994</v>
      </c>
      <c r="F295" s="832">
        <v>3589</v>
      </c>
      <c r="G295" s="832">
        <v>122244.16</v>
      </c>
      <c r="H295" s="832"/>
      <c r="I295" s="832">
        <v>34.060785734187796</v>
      </c>
      <c r="J295" s="832">
        <v>1816</v>
      </c>
      <c r="K295" s="832">
        <v>61978.039999999994</v>
      </c>
      <c r="L295" s="832"/>
      <c r="M295" s="832">
        <v>34.128876651982374</v>
      </c>
      <c r="N295" s="832">
        <v>4631</v>
      </c>
      <c r="O295" s="832">
        <v>159411.31</v>
      </c>
      <c r="P295" s="828"/>
      <c r="Q295" s="833">
        <v>34.422653854459078</v>
      </c>
    </row>
    <row r="296" spans="1:17" ht="14.45" customHeight="1" x14ac:dyDescent="0.2">
      <c r="A296" s="822" t="s">
        <v>567</v>
      </c>
      <c r="B296" s="823" t="s">
        <v>1831</v>
      </c>
      <c r="C296" s="823" t="s">
        <v>1835</v>
      </c>
      <c r="D296" s="823" t="s">
        <v>1868</v>
      </c>
      <c r="E296" s="823" t="s">
        <v>1869</v>
      </c>
      <c r="F296" s="832"/>
      <c r="G296" s="832"/>
      <c r="H296" s="832"/>
      <c r="I296" s="832"/>
      <c r="J296" s="832">
        <v>0</v>
      </c>
      <c r="K296" s="832">
        <v>-44.52</v>
      </c>
      <c r="L296" s="832"/>
      <c r="M296" s="832"/>
      <c r="N296" s="832"/>
      <c r="O296" s="832"/>
      <c r="P296" s="828"/>
      <c r="Q296" s="833"/>
    </row>
    <row r="297" spans="1:17" ht="14.45" customHeight="1" x14ac:dyDescent="0.2">
      <c r="A297" s="822" t="s">
        <v>567</v>
      </c>
      <c r="B297" s="823" t="s">
        <v>1831</v>
      </c>
      <c r="C297" s="823" t="s">
        <v>1835</v>
      </c>
      <c r="D297" s="823" t="s">
        <v>2058</v>
      </c>
      <c r="E297" s="823" t="s">
        <v>2062</v>
      </c>
      <c r="F297" s="832"/>
      <c r="G297" s="832"/>
      <c r="H297" s="832"/>
      <c r="I297" s="832"/>
      <c r="J297" s="832"/>
      <c r="K297" s="832"/>
      <c r="L297" s="832"/>
      <c r="M297" s="832"/>
      <c r="N297" s="832">
        <v>0</v>
      </c>
      <c r="O297" s="832">
        <v>0</v>
      </c>
      <c r="P297" s="828"/>
      <c r="Q297" s="833"/>
    </row>
    <row r="298" spans="1:17" ht="14.45" customHeight="1" x14ac:dyDescent="0.2">
      <c r="A298" s="822" t="s">
        <v>567</v>
      </c>
      <c r="B298" s="823" t="s">
        <v>1831</v>
      </c>
      <c r="C298" s="823" t="s">
        <v>1835</v>
      </c>
      <c r="D298" s="823" t="s">
        <v>2060</v>
      </c>
      <c r="E298" s="823" t="s">
        <v>2063</v>
      </c>
      <c r="F298" s="832"/>
      <c r="G298" s="832"/>
      <c r="H298" s="832"/>
      <c r="I298" s="832"/>
      <c r="J298" s="832"/>
      <c r="K298" s="832"/>
      <c r="L298" s="832"/>
      <c r="M298" s="832"/>
      <c r="N298" s="832">
        <v>2</v>
      </c>
      <c r="O298" s="832">
        <v>1163225.44</v>
      </c>
      <c r="P298" s="828"/>
      <c r="Q298" s="833">
        <v>581612.72</v>
      </c>
    </row>
    <row r="299" spans="1:17" ht="14.45" customHeight="1" x14ac:dyDescent="0.2">
      <c r="A299" s="822" t="s">
        <v>567</v>
      </c>
      <c r="B299" s="823" t="s">
        <v>1831</v>
      </c>
      <c r="C299" s="823" t="s">
        <v>1890</v>
      </c>
      <c r="D299" s="823" t="s">
        <v>1891</v>
      </c>
      <c r="E299" s="823" t="s">
        <v>1892</v>
      </c>
      <c r="F299" s="832">
        <v>29</v>
      </c>
      <c r="G299" s="832">
        <v>1102</v>
      </c>
      <c r="H299" s="832"/>
      <c r="I299" s="832">
        <v>38</v>
      </c>
      <c r="J299" s="832">
        <v>49</v>
      </c>
      <c r="K299" s="832">
        <v>1862</v>
      </c>
      <c r="L299" s="832"/>
      <c r="M299" s="832">
        <v>38</v>
      </c>
      <c r="N299" s="832">
        <v>95</v>
      </c>
      <c r="O299" s="832">
        <v>3800</v>
      </c>
      <c r="P299" s="828"/>
      <c r="Q299" s="833">
        <v>40</v>
      </c>
    </row>
    <row r="300" spans="1:17" ht="14.45" customHeight="1" x14ac:dyDescent="0.2">
      <c r="A300" s="822" t="s">
        <v>567</v>
      </c>
      <c r="B300" s="823" t="s">
        <v>1831</v>
      </c>
      <c r="C300" s="823" t="s">
        <v>1890</v>
      </c>
      <c r="D300" s="823" t="s">
        <v>1923</v>
      </c>
      <c r="E300" s="823" t="s">
        <v>1924</v>
      </c>
      <c r="F300" s="832">
        <v>110</v>
      </c>
      <c r="G300" s="832">
        <v>201410</v>
      </c>
      <c r="H300" s="832"/>
      <c r="I300" s="832">
        <v>1831</v>
      </c>
      <c r="J300" s="832">
        <v>77</v>
      </c>
      <c r="K300" s="832">
        <v>141295</v>
      </c>
      <c r="L300" s="832"/>
      <c r="M300" s="832">
        <v>1835</v>
      </c>
      <c r="N300" s="832">
        <v>109</v>
      </c>
      <c r="O300" s="832">
        <v>208081</v>
      </c>
      <c r="P300" s="828"/>
      <c r="Q300" s="833">
        <v>1909</v>
      </c>
    </row>
    <row r="301" spans="1:17" ht="14.45" customHeight="1" x14ac:dyDescent="0.2">
      <c r="A301" s="822" t="s">
        <v>567</v>
      </c>
      <c r="B301" s="823" t="s">
        <v>1831</v>
      </c>
      <c r="C301" s="823" t="s">
        <v>1890</v>
      </c>
      <c r="D301" s="823" t="s">
        <v>2003</v>
      </c>
      <c r="E301" s="823" t="s">
        <v>2004</v>
      </c>
      <c r="F301" s="832">
        <v>12</v>
      </c>
      <c r="G301" s="832">
        <v>174180</v>
      </c>
      <c r="H301" s="832"/>
      <c r="I301" s="832">
        <v>14515</v>
      </c>
      <c r="J301" s="832">
        <v>8</v>
      </c>
      <c r="K301" s="832">
        <v>116168</v>
      </c>
      <c r="L301" s="832"/>
      <c r="M301" s="832">
        <v>14521</v>
      </c>
      <c r="N301" s="832">
        <v>19</v>
      </c>
      <c r="O301" s="832">
        <v>279490</v>
      </c>
      <c r="P301" s="828"/>
      <c r="Q301" s="833">
        <v>14710</v>
      </c>
    </row>
    <row r="302" spans="1:17" ht="14.45" customHeight="1" x14ac:dyDescent="0.2">
      <c r="A302" s="822" t="s">
        <v>567</v>
      </c>
      <c r="B302" s="823" t="s">
        <v>1831</v>
      </c>
      <c r="C302" s="823" t="s">
        <v>1890</v>
      </c>
      <c r="D302" s="823" t="s">
        <v>1929</v>
      </c>
      <c r="E302" s="823" t="s">
        <v>1930</v>
      </c>
      <c r="F302" s="832"/>
      <c r="G302" s="832"/>
      <c r="H302" s="832"/>
      <c r="I302" s="832"/>
      <c r="J302" s="832">
        <v>6</v>
      </c>
      <c r="K302" s="832">
        <v>0</v>
      </c>
      <c r="L302" s="832"/>
      <c r="M302" s="832">
        <v>0</v>
      </c>
      <c r="N302" s="832">
        <v>2</v>
      </c>
      <c r="O302" s="832">
        <v>0</v>
      </c>
      <c r="P302" s="828"/>
      <c r="Q302" s="833">
        <v>0</v>
      </c>
    </row>
    <row r="303" spans="1:17" ht="14.45" customHeight="1" x14ac:dyDescent="0.2">
      <c r="A303" s="822" t="s">
        <v>567</v>
      </c>
      <c r="B303" s="823" t="s">
        <v>1831</v>
      </c>
      <c r="C303" s="823" t="s">
        <v>1890</v>
      </c>
      <c r="D303" s="823" t="s">
        <v>1941</v>
      </c>
      <c r="E303" s="823" t="s">
        <v>1942</v>
      </c>
      <c r="F303" s="832">
        <v>216</v>
      </c>
      <c r="G303" s="832">
        <v>437616</v>
      </c>
      <c r="H303" s="832"/>
      <c r="I303" s="832">
        <v>2026</v>
      </c>
      <c r="J303" s="832">
        <v>200</v>
      </c>
      <c r="K303" s="832">
        <v>407000</v>
      </c>
      <c r="L303" s="832"/>
      <c r="M303" s="832">
        <v>2035</v>
      </c>
      <c r="N303" s="832">
        <v>242</v>
      </c>
      <c r="O303" s="832">
        <v>507474</v>
      </c>
      <c r="P303" s="828"/>
      <c r="Q303" s="833">
        <v>2097</v>
      </c>
    </row>
    <row r="304" spans="1:17" ht="14.45" customHeight="1" x14ac:dyDescent="0.2">
      <c r="A304" s="822" t="s">
        <v>567</v>
      </c>
      <c r="B304" s="823" t="s">
        <v>1831</v>
      </c>
      <c r="C304" s="823" t="s">
        <v>1890</v>
      </c>
      <c r="D304" s="823" t="s">
        <v>1943</v>
      </c>
      <c r="E304" s="823" t="s">
        <v>1944</v>
      </c>
      <c r="F304" s="832">
        <v>112</v>
      </c>
      <c r="G304" s="832">
        <v>49056</v>
      </c>
      <c r="H304" s="832"/>
      <c r="I304" s="832">
        <v>438</v>
      </c>
      <c r="J304" s="832">
        <v>72</v>
      </c>
      <c r="K304" s="832">
        <v>31680</v>
      </c>
      <c r="L304" s="832"/>
      <c r="M304" s="832">
        <v>440</v>
      </c>
      <c r="N304" s="832">
        <v>27</v>
      </c>
      <c r="O304" s="832">
        <v>12393</v>
      </c>
      <c r="P304" s="828"/>
      <c r="Q304" s="833">
        <v>459</v>
      </c>
    </row>
    <row r="305" spans="1:17" ht="14.45" customHeight="1" x14ac:dyDescent="0.2">
      <c r="A305" s="822" t="s">
        <v>567</v>
      </c>
      <c r="B305" s="823" t="s">
        <v>1831</v>
      </c>
      <c r="C305" s="823" t="s">
        <v>1890</v>
      </c>
      <c r="D305" s="823" t="s">
        <v>1951</v>
      </c>
      <c r="E305" s="823" t="s">
        <v>1952</v>
      </c>
      <c r="F305" s="832"/>
      <c r="G305" s="832"/>
      <c r="H305" s="832"/>
      <c r="I305" s="832"/>
      <c r="J305" s="832"/>
      <c r="K305" s="832"/>
      <c r="L305" s="832"/>
      <c r="M305" s="832"/>
      <c r="N305" s="832">
        <v>7</v>
      </c>
      <c r="O305" s="832">
        <v>19460</v>
      </c>
      <c r="P305" s="828"/>
      <c r="Q305" s="833">
        <v>2780</v>
      </c>
    </row>
    <row r="306" spans="1:17" ht="14.45" customHeight="1" x14ac:dyDescent="0.2">
      <c r="A306" s="822" t="s">
        <v>567</v>
      </c>
      <c r="B306" s="823" t="s">
        <v>1831</v>
      </c>
      <c r="C306" s="823" t="s">
        <v>1890</v>
      </c>
      <c r="D306" s="823" t="s">
        <v>1957</v>
      </c>
      <c r="E306" s="823" t="s">
        <v>1958</v>
      </c>
      <c r="F306" s="832">
        <v>1</v>
      </c>
      <c r="G306" s="832">
        <v>1057</v>
      </c>
      <c r="H306" s="832"/>
      <c r="I306" s="832">
        <v>1057</v>
      </c>
      <c r="J306" s="832">
        <v>7</v>
      </c>
      <c r="K306" s="832">
        <v>7504</v>
      </c>
      <c r="L306" s="832"/>
      <c r="M306" s="832">
        <v>1072</v>
      </c>
      <c r="N306" s="832">
        <v>1</v>
      </c>
      <c r="O306" s="832">
        <v>1117</v>
      </c>
      <c r="P306" s="828"/>
      <c r="Q306" s="833">
        <v>1117</v>
      </c>
    </row>
    <row r="307" spans="1:17" ht="14.45" customHeight="1" x14ac:dyDescent="0.2">
      <c r="A307" s="822" t="s">
        <v>567</v>
      </c>
      <c r="B307" s="823" t="s">
        <v>1831</v>
      </c>
      <c r="C307" s="823" t="s">
        <v>1890</v>
      </c>
      <c r="D307" s="823" t="s">
        <v>2064</v>
      </c>
      <c r="E307" s="823" t="s">
        <v>2065</v>
      </c>
      <c r="F307" s="832"/>
      <c r="G307" s="832"/>
      <c r="H307" s="832"/>
      <c r="I307" s="832"/>
      <c r="J307" s="832">
        <v>3</v>
      </c>
      <c r="K307" s="832">
        <v>0</v>
      </c>
      <c r="L307" s="832"/>
      <c r="M307" s="832">
        <v>0</v>
      </c>
      <c r="N307" s="832">
        <v>1</v>
      </c>
      <c r="O307" s="832">
        <v>0</v>
      </c>
      <c r="P307" s="828"/>
      <c r="Q307" s="833">
        <v>0</v>
      </c>
    </row>
    <row r="308" spans="1:17" ht="14.45" customHeight="1" x14ac:dyDescent="0.2">
      <c r="A308" s="822" t="s">
        <v>567</v>
      </c>
      <c r="B308" s="823" t="s">
        <v>1831</v>
      </c>
      <c r="C308" s="823" t="s">
        <v>1890</v>
      </c>
      <c r="D308" s="823" t="s">
        <v>2066</v>
      </c>
      <c r="E308" s="823" t="s">
        <v>2067</v>
      </c>
      <c r="F308" s="832"/>
      <c r="G308" s="832"/>
      <c r="H308" s="832"/>
      <c r="I308" s="832"/>
      <c r="J308" s="832">
        <v>88</v>
      </c>
      <c r="K308" s="832">
        <v>0</v>
      </c>
      <c r="L308" s="832"/>
      <c r="M308" s="832">
        <v>0</v>
      </c>
      <c r="N308" s="832">
        <v>94</v>
      </c>
      <c r="O308" s="832">
        <v>0</v>
      </c>
      <c r="P308" s="828"/>
      <c r="Q308" s="833">
        <v>0</v>
      </c>
    </row>
    <row r="309" spans="1:17" ht="14.45" customHeight="1" x14ac:dyDescent="0.2">
      <c r="A309" s="822" t="s">
        <v>567</v>
      </c>
      <c r="B309" s="823" t="s">
        <v>1831</v>
      </c>
      <c r="C309" s="823" t="s">
        <v>1890</v>
      </c>
      <c r="D309" s="823" t="s">
        <v>1977</v>
      </c>
      <c r="E309" s="823" t="s">
        <v>1978</v>
      </c>
      <c r="F309" s="832"/>
      <c r="G309" s="832"/>
      <c r="H309" s="832"/>
      <c r="I309" s="832"/>
      <c r="J309" s="832">
        <v>28</v>
      </c>
      <c r="K309" s="832">
        <v>0</v>
      </c>
      <c r="L309" s="832"/>
      <c r="M309" s="832">
        <v>0</v>
      </c>
      <c r="N309" s="832">
        <v>42</v>
      </c>
      <c r="O309" s="832">
        <v>0</v>
      </c>
      <c r="P309" s="828"/>
      <c r="Q309" s="833">
        <v>0</v>
      </c>
    </row>
    <row r="310" spans="1:17" ht="14.45" customHeight="1" x14ac:dyDescent="0.2">
      <c r="A310" s="822" t="s">
        <v>567</v>
      </c>
      <c r="B310" s="823" t="s">
        <v>1831</v>
      </c>
      <c r="C310" s="823" t="s">
        <v>1890</v>
      </c>
      <c r="D310" s="823" t="s">
        <v>1979</v>
      </c>
      <c r="E310" s="823" t="s">
        <v>1980</v>
      </c>
      <c r="F310" s="832"/>
      <c r="G310" s="832"/>
      <c r="H310" s="832"/>
      <c r="I310" s="832"/>
      <c r="J310" s="832">
        <v>27</v>
      </c>
      <c r="K310" s="832">
        <v>0</v>
      </c>
      <c r="L310" s="832"/>
      <c r="M310" s="832">
        <v>0</v>
      </c>
      <c r="N310" s="832">
        <v>21</v>
      </c>
      <c r="O310" s="832">
        <v>0</v>
      </c>
      <c r="P310" s="828"/>
      <c r="Q310" s="833">
        <v>0</v>
      </c>
    </row>
    <row r="311" spans="1:17" ht="14.45" customHeight="1" x14ac:dyDescent="0.2">
      <c r="A311" s="822" t="s">
        <v>567</v>
      </c>
      <c r="B311" s="823" t="s">
        <v>1831</v>
      </c>
      <c r="C311" s="823" t="s">
        <v>1890</v>
      </c>
      <c r="D311" s="823" t="s">
        <v>2068</v>
      </c>
      <c r="E311" s="823" t="s">
        <v>2069</v>
      </c>
      <c r="F311" s="832"/>
      <c r="G311" s="832"/>
      <c r="H311" s="832"/>
      <c r="I311" s="832"/>
      <c r="J311" s="832"/>
      <c r="K311" s="832"/>
      <c r="L311" s="832"/>
      <c r="M311" s="832"/>
      <c r="N311" s="832">
        <v>7</v>
      </c>
      <c r="O311" s="832">
        <v>0</v>
      </c>
      <c r="P311" s="828"/>
      <c r="Q311" s="833">
        <v>0</v>
      </c>
    </row>
    <row r="312" spans="1:17" ht="14.45" customHeight="1" x14ac:dyDescent="0.2">
      <c r="A312" s="822" t="s">
        <v>567</v>
      </c>
      <c r="B312" s="823" t="s">
        <v>2070</v>
      </c>
      <c r="C312" s="823" t="s">
        <v>1832</v>
      </c>
      <c r="D312" s="823" t="s">
        <v>2055</v>
      </c>
      <c r="E312" s="823" t="s">
        <v>2056</v>
      </c>
      <c r="F312" s="832">
        <v>0</v>
      </c>
      <c r="G312" s="832">
        <v>-7.2759576141834259E-12</v>
      </c>
      <c r="H312" s="832"/>
      <c r="I312" s="832"/>
      <c r="J312" s="832">
        <v>0</v>
      </c>
      <c r="K312" s="832">
        <v>0</v>
      </c>
      <c r="L312" s="832"/>
      <c r="M312" s="832"/>
      <c r="N312" s="832">
        <v>0</v>
      </c>
      <c r="O312" s="832">
        <v>0</v>
      </c>
      <c r="P312" s="828"/>
      <c r="Q312" s="833"/>
    </row>
    <row r="313" spans="1:17" ht="14.45" customHeight="1" x14ac:dyDescent="0.2">
      <c r="A313" s="822" t="s">
        <v>567</v>
      </c>
      <c r="B313" s="823" t="s">
        <v>2070</v>
      </c>
      <c r="C313" s="823" t="s">
        <v>1832</v>
      </c>
      <c r="D313" s="823" t="s">
        <v>2055</v>
      </c>
      <c r="E313" s="823" t="s">
        <v>2057</v>
      </c>
      <c r="F313" s="832">
        <v>27</v>
      </c>
      <c r="G313" s="832">
        <v>499441.45</v>
      </c>
      <c r="H313" s="832"/>
      <c r="I313" s="832">
        <v>18497.83148148148</v>
      </c>
      <c r="J313" s="832">
        <v>34</v>
      </c>
      <c r="K313" s="832">
        <v>628900.24</v>
      </c>
      <c r="L313" s="832"/>
      <c r="M313" s="832">
        <v>18497.065882352941</v>
      </c>
      <c r="N313" s="832">
        <v>28</v>
      </c>
      <c r="O313" s="832">
        <v>517916</v>
      </c>
      <c r="P313" s="828"/>
      <c r="Q313" s="833">
        <v>18497</v>
      </c>
    </row>
    <row r="314" spans="1:17" ht="14.45" customHeight="1" x14ac:dyDescent="0.2">
      <c r="A314" s="822" t="s">
        <v>567</v>
      </c>
      <c r="B314" s="823" t="s">
        <v>2070</v>
      </c>
      <c r="C314" s="823" t="s">
        <v>1832</v>
      </c>
      <c r="D314" s="823" t="s">
        <v>2058</v>
      </c>
      <c r="E314" s="823" t="s">
        <v>2059</v>
      </c>
      <c r="F314" s="832"/>
      <c r="G314" s="832"/>
      <c r="H314" s="832"/>
      <c r="I314" s="832"/>
      <c r="J314" s="832"/>
      <c r="K314" s="832"/>
      <c r="L314" s="832"/>
      <c r="M314" s="832"/>
      <c r="N314" s="832">
        <v>0</v>
      </c>
      <c r="O314" s="832">
        <v>0</v>
      </c>
      <c r="P314" s="828"/>
      <c r="Q314" s="833"/>
    </row>
    <row r="315" spans="1:17" ht="14.45" customHeight="1" x14ac:dyDescent="0.2">
      <c r="A315" s="822" t="s">
        <v>567</v>
      </c>
      <c r="B315" s="823" t="s">
        <v>2070</v>
      </c>
      <c r="C315" s="823" t="s">
        <v>1832</v>
      </c>
      <c r="D315" s="823" t="s">
        <v>2060</v>
      </c>
      <c r="E315" s="823" t="s">
        <v>2061</v>
      </c>
      <c r="F315" s="832"/>
      <c r="G315" s="832"/>
      <c r="H315" s="832"/>
      <c r="I315" s="832"/>
      <c r="J315" s="832"/>
      <c r="K315" s="832"/>
      <c r="L315" s="832"/>
      <c r="M315" s="832"/>
      <c r="N315" s="832">
        <v>0</v>
      </c>
      <c r="O315" s="832">
        <v>0</v>
      </c>
      <c r="P315" s="828"/>
      <c r="Q315" s="833"/>
    </row>
    <row r="316" spans="1:17" ht="14.45" customHeight="1" x14ac:dyDescent="0.2">
      <c r="A316" s="822" t="s">
        <v>567</v>
      </c>
      <c r="B316" s="823" t="s">
        <v>2070</v>
      </c>
      <c r="C316" s="823" t="s">
        <v>1835</v>
      </c>
      <c r="D316" s="823" t="s">
        <v>2071</v>
      </c>
      <c r="E316" s="823" t="s">
        <v>2072</v>
      </c>
      <c r="F316" s="832">
        <v>4786</v>
      </c>
      <c r="G316" s="832">
        <v>9712.7000000000007</v>
      </c>
      <c r="H316" s="832"/>
      <c r="I316" s="832">
        <v>2.0293982448809027</v>
      </c>
      <c r="J316" s="832">
        <v>3029</v>
      </c>
      <c r="K316" s="832">
        <v>6761.3</v>
      </c>
      <c r="L316" s="832"/>
      <c r="M316" s="832">
        <v>2.232188841201717</v>
      </c>
      <c r="N316" s="832">
        <v>1539</v>
      </c>
      <c r="O316" s="832">
        <v>3544.71</v>
      </c>
      <c r="P316" s="828"/>
      <c r="Q316" s="833">
        <v>2.3032553606237816</v>
      </c>
    </row>
    <row r="317" spans="1:17" ht="14.45" customHeight="1" x14ac:dyDescent="0.2">
      <c r="A317" s="822" t="s">
        <v>567</v>
      </c>
      <c r="B317" s="823" t="s">
        <v>2070</v>
      </c>
      <c r="C317" s="823" t="s">
        <v>1835</v>
      </c>
      <c r="D317" s="823" t="s">
        <v>2073</v>
      </c>
      <c r="E317" s="823" t="s">
        <v>2074</v>
      </c>
      <c r="F317" s="832">
        <v>486090</v>
      </c>
      <c r="G317" s="832">
        <v>872172.60000000021</v>
      </c>
      <c r="H317" s="832"/>
      <c r="I317" s="832">
        <v>1.7942615565018829</v>
      </c>
      <c r="J317" s="832">
        <v>318050</v>
      </c>
      <c r="K317" s="832">
        <v>545383.19999999995</v>
      </c>
      <c r="L317" s="832"/>
      <c r="M317" s="832">
        <v>1.7147718912120735</v>
      </c>
      <c r="N317" s="832">
        <v>471850</v>
      </c>
      <c r="O317" s="832">
        <v>792707.99999999988</v>
      </c>
      <c r="P317" s="828"/>
      <c r="Q317" s="833">
        <v>1.6799999999999997</v>
      </c>
    </row>
    <row r="318" spans="1:17" ht="14.45" customHeight="1" x14ac:dyDescent="0.2">
      <c r="A318" s="822" t="s">
        <v>567</v>
      </c>
      <c r="B318" s="823" t="s">
        <v>2070</v>
      </c>
      <c r="C318" s="823" t="s">
        <v>1835</v>
      </c>
      <c r="D318" s="823" t="s">
        <v>2058</v>
      </c>
      <c r="E318" s="823"/>
      <c r="F318" s="832"/>
      <c r="G318" s="832"/>
      <c r="H318" s="832"/>
      <c r="I318" s="832"/>
      <c r="J318" s="832"/>
      <c r="K318" s="832"/>
      <c r="L318" s="832"/>
      <c r="M318" s="832"/>
      <c r="N318" s="832">
        <v>1</v>
      </c>
      <c r="O318" s="832">
        <v>581612.72</v>
      </c>
      <c r="P318" s="828"/>
      <c r="Q318" s="833">
        <v>581612.72</v>
      </c>
    </row>
    <row r="319" spans="1:17" ht="14.45" customHeight="1" x14ac:dyDescent="0.2">
      <c r="A319" s="822" t="s">
        <v>567</v>
      </c>
      <c r="B319" s="823" t="s">
        <v>2070</v>
      </c>
      <c r="C319" s="823" t="s">
        <v>1835</v>
      </c>
      <c r="D319" s="823" t="s">
        <v>2058</v>
      </c>
      <c r="E319" s="823" t="s">
        <v>2062</v>
      </c>
      <c r="F319" s="832"/>
      <c r="G319" s="832"/>
      <c r="H319" s="832"/>
      <c r="I319" s="832"/>
      <c r="J319" s="832"/>
      <c r="K319" s="832"/>
      <c r="L319" s="832"/>
      <c r="M319" s="832"/>
      <c r="N319" s="832">
        <v>1</v>
      </c>
      <c r="O319" s="832">
        <v>581612.72</v>
      </c>
      <c r="P319" s="828"/>
      <c r="Q319" s="833">
        <v>581612.72</v>
      </c>
    </row>
    <row r="320" spans="1:17" ht="14.45" customHeight="1" x14ac:dyDescent="0.2">
      <c r="A320" s="822" t="s">
        <v>567</v>
      </c>
      <c r="B320" s="823" t="s">
        <v>2070</v>
      </c>
      <c r="C320" s="823" t="s">
        <v>1835</v>
      </c>
      <c r="D320" s="823" t="s">
        <v>2060</v>
      </c>
      <c r="E320" s="823" t="s">
        <v>2063</v>
      </c>
      <c r="F320" s="832"/>
      <c r="G320" s="832"/>
      <c r="H320" s="832"/>
      <c r="I320" s="832"/>
      <c r="J320" s="832"/>
      <c r="K320" s="832"/>
      <c r="L320" s="832"/>
      <c r="M320" s="832"/>
      <c r="N320" s="832">
        <v>3</v>
      </c>
      <c r="O320" s="832">
        <v>1744873.5</v>
      </c>
      <c r="P320" s="828"/>
      <c r="Q320" s="833">
        <v>581624.5</v>
      </c>
    </row>
    <row r="321" spans="1:17" ht="14.45" customHeight="1" x14ac:dyDescent="0.2">
      <c r="A321" s="822" t="s">
        <v>567</v>
      </c>
      <c r="B321" s="823" t="s">
        <v>2070</v>
      </c>
      <c r="C321" s="823" t="s">
        <v>1890</v>
      </c>
      <c r="D321" s="823" t="s">
        <v>2075</v>
      </c>
      <c r="E321" s="823" t="s">
        <v>2076</v>
      </c>
      <c r="F321" s="832">
        <v>1651</v>
      </c>
      <c r="G321" s="832">
        <v>1654090</v>
      </c>
      <c r="H321" s="832"/>
      <c r="I321" s="832">
        <v>1001.8715929739552</v>
      </c>
      <c r="J321" s="832">
        <v>1335</v>
      </c>
      <c r="K321" s="832">
        <v>1350598</v>
      </c>
      <c r="L321" s="832"/>
      <c r="M321" s="832">
        <v>1011.6838951310862</v>
      </c>
      <c r="N321" s="832">
        <v>1643</v>
      </c>
      <c r="O321" s="832">
        <v>1649327</v>
      </c>
      <c r="P321" s="828"/>
      <c r="Q321" s="833">
        <v>1003.8508825319537</v>
      </c>
    </row>
    <row r="322" spans="1:17" ht="14.45" customHeight="1" x14ac:dyDescent="0.2">
      <c r="A322" s="822" t="s">
        <v>567</v>
      </c>
      <c r="B322" s="823" t="s">
        <v>2070</v>
      </c>
      <c r="C322" s="823" t="s">
        <v>1890</v>
      </c>
      <c r="D322" s="823" t="s">
        <v>1891</v>
      </c>
      <c r="E322" s="823" t="s">
        <v>1892</v>
      </c>
      <c r="F322" s="832"/>
      <c r="G322" s="832"/>
      <c r="H322" s="832"/>
      <c r="I322" s="832"/>
      <c r="J322" s="832"/>
      <c r="K322" s="832"/>
      <c r="L322" s="832"/>
      <c r="M322" s="832"/>
      <c r="N322" s="832">
        <v>23</v>
      </c>
      <c r="O322" s="832">
        <v>920</v>
      </c>
      <c r="P322" s="828"/>
      <c r="Q322" s="833">
        <v>40</v>
      </c>
    </row>
    <row r="323" spans="1:17" ht="14.45" customHeight="1" x14ac:dyDescent="0.2">
      <c r="A323" s="822" t="s">
        <v>567</v>
      </c>
      <c r="B323" s="823" t="s">
        <v>2070</v>
      </c>
      <c r="C323" s="823" t="s">
        <v>1890</v>
      </c>
      <c r="D323" s="823" t="s">
        <v>2077</v>
      </c>
      <c r="E323" s="823" t="s">
        <v>2078</v>
      </c>
      <c r="F323" s="832">
        <v>68</v>
      </c>
      <c r="G323" s="832">
        <v>47872</v>
      </c>
      <c r="H323" s="832"/>
      <c r="I323" s="832">
        <v>704</v>
      </c>
      <c r="J323" s="832">
        <v>43</v>
      </c>
      <c r="K323" s="832">
        <v>30444</v>
      </c>
      <c r="L323" s="832"/>
      <c r="M323" s="832">
        <v>708</v>
      </c>
      <c r="N323" s="832">
        <v>58</v>
      </c>
      <c r="O323" s="832">
        <v>44370</v>
      </c>
      <c r="P323" s="828"/>
      <c r="Q323" s="833">
        <v>765</v>
      </c>
    </row>
    <row r="324" spans="1:17" ht="14.45" customHeight="1" x14ac:dyDescent="0.2">
      <c r="A324" s="822" t="s">
        <v>567</v>
      </c>
      <c r="B324" s="823" t="s">
        <v>2070</v>
      </c>
      <c r="C324" s="823" t="s">
        <v>1890</v>
      </c>
      <c r="D324" s="823" t="s">
        <v>2079</v>
      </c>
      <c r="E324" s="823" t="s">
        <v>2080</v>
      </c>
      <c r="F324" s="832">
        <v>0</v>
      </c>
      <c r="G324" s="832">
        <v>0</v>
      </c>
      <c r="H324" s="832"/>
      <c r="I324" s="832"/>
      <c r="J324" s="832">
        <v>0</v>
      </c>
      <c r="K324" s="832">
        <v>0</v>
      </c>
      <c r="L324" s="832"/>
      <c r="M324" s="832"/>
      <c r="N324" s="832">
        <v>0</v>
      </c>
      <c r="O324" s="832">
        <v>0</v>
      </c>
      <c r="P324" s="828"/>
      <c r="Q324" s="833"/>
    </row>
    <row r="325" spans="1:17" ht="14.45" customHeight="1" x14ac:dyDescent="0.2">
      <c r="A325" s="822" t="s">
        <v>567</v>
      </c>
      <c r="B325" s="823" t="s">
        <v>2070</v>
      </c>
      <c r="C325" s="823" t="s">
        <v>1890</v>
      </c>
      <c r="D325" s="823" t="s">
        <v>2081</v>
      </c>
      <c r="E325" s="823" t="s">
        <v>2082</v>
      </c>
      <c r="F325" s="832">
        <v>6</v>
      </c>
      <c r="G325" s="832">
        <v>0</v>
      </c>
      <c r="H325" s="832"/>
      <c r="I325" s="832">
        <v>0</v>
      </c>
      <c r="J325" s="832"/>
      <c r="K325" s="832"/>
      <c r="L325" s="832"/>
      <c r="M325" s="832"/>
      <c r="N325" s="832">
        <v>9</v>
      </c>
      <c r="O325" s="832">
        <v>0</v>
      </c>
      <c r="P325" s="828"/>
      <c r="Q325" s="833">
        <v>0</v>
      </c>
    </row>
    <row r="326" spans="1:17" ht="14.45" customHeight="1" x14ac:dyDescent="0.2">
      <c r="A326" s="822" t="s">
        <v>567</v>
      </c>
      <c r="B326" s="823" t="s">
        <v>2070</v>
      </c>
      <c r="C326" s="823" t="s">
        <v>1890</v>
      </c>
      <c r="D326" s="823" t="s">
        <v>1929</v>
      </c>
      <c r="E326" s="823" t="s">
        <v>1930</v>
      </c>
      <c r="F326" s="832">
        <v>16</v>
      </c>
      <c r="G326" s="832">
        <v>0</v>
      </c>
      <c r="H326" s="832"/>
      <c r="I326" s="832">
        <v>0</v>
      </c>
      <c r="J326" s="832">
        <v>24</v>
      </c>
      <c r="K326" s="832">
        <v>0</v>
      </c>
      <c r="L326" s="832"/>
      <c r="M326" s="832">
        <v>0</v>
      </c>
      <c r="N326" s="832">
        <v>17</v>
      </c>
      <c r="O326" s="832">
        <v>0</v>
      </c>
      <c r="P326" s="828"/>
      <c r="Q326" s="833">
        <v>0</v>
      </c>
    </row>
    <row r="327" spans="1:17" ht="14.45" customHeight="1" x14ac:dyDescent="0.2">
      <c r="A327" s="822" t="s">
        <v>567</v>
      </c>
      <c r="B327" s="823" t="s">
        <v>2070</v>
      </c>
      <c r="C327" s="823" t="s">
        <v>1890</v>
      </c>
      <c r="D327" s="823" t="s">
        <v>2083</v>
      </c>
      <c r="E327" s="823" t="s">
        <v>2084</v>
      </c>
      <c r="F327" s="832">
        <v>1</v>
      </c>
      <c r="G327" s="832">
        <v>0</v>
      </c>
      <c r="H327" s="832"/>
      <c r="I327" s="832">
        <v>0</v>
      </c>
      <c r="J327" s="832">
        <v>2</v>
      </c>
      <c r="K327" s="832">
        <v>0</v>
      </c>
      <c r="L327" s="832"/>
      <c r="M327" s="832">
        <v>0</v>
      </c>
      <c r="N327" s="832"/>
      <c r="O327" s="832"/>
      <c r="P327" s="828"/>
      <c r="Q327" s="833"/>
    </row>
    <row r="328" spans="1:17" ht="14.45" customHeight="1" x14ac:dyDescent="0.2">
      <c r="A328" s="822" t="s">
        <v>567</v>
      </c>
      <c r="B328" s="823" t="s">
        <v>2070</v>
      </c>
      <c r="C328" s="823" t="s">
        <v>1890</v>
      </c>
      <c r="D328" s="823" t="s">
        <v>2085</v>
      </c>
      <c r="E328" s="823" t="s">
        <v>2086</v>
      </c>
      <c r="F328" s="832"/>
      <c r="G328" s="832"/>
      <c r="H328" s="832"/>
      <c r="I328" s="832"/>
      <c r="J328" s="832"/>
      <c r="K328" s="832"/>
      <c r="L328" s="832"/>
      <c r="M328" s="832"/>
      <c r="N328" s="832">
        <v>1</v>
      </c>
      <c r="O328" s="832">
        <v>0</v>
      </c>
      <c r="P328" s="828"/>
      <c r="Q328" s="833">
        <v>0</v>
      </c>
    </row>
    <row r="329" spans="1:17" ht="14.45" customHeight="1" x14ac:dyDescent="0.2">
      <c r="A329" s="822" t="s">
        <v>567</v>
      </c>
      <c r="B329" s="823" t="s">
        <v>2070</v>
      </c>
      <c r="C329" s="823" t="s">
        <v>1890</v>
      </c>
      <c r="D329" s="823" t="s">
        <v>1953</v>
      </c>
      <c r="E329" s="823" t="s">
        <v>1954</v>
      </c>
      <c r="F329" s="832">
        <v>280</v>
      </c>
      <c r="G329" s="832">
        <v>100240</v>
      </c>
      <c r="H329" s="832"/>
      <c r="I329" s="832">
        <v>358</v>
      </c>
      <c r="J329" s="832">
        <v>224</v>
      </c>
      <c r="K329" s="832">
        <v>80640</v>
      </c>
      <c r="L329" s="832"/>
      <c r="M329" s="832">
        <v>360</v>
      </c>
      <c r="N329" s="832">
        <v>252</v>
      </c>
      <c r="O329" s="832">
        <v>97776</v>
      </c>
      <c r="P329" s="828"/>
      <c r="Q329" s="833">
        <v>388</v>
      </c>
    </row>
    <row r="330" spans="1:17" ht="14.45" customHeight="1" x14ac:dyDescent="0.2">
      <c r="A330" s="822" t="s">
        <v>567</v>
      </c>
      <c r="B330" s="823" t="s">
        <v>2070</v>
      </c>
      <c r="C330" s="823" t="s">
        <v>1890</v>
      </c>
      <c r="D330" s="823" t="s">
        <v>2087</v>
      </c>
      <c r="E330" s="823" t="s">
        <v>2088</v>
      </c>
      <c r="F330" s="832">
        <v>15</v>
      </c>
      <c r="G330" s="832">
        <v>5325</v>
      </c>
      <c r="H330" s="832"/>
      <c r="I330" s="832">
        <v>355</v>
      </c>
      <c r="J330" s="832">
        <v>15</v>
      </c>
      <c r="K330" s="832">
        <v>5355</v>
      </c>
      <c r="L330" s="832"/>
      <c r="M330" s="832">
        <v>357</v>
      </c>
      <c r="N330" s="832">
        <v>7</v>
      </c>
      <c r="O330" s="832">
        <v>2695</v>
      </c>
      <c r="P330" s="828"/>
      <c r="Q330" s="833">
        <v>385</v>
      </c>
    </row>
    <row r="331" spans="1:17" ht="14.45" customHeight="1" x14ac:dyDescent="0.2">
      <c r="A331" s="822" t="s">
        <v>567</v>
      </c>
      <c r="B331" s="823" t="s">
        <v>2070</v>
      </c>
      <c r="C331" s="823" t="s">
        <v>1890</v>
      </c>
      <c r="D331" s="823" t="s">
        <v>2048</v>
      </c>
      <c r="E331" s="823" t="s">
        <v>2049</v>
      </c>
      <c r="F331" s="832">
        <v>246</v>
      </c>
      <c r="G331" s="832">
        <v>173922</v>
      </c>
      <c r="H331" s="832"/>
      <c r="I331" s="832">
        <v>707</v>
      </c>
      <c r="J331" s="832">
        <v>198</v>
      </c>
      <c r="K331" s="832">
        <v>140778</v>
      </c>
      <c r="L331" s="832"/>
      <c r="M331" s="832">
        <v>711</v>
      </c>
      <c r="N331" s="832">
        <v>238</v>
      </c>
      <c r="O331" s="832">
        <v>182784</v>
      </c>
      <c r="P331" s="828"/>
      <c r="Q331" s="833">
        <v>768</v>
      </c>
    </row>
    <row r="332" spans="1:17" ht="14.45" customHeight="1" x14ac:dyDescent="0.2">
      <c r="A332" s="822" t="s">
        <v>567</v>
      </c>
      <c r="B332" s="823" t="s">
        <v>2070</v>
      </c>
      <c r="C332" s="823" t="s">
        <v>1890</v>
      </c>
      <c r="D332" s="823" t="s">
        <v>2089</v>
      </c>
      <c r="E332" s="823" t="s">
        <v>2090</v>
      </c>
      <c r="F332" s="832">
        <v>33</v>
      </c>
      <c r="G332" s="832">
        <v>23232</v>
      </c>
      <c r="H332" s="832"/>
      <c r="I332" s="832">
        <v>704</v>
      </c>
      <c r="J332" s="832">
        <v>20</v>
      </c>
      <c r="K332" s="832">
        <v>14160</v>
      </c>
      <c r="L332" s="832"/>
      <c r="M332" s="832">
        <v>708</v>
      </c>
      <c r="N332" s="832">
        <v>37</v>
      </c>
      <c r="O332" s="832">
        <v>28305</v>
      </c>
      <c r="P332" s="828"/>
      <c r="Q332" s="833">
        <v>765</v>
      </c>
    </row>
    <row r="333" spans="1:17" ht="14.45" customHeight="1" x14ac:dyDescent="0.2">
      <c r="A333" s="822" t="s">
        <v>567</v>
      </c>
      <c r="B333" s="823" t="s">
        <v>2070</v>
      </c>
      <c r="C333" s="823" t="s">
        <v>1890</v>
      </c>
      <c r="D333" s="823" t="s">
        <v>2091</v>
      </c>
      <c r="E333" s="823" t="s">
        <v>2092</v>
      </c>
      <c r="F333" s="832">
        <v>4</v>
      </c>
      <c r="G333" s="832">
        <v>0</v>
      </c>
      <c r="H333" s="832"/>
      <c r="I333" s="832">
        <v>0</v>
      </c>
      <c r="J333" s="832">
        <v>1</v>
      </c>
      <c r="K333" s="832">
        <v>0</v>
      </c>
      <c r="L333" s="832"/>
      <c r="M333" s="832">
        <v>0</v>
      </c>
      <c r="N333" s="832">
        <v>4</v>
      </c>
      <c r="O333" s="832">
        <v>0</v>
      </c>
      <c r="P333" s="828"/>
      <c r="Q333" s="833">
        <v>0</v>
      </c>
    </row>
    <row r="334" spans="1:17" ht="14.45" customHeight="1" x14ac:dyDescent="0.2">
      <c r="A334" s="822" t="s">
        <v>567</v>
      </c>
      <c r="B334" s="823" t="s">
        <v>2070</v>
      </c>
      <c r="C334" s="823" t="s">
        <v>1890</v>
      </c>
      <c r="D334" s="823" t="s">
        <v>2093</v>
      </c>
      <c r="E334" s="823" t="s">
        <v>2094</v>
      </c>
      <c r="F334" s="832">
        <v>96</v>
      </c>
      <c r="G334" s="832">
        <v>0</v>
      </c>
      <c r="H334" s="832"/>
      <c r="I334" s="832">
        <v>0</v>
      </c>
      <c r="J334" s="832">
        <v>112</v>
      </c>
      <c r="K334" s="832">
        <v>0</v>
      </c>
      <c r="L334" s="832"/>
      <c r="M334" s="832">
        <v>0</v>
      </c>
      <c r="N334" s="832">
        <v>147</v>
      </c>
      <c r="O334" s="832">
        <v>0</v>
      </c>
      <c r="P334" s="828"/>
      <c r="Q334" s="833">
        <v>0</v>
      </c>
    </row>
    <row r="335" spans="1:17" ht="14.45" customHeight="1" x14ac:dyDescent="0.2">
      <c r="A335" s="822" t="s">
        <v>567</v>
      </c>
      <c r="B335" s="823" t="s">
        <v>2070</v>
      </c>
      <c r="C335" s="823" t="s">
        <v>1890</v>
      </c>
      <c r="D335" s="823" t="s">
        <v>2095</v>
      </c>
      <c r="E335" s="823" t="s">
        <v>2096</v>
      </c>
      <c r="F335" s="832">
        <v>77</v>
      </c>
      <c r="G335" s="832">
        <v>0</v>
      </c>
      <c r="H335" s="832"/>
      <c r="I335" s="832">
        <v>0</v>
      </c>
      <c r="J335" s="832">
        <v>83</v>
      </c>
      <c r="K335" s="832">
        <v>0</v>
      </c>
      <c r="L335" s="832"/>
      <c r="M335" s="832">
        <v>0</v>
      </c>
      <c r="N335" s="832">
        <v>103</v>
      </c>
      <c r="O335" s="832">
        <v>0</v>
      </c>
      <c r="P335" s="828"/>
      <c r="Q335" s="833">
        <v>0</v>
      </c>
    </row>
    <row r="336" spans="1:17" ht="14.45" customHeight="1" x14ac:dyDescent="0.2">
      <c r="A336" s="822" t="s">
        <v>567</v>
      </c>
      <c r="B336" s="823" t="s">
        <v>2070</v>
      </c>
      <c r="C336" s="823" t="s">
        <v>1890</v>
      </c>
      <c r="D336" s="823" t="s">
        <v>2097</v>
      </c>
      <c r="E336" s="823" t="s">
        <v>2098</v>
      </c>
      <c r="F336" s="832">
        <v>7</v>
      </c>
      <c r="G336" s="832">
        <v>0</v>
      </c>
      <c r="H336" s="832"/>
      <c r="I336" s="832">
        <v>0</v>
      </c>
      <c r="J336" s="832">
        <v>22</v>
      </c>
      <c r="K336" s="832">
        <v>0</v>
      </c>
      <c r="L336" s="832"/>
      <c r="M336" s="832">
        <v>0</v>
      </c>
      <c r="N336" s="832">
        <v>30</v>
      </c>
      <c r="O336" s="832">
        <v>0</v>
      </c>
      <c r="P336" s="828"/>
      <c r="Q336" s="833">
        <v>0</v>
      </c>
    </row>
    <row r="337" spans="1:17" ht="14.45" customHeight="1" x14ac:dyDescent="0.2">
      <c r="A337" s="822" t="s">
        <v>567</v>
      </c>
      <c r="B337" s="823" t="s">
        <v>2070</v>
      </c>
      <c r="C337" s="823" t="s">
        <v>1890</v>
      </c>
      <c r="D337" s="823" t="s">
        <v>2099</v>
      </c>
      <c r="E337" s="823" t="s">
        <v>2100</v>
      </c>
      <c r="F337" s="832">
        <v>7</v>
      </c>
      <c r="G337" s="832">
        <v>0</v>
      </c>
      <c r="H337" s="832"/>
      <c r="I337" s="832">
        <v>0</v>
      </c>
      <c r="J337" s="832">
        <v>6</v>
      </c>
      <c r="K337" s="832">
        <v>0</v>
      </c>
      <c r="L337" s="832"/>
      <c r="M337" s="832">
        <v>0</v>
      </c>
      <c r="N337" s="832">
        <v>10</v>
      </c>
      <c r="O337" s="832">
        <v>0</v>
      </c>
      <c r="P337" s="828"/>
      <c r="Q337" s="833">
        <v>0</v>
      </c>
    </row>
    <row r="338" spans="1:17" ht="14.45" customHeight="1" x14ac:dyDescent="0.2">
      <c r="A338" s="822" t="s">
        <v>2101</v>
      </c>
      <c r="B338" s="823" t="s">
        <v>1831</v>
      </c>
      <c r="C338" s="823" t="s">
        <v>1832</v>
      </c>
      <c r="D338" s="823" t="s">
        <v>1991</v>
      </c>
      <c r="E338" s="823" t="s">
        <v>937</v>
      </c>
      <c r="F338" s="832">
        <v>0.35</v>
      </c>
      <c r="G338" s="832">
        <v>229.43</v>
      </c>
      <c r="H338" s="832"/>
      <c r="I338" s="832">
        <v>655.51428571428573</v>
      </c>
      <c r="J338" s="832"/>
      <c r="K338" s="832"/>
      <c r="L338" s="832"/>
      <c r="M338" s="832"/>
      <c r="N338" s="832">
        <v>0.55000000000000004</v>
      </c>
      <c r="O338" s="832">
        <v>360.54</v>
      </c>
      <c r="P338" s="828"/>
      <c r="Q338" s="833">
        <v>655.5272727272727</v>
      </c>
    </row>
    <row r="339" spans="1:17" ht="14.45" customHeight="1" x14ac:dyDescent="0.2">
      <c r="A339" s="822" t="s">
        <v>2101</v>
      </c>
      <c r="B339" s="823" t="s">
        <v>1831</v>
      </c>
      <c r="C339" s="823" t="s">
        <v>1835</v>
      </c>
      <c r="D339" s="823" t="s">
        <v>1840</v>
      </c>
      <c r="E339" s="823" t="s">
        <v>1841</v>
      </c>
      <c r="F339" s="832"/>
      <c r="G339" s="832"/>
      <c r="H339" s="832"/>
      <c r="I339" s="832"/>
      <c r="J339" s="832">
        <v>160</v>
      </c>
      <c r="K339" s="832">
        <v>1144</v>
      </c>
      <c r="L339" s="832"/>
      <c r="M339" s="832">
        <v>7.15</v>
      </c>
      <c r="N339" s="832"/>
      <c r="O339" s="832"/>
      <c r="P339" s="828"/>
      <c r="Q339" s="833"/>
    </row>
    <row r="340" spans="1:17" ht="14.45" customHeight="1" x14ac:dyDescent="0.2">
      <c r="A340" s="822" t="s">
        <v>2101</v>
      </c>
      <c r="B340" s="823" t="s">
        <v>1831</v>
      </c>
      <c r="C340" s="823" t="s">
        <v>1835</v>
      </c>
      <c r="D340" s="823" t="s">
        <v>1993</v>
      </c>
      <c r="E340" s="823" t="s">
        <v>1994</v>
      </c>
      <c r="F340" s="832">
        <v>1418</v>
      </c>
      <c r="G340" s="832">
        <v>48260.78</v>
      </c>
      <c r="H340" s="832"/>
      <c r="I340" s="832">
        <v>34.034400564174895</v>
      </c>
      <c r="J340" s="832">
        <v>560</v>
      </c>
      <c r="K340" s="832">
        <v>19112.800000000003</v>
      </c>
      <c r="L340" s="832"/>
      <c r="M340" s="832">
        <v>34.130000000000003</v>
      </c>
      <c r="N340" s="832">
        <v>881</v>
      </c>
      <c r="O340" s="832">
        <v>30332.829999999998</v>
      </c>
      <c r="P340" s="828"/>
      <c r="Q340" s="833">
        <v>34.43</v>
      </c>
    </row>
    <row r="341" spans="1:17" ht="14.45" customHeight="1" x14ac:dyDescent="0.2">
      <c r="A341" s="822" t="s">
        <v>2101</v>
      </c>
      <c r="B341" s="823" t="s">
        <v>1831</v>
      </c>
      <c r="C341" s="823" t="s">
        <v>1890</v>
      </c>
      <c r="D341" s="823" t="s">
        <v>1923</v>
      </c>
      <c r="E341" s="823" t="s">
        <v>1924</v>
      </c>
      <c r="F341" s="832"/>
      <c r="G341" s="832"/>
      <c r="H341" s="832"/>
      <c r="I341" s="832"/>
      <c r="J341" s="832">
        <v>1</v>
      </c>
      <c r="K341" s="832">
        <v>1835</v>
      </c>
      <c r="L341" s="832"/>
      <c r="M341" s="832">
        <v>1835</v>
      </c>
      <c r="N341" s="832"/>
      <c r="O341" s="832"/>
      <c r="P341" s="828"/>
      <c r="Q341" s="833"/>
    </row>
    <row r="342" spans="1:17" ht="14.45" customHeight="1" x14ac:dyDescent="0.2">
      <c r="A342" s="822" t="s">
        <v>2101</v>
      </c>
      <c r="B342" s="823" t="s">
        <v>1831</v>
      </c>
      <c r="C342" s="823" t="s">
        <v>1890</v>
      </c>
      <c r="D342" s="823" t="s">
        <v>2003</v>
      </c>
      <c r="E342" s="823" t="s">
        <v>2004</v>
      </c>
      <c r="F342" s="832">
        <v>6</v>
      </c>
      <c r="G342" s="832">
        <v>87090</v>
      </c>
      <c r="H342" s="832"/>
      <c r="I342" s="832">
        <v>14515</v>
      </c>
      <c r="J342" s="832">
        <v>3</v>
      </c>
      <c r="K342" s="832">
        <v>43563</v>
      </c>
      <c r="L342" s="832"/>
      <c r="M342" s="832">
        <v>14521</v>
      </c>
      <c r="N342" s="832">
        <v>4</v>
      </c>
      <c r="O342" s="832">
        <v>58840</v>
      </c>
      <c r="P342" s="828"/>
      <c r="Q342" s="833">
        <v>14710</v>
      </c>
    </row>
    <row r="343" spans="1:17" ht="14.45" customHeight="1" x14ac:dyDescent="0.2">
      <c r="A343" s="822" t="s">
        <v>2101</v>
      </c>
      <c r="B343" s="823" t="s">
        <v>1831</v>
      </c>
      <c r="C343" s="823" t="s">
        <v>1890</v>
      </c>
      <c r="D343" s="823" t="s">
        <v>1947</v>
      </c>
      <c r="E343" s="823" t="s">
        <v>1948</v>
      </c>
      <c r="F343" s="832"/>
      <c r="G343" s="832"/>
      <c r="H343" s="832"/>
      <c r="I343" s="832"/>
      <c r="J343" s="832">
        <v>1</v>
      </c>
      <c r="K343" s="832">
        <v>514</v>
      </c>
      <c r="L343" s="832"/>
      <c r="M343" s="832">
        <v>514</v>
      </c>
      <c r="N343" s="832"/>
      <c r="O343" s="832"/>
      <c r="P343" s="828"/>
      <c r="Q343" s="833"/>
    </row>
    <row r="344" spans="1:17" ht="14.45" customHeight="1" x14ac:dyDescent="0.2">
      <c r="A344" s="822" t="s">
        <v>2102</v>
      </c>
      <c r="B344" s="823" t="s">
        <v>1831</v>
      </c>
      <c r="C344" s="823" t="s">
        <v>1835</v>
      </c>
      <c r="D344" s="823" t="s">
        <v>1850</v>
      </c>
      <c r="E344" s="823" t="s">
        <v>1851</v>
      </c>
      <c r="F344" s="832"/>
      <c r="G344" s="832"/>
      <c r="H344" s="832"/>
      <c r="I344" s="832"/>
      <c r="J344" s="832"/>
      <c r="K344" s="832"/>
      <c r="L344" s="832"/>
      <c r="M344" s="832"/>
      <c r="N344" s="832">
        <v>100</v>
      </c>
      <c r="O344" s="832">
        <v>1058</v>
      </c>
      <c r="P344" s="828"/>
      <c r="Q344" s="833">
        <v>10.58</v>
      </c>
    </row>
    <row r="345" spans="1:17" ht="14.45" customHeight="1" x14ac:dyDescent="0.2">
      <c r="A345" s="822" t="s">
        <v>2102</v>
      </c>
      <c r="B345" s="823" t="s">
        <v>1831</v>
      </c>
      <c r="C345" s="823" t="s">
        <v>1835</v>
      </c>
      <c r="D345" s="823" t="s">
        <v>1864</v>
      </c>
      <c r="E345" s="823" t="s">
        <v>1865</v>
      </c>
      <c r="F345" s="832">
        <v>687</v>
      </c>
      <c r="G345" s="832">
        <v>2514.42</v>
      </c>
      <c r="H345" s="832"/>
      <c r="I345" s="832">
        <v>3.66</v>
      </c>
      <c r="J345" s="832"/>
      <c r="K345" s="832"/>
      <c r="L345" s="832"/>
      <c r="M345" s="832"/>
      <c r="N345" s="832"/>
      <c r="O345" s="832"/>
      <c r="P345" s="828"/>
      <c r="Q345" s="833"/>
    </row>
    <row r="346" spans="1:17" ht="14.45" customHeight="1" x14ac:dyDescent="0.2">
      <c r="A346" s="822" t="s">
        <v>2102</v>
      </c>
      <c r="B346" s="823" t="s">
        <v>1831</v>
      </c>
      <c r="C346" s="823" t="s">
        <v>1835</v>
      </c>
      <c r="D346" s="823" t="s">
        <v>1993</v>
      </c>
      <c r="E346" s="823" t="s">
        <v>1994</v>
      </c>
      <c r="F346" s="832">
        <v>200</v>
      </c>
      <c r="G346" s="832">
        <v>6824</v>
      </c>
      <c r="H346" s="832"/>
      <c r="I346" s="832">
        <v>34.119999999999997</v>
      </c>
      <c r="J346" s="832">
        <v>194</v>
      </c>
      <c r="K346" s="832">
        <v>6621.22</v>
      </c>
      <c r="L346" s="832"/>
      <c r="M346" s="832">
        <v>34.130000000000003</v>
      </c>
      <c r="N346" s="832">
        <v>407</v>
      </c>
      <c r="O346" s="832">
        <v>13958.91</v>
      </c>
      <c r="P346" s="828"/>
      <c r="Q346" s="833">
        <v>34.297076167076163</v>
      </c>
    </row>
    <row r="347" spans="1:17" ht="14.45" customHeight="1" x14ac:dyDescent="0.2">
      <c r="A347" s="822" t="s">
        <v>2102</v>
      </c>
      <c r="B347" s="823" t="s">
        <v>1831</v>
      </c>
      <c r="C347" s="823" t="s">
        <v>1890</v>
      </c>
      <c r="D347" s="823" t="s">
        <v>1911</v>
      </c>
      <c r="E347" s="823" t="s">
        <v>1912</v>
      </c>
      <c r="F347" s="832"/>
      <c r="G347" s="832"/>
      <c r="H347" s="832"/>
      <c r="I347" s="832"/>
      <c r="J347" s="832"/>
      <c r="K347" s="832"/>
      <c r="L347" s="832"/>
      <c r="M347" s="832"/>
      <c r="N347" s="832">
        <v>1</v>
      </c>
      <c r="O347" s="832">
        <v>2000</v>
      </c>
      <c r="P347" s="828"/>
      <c r="Q347" s="833">
        <v>2000</v>
      </c>
    </row>
    <row r="348" spans="1:17" ht="14.45" customHeight="1" x14ac:dyDescent="0.2">
      <c r="A348" s="822" t="s">
        <v>2102</v>
      </c>
      <c r="B348" s="823" t="s">
        <v>1831</v>
      </c>
      <c r="C348" s="823" t="s">
        <v>1890</v>
      </c>
      <c r="D348" s="823" t="s">
        <v>1923</v>
      </c>
      <c r="E348" s="823" t="s">
        <v>1924</v>
      </c>
      <c r="F348" s="832">
        <v>2</v>
      </c>
      <c r="G348" s="832">
        <v>3662</v>
      </c>
      <c r="H348" s="832"/>
      <c r="I348" s="832">
        <v>1831</v>
      </c>
      <c r="J348" s="832"/>
      <c r="K348" s="832"/>
      <c r="L348" s="832"/>
      <c r="M348" s="832"/>
      <c r="N348" s="832"/>
      <c r="O348" s="832"/>
      <c r="P348" s="828"/>
      <c r="Q348" s="833"/>
    </row>
    <row r="349" spans="1:17" ht="14.45" customHeight="1" x14ac:dyDescent="0.2">
      <c r="A349" s="822" t="s">
        <v>2102</v>
      </c>
      <c r="B349" s="823" t="s">
        <v>1831</v>
      </c>
      <c r="C349" s="823" t="s">
        <v>1890</v>
      </c>
      <c r="D349" s="823" t="s">
        <v>2003</v>
      </c>
      <c r="E349" s="823" t="s">
        <v>2004</v>
      </c>
      <c r="F349" s="832">
        <v>1</v>
      </c>
      <c r="G349" s="832">
        <v>14515</v>
      </c>
      <c r="H349" s="832"/>
      <c r="I349" s="832">
        <v>14515</v>
      </c>
      <c r="J349" s="832">
        <v>1</v>
      </c>
      <c r="K349" s="832">
        <v>14521</v>
      </c>
      <c r="L349" s="832"/>
      <c r="M349" s="832">
        <v>14521</v>
      </c>
      <c r="N349" s="832">
        <v>2</v>
      </c>
      <c r="O349" s="832">
        <v>29420</v>
      </c>
      <c r="P349" s="828"/>
      <c r="Q349" s="833">
        <v>14710</v>
      </c>
    </row>
    <row r="350" spans="1:17" ht="14.45" customHeight="1" x14ac:dyDescent="0.2">
      <c r="A350" s="822" t="s">
        <v>2102</v>
      </c>
      <c r="B350" s="823" t="s">
        <v>1831</v>
      </c>
      <c r="C350" s="823" t="s">
        <v>1890</v>
      </c>
      <c r="D350" s="823" t="s">
        <v>1945</v>
      </c>
      <c r="E350" s="823" t="s">
        <v>1946</v>
      </c>
      <c r="F350" s="832">
        <v>1</v>
      </c>
      <c r="G350" s="832">
        <v>1347</v>
      </c>
      <c r="H350" s="832"/>
      <c r="I350" s="832">
        <v>1347</v>
      </c>
      <c r="J350" s="832"/>
      <c r="K350" s="832"/>
      <c r="L350" s="832"/>
      <c r="M350" s="832"/>
      <c r="N350" s="832"/>
      <c r="O350" s="832"/>
      <c r="P350" s="828"/>
      <c r="Q350" s="833"/>
    </row>
    <row r="351" spans="1:17" ht="14.45" customHeight="1" x14ac:dyDescent="0.2">
      <c r="A351" s="822" t="s">
        <v>2103</v>
      </c>
      <c r="B351" s="823" t="s">
        <v>1831</v>
      </c>
      <c r="C351" s="823" t="s">
        <v>1835</v>
      </c>
      <c r="D351" s="823" t="s">
        <v>1838</v>
      </c>
      <c r="E351" s="823" t="s">
        <v>1839</v>
      </c>
      <c r="F351" s="832"/>
      <c r="G351" s="832"/>
      <c r="H351" s="832"/>
      <c r="I351" s="832"/>
      <c r="J351" s="832">
        <v>179</v>
      </c>
      <c r="K351" s="832">
        <v>445.71000000000004</v>
      </c>
      <c r="L351" s="832"/>
      <c r="M351" s="832">
        <v>2.4900000000000002</v>
      </c>
      <c r="N351" s="832"/>
      <c r="O351" s="832"/>
      <c r="P351" s="828"/>
      <c r="Q351" s="833"/>
    </row>
    <row r="352" spans="1:17" ht="14.45" customHeight="1" x14ac:dyDescent="0.2">
      <c r="A352" s="822" t="s">
        <v>2103</v>
      </c>
      <c r="B352" s="823" t="s">
        <v>1831</v>
      </c>
      <c r="C352" s="823" t="s">
        <v>1835</v>
      </c>
      <c r="D352" s="823" t="s">
        <v>1840</v>
      </c>
      <c r="E352" s="823" t="s">
        <v>1841</v>
      </c>
      <c r="F352" s="832">
        <v>305</v>
      </c>
      <c r="G352" s="832">
        <v>2241.75</v>
      </c>
      <c r="H352" s="832"/>
      <c r="I352" s="832">
        <v>7.35</v>
      </c>
      <c r="J352" s="832">
        <v>150</v>
      </c>
      <c r="K352" s="832">
        <v>1072.5</v>
      </c>
      <c r="L352" s="832"/>
      <c r="M352" s="832">
        <v>7.15</v>
      </c>
      <c r="N352" s="832">
        <v>964</v>
      </c>
      <c r="O352" s="832">
        <v>7011.4000000000005</v>
      </c>
      <c r="P352" s="828"/>
      <c r="Q352" s="833">
        <v>7.2732365145228224</v>
      </c>
    </row>
    <row r="353" spans="1:17" ht="14.45" customHeight="1" x14ac:dyDescent="0.2">
      <c r="A353" s="822" t="s">
        <v>2103</v>
      </c>
      <c r="B353" s="823" t="s">
        <v>1831</v>
      </c>
      <c r="C353" s="823" t="s">
        <v>1835</v>
      </c>
      <c r="D353" s="823" t="s">
        <v>1844</v>
      </c>
      <c r="E353" s="823" t="s">
        <v>1845</v>
      </c>
      <c r="F353" s="832">
        <v>341</v>
      </c>
      <c r="G353" s="832">
        <v>1831.17</v>
      </c>
      <c r="H353" s="832"/>
      <c r="I353" s="832">
        <v>5.37</v>
      </c>
      <c r="J353" s="832">
        <v>1418</v>
      </c>
      <c r="K353" s="832">
        <v>7345.24</v>
      </c>
      <c r="L353" s="832"/>
      <c r="M353" s="832">
        <v>5.18</v>
      </c>
      <c r="N353" s="832"/>
      <c r="O353" s="832"/>
      <c r="P353" s="828"/>
      <c r="Q353" s="833"/>
    </row>
    <row r="354" spans="1:17" ht="14.45" customHeight="1" x14ac:dyDescent="0.2">
      <c r="A354" s="822" t="s">
        <v>2103</v>
      </c>
      <c r="B354" s="823" t="s">
        <v>1831</v>
      </c>
      <c r="C354" s="823" t="s">
        <v>1835</v>
      </c>
      <c r="D354" s="823" t="s">
        <v>1856</v>
      </c>
      <c r="E354" s="823" t="s">
        <v>1857</v>
      </c>
      <c r="F354" s="832">
        <v>1120</v>
      </c>
      <c r="G354" s="832">
        <v>22712.5</v>
      </c>
      <c r="H354" s="832"/>
      <c r="I354" s="832">
        <v>20.279017857142858</v>
      </c>
      <c r="J354" s="832"/>
      <c r="K354" s="832"/>
      <c r="L354" s="832"/>
      <c r="M354" s="832"/>
      <c r="N354" s="832"/>
      <c r="O354" s="832"/>
      <c r="P354" s="828"/>
      <c r="Q354" s="833"/>
    </row>
    <row r="355" spans="1:17" ht="14.45" customHeight="1" x14ac:dyDescent="0.2">
      <c r="A355" s="822" t="s">
        <v>2103</v>
      </c>
      <c r="B355" s="823" t="s">
        <v>1831</v>
      </c>
      <c r="C355" s="823" t="s">
        <v>1835</v>
      </c>
      <c r="D355" s="823" t="s">
        <v>1860</v>
      </c>
      <c r="E355" s="823" t="s">
        <v>1861</v>
      </c>
      <c r="F355" s="832">
        <v>1</v>
      </c>
      <c r="G355" s="832">
        <v>1817.79</v>
      </c>
      <c r="H355" s="832"/>
      <c r="I355" s="832">
        <v>1817.79</v>
      </c>
      <c r="J355" s="832"/>
      <c r="K355" s="832"/>
      <c r="L355" s="832"/>
      <c r="M355" s="832"/>
      <c r="N355" s="832"/>
      <c r="O355" s="832"/>
      <c r="P355" s="828"/>
      <c r="Q355" s="833"/>
    </row>
    <row r="356" spans="1:17" ht="14.45" customHeight="1" x14ac:dyDescent="0.2">
      <c r="A356" s="822" t="s">
        <v>2103</v>
      </c>
      <c r="B356" s="823" t="s">
        <v>1831</v>
      </c>
      <c r="C356" s="823" t="s">
        <v>1835</v>
      </c>
      <c r="D356" s="823" t="s">
        <v>1864</v>
      </c>
      <c r="E356" s="823" t="s">
        <v>1865</v>
      </c>
      <c r="F356" s="832">
        <v>715</v>
      </c>
      <c r="G356" s="832">
        <v>2759.9</v>
      </c>
      <c r="H356" s="832"/>
      <c r="I356" s="832">
        <v>3.8600000000000003</v>
      </c>
      <c r="J356" s="832">
        <v>589</v>
      </c>
      <c r="K356" s="832">
        <v>2155.7399999999998</v>
      </c>
      <c r="L356" s="832"/>
      <c r="M356" s="832">
        <v>3.6599999999999997</v>
      </c>
      <c r="N356" s="832">
        <v>660</v>
      </c>
      <c r="O356" s="832">
        <v>2527.8000000000002</v>
      </c>
      <c r="P356" s="828"/>
      <c r="Q356" s="833">
        <v>3.83</v>
      </c>
    </row>
    <row r="357" spans="1:17" ht="14.45" customHeight="1" x14ac:dyDescent="0.2">
      <c r="A357" s="822" t="s">
        <v>2103</v>
      </c>
      <c r="B357" s="823" t="s">
        <v>1831</v>
      </c>
      <c r="C357" s="823" t="s">
        <v>1835</v>
      </c>
      <c r="D357" s="823" t="s">
        <v>1993</v>
      </c>
      <c r="E357" s="823" t="s">
        <v>1994</v>
      </c>
      <c r="F357" s="832">
        <v>134</v>
      </c>
      <c r="G357" s="832">
        <v>4553.32</v>
      </c>
      <c r="H357" s="832"/>
      <c r="I357" s="832">
        <v>33.979999999999997</v>
      </c>
      <c r="J357" s="832"/>
      <c r="K357" s="832"/>
      <c r="L357" s="832"/>
      <c r="M357" s="832"/>
      <c r="N357" s="832">
        <v>906</v>
      </c>
      <c r="O357" s="832">
        <v>31200.78</v>
      </c>
      <c r="P357" s="828"/>
      <c r="Q357" s="833">
        <v>34.437947019867551</v>
      </c>
    </row>
    <row r="358" spans="1:17" ht="14.45" customHeight="1" x14ac:dyDescent="0.2">
      <c r="A358" s="822" t="s">
        <v>2103</v>
      </c>
      <c r="B358" s="823" t="s">
        <v>1831</v>
      </c>
      <c r="C358" s="823" t="s">
        <v>1890</v>
      </c>
      <c r="D358" s="823" t="s">
        <v>1901</v>
      </c>
      <c r="E358" s="823" t="s">
        <v>1902</v>
      </c>
      <c r="F358" s="832"/>
      <c r="G358" s="832"/>
      <c r="H358" s="832"/>
      <c r="I358" s="832"/>
      <c r="J358" s="832">
        <v>2</v>
      </c>
      <c r="K358" s="832">
        <v>4104</v>
      </c>
      <c r="L358" s="832"/>
      <c r="M358" s="832">
        <v>2052</v>
      </c>
      <c r="N358" s="832"/>
      <c r="O358" s="832"/>
      <c r="P358" s="828"/>
      <c r="Q358" s="833"/>
    </row>
    <row r="359" spans="1:17" ht="14.45" customHeight="1" x14ac:dyDescent="0.2">
      <c r="A359" s="822" t="s">
        <v>2103</v>
      </c>
      <c r="B359" s="823" t="s">
        <v>1831</v>
      </c>
      <c r="C359" s="823" t="s">
        <v>1890</v>
      </c>
      <c r="D359" s="823" t="s">
        <v>1917</v>
      </c>
      <c r="E359" s="823" t="s">
        <v>1918</v>
      </c>
      <c r="F359" s="832">
        <v>1</v>
      </c>
      <c r="G359" s="832">
        <v>685</v>
      </c>
      <c r="H359" s="832"/>
      <c r="I359" s="832">
        <v>685</v>
      </c>
      <c r="J359" s="832"/>
      <c r="K359" s="832"/>
      <c r="L359" s="832"/>
      <c r="M359" s="832"/>
      <c r="N359" s="832"/>
      <c r="O359" s="832"/>
      <c r="P359" s="828"/>
      <c r="Q359" s="833"/>
    </row>
    <row r="360" spans="1:17" ht="14.45" customHeight="1" x14ac:dyDescent="0.2">
      <c r="A360" s="822" t="s">
        <v>2103</v>
      </c>
      <c r="B360" s="823" t="s">
        <v>1831</v>
      </c>
      <c r="C360" s="823" t="s">
        <v>1890</v>
      </c>
      <c r="D360" s="823" t="s">
        <v>1923</v>
      </c>
      <c r="E360" s="823" t="s">
        <v>1924</v>
      </c>
      <c r="F360" s="832">
        <v>9</v>
      </c>
      <c r="G360" s="832">
        <v>16479</v>
      </c>
      <c r="H360" s="832"/>
      <c r="I360" s="832">
        <v>1831</v>
      </c>
      <c r="J360" s="832">
        <v>5</v>
      </c>
      <c r="K360" s="832">
        <v>9175</v>
      </c>
      <c r="L360" s="832"/>
      <c r="M360" s="832">
        <v>1835</v>
      </c>
      <c r="N360" s="832">
        <v>8</v>
      </c>
      <c r="O360" s="832">
        <v>15272</v>
      </c>
      <c r="P360" s="828"/>
      <c r="Q360" s="833">
        <v>1909</v>
      </c>
    </row>
    <row r="361" spans="1:17" ht="14.45" customHeight="1" x14ac:dyDescent="0.2">
      <c r="A361" s="822" t="s">
        <v>2103</v>
      </c>
      <c r="B361" s="823" t="s">
        <v>1831</v>
      </c>
      <c r="C361" s="823" t="s">
        <v>1890</v>
      </c>
      <c r="D361" s="823" t="s">
        <v>1925</v>
      </c>
      <c r="E361" s="823" t="s">
        <v>1926</v>
      </c>
      <c r="F361" s="832">
        <v>3</v>
      </c>
      <c r="G361" s="832">
        <v>1293</v>
      </c>
      <c r="H361" s="832"/>
      <c r="I361" s="832">
        <v>431</v>
      </c>
      <c r="J361" s="832"/>
      <c r="K361" s="832"/>
      <c r="L361" s="832"/>
      <c r="M361" s="832"/>
      <c r="N361" s="832"/>
      <c r="O361" s="832"/>
      <c r="P361" s="828"/>
      <c r="Q361" s="833"/>
    </row>
    <row r="362" spans="1:17" ht="14.45" customHeight="1" x14ac:dyDescent="0.2">
      <c r="A362" s="822" t="s">
        <v>2103</v>
      </c>
      <c r="B362" s="823" t="s">
        <v>1831</v>
      </c>
      <c r="C362" s="823" t="s">
        <v>1890</v>
      </c>
      <c r="D362" s="823" t="s">
        <v>2003</v>
      </c>
      <c r="E362" s="823" t="s">
        <v>2004</v>
      </c>
      <c r="F362" s="832">
        <v>1</v>
      </c>
      <c r="G362" s="832">
        <v>14515</v>
      </c>
      <c r="H362" s="832"/>
      <c r="I362" s="832">
        <v>14515</v>
      </c>
      <c r="J362" s="832"/>
      <c r="K362" s="832"/>
      <c r="L362" s="832"/>
      <c r="M362" s="832"/>
      <c r="N362" s="832">
        <v>3</v>
      </c>
      <c r="O362" s="832">
        <v>44130</v>
      </c>
      <c r="P362" s="828"/>
      <c r="Q362" s="833">
        <v>14710</v>
      </c>
    </row>
    <row r="363" spans="1:17" ht="14.45" customHeight="1" x14ac:dyDescent="0.2">
      <c r="A363" s="822" t="s">
        <v>2103</v>
      </c>
      <c r="B363" s="823" t="s">
        <v>1831</v>
      </c>
      <c r="C363" s="823" t="s">
        <v>1890</v>
      </c>
      <c r="D363" s="823" t="s">
        <v>1945</v>
      </c>
      <c r="E363" s="823" t="s">
        <v>1946</v>
      </c>
      <c r="F363" s="832">
        <v>1</v>
      </c>
      <c r="G363" s="832">
        <v>1347</v>
      </c>
      <c r="H363" s="832"/>
      <c r="I363" s="832">
        <v>1347</v>
      </c>
      <c r="J363" s="832">
        <v>1</v>
      </c>
      <c r="K363" s="832">
        <v>1351</v>
      </c>
      <c r="L363" s="832"/>
      <c r="M363" s="832">
        <v>1351</v>
      </c>
      <c r="N363" s="832">
        <v>1</v>
      </c>
      <c r="O363" s="832">
        <v>1408</v>
      </c>
      <c r="P363" s="828"/>
      <c r="Q363" s="833">
        <v>1408</v>
      </c>
    </row>
    <row r="364" spans="1:17" ht="14.45" customHeight="1" x14ac:dyDescent="0.2">
      <c r="A364" s="822" t="s">
        <v>2103</v>
      </c>
      <c r="B364" s="823" t="s">
        <v>1831</v>
      </c>
      <c r="C364" s="823" t="s">
        <v>1890</v>
      </c>
      <c r="D364" s="823" t="s">
        <v>1947</v>
      </c>
      <c r="E364" s="823" t="s">
        <v>1948</v>
      </c>
      <c r="F364" s="832">
        <v>2</v>
      </c>
      <c r="G364" s="832">
        <v>1024</v>
      </c>
      <c r="H364" s="832"/>
      <c r="I364" s="832">
        <v>512</v>
      </c>
      <c r="J364" s="832">
        <v>1</v>
      </c>
      <c r="K364" s="832">
        <v>514</v>
      </c>
      <c r="L364" s="832"/>
      <c r="M364" s="832">
        <v>514</v>
      </c>
      <c r="N364" s="832">
        <v>6</v>
      </c>
      <c r="O364" s="832">
        <v>3222</v>
      </c>
      <c r="P364" s="828"/>
      <c r="Q364" s="833">
        <v>537</v>
      </c>
    </row>
    <row r="365" spans="1:17" ht="14.45" customHeight="1" x14ac:dyDescent="0.2">
      <c r="A365" s="822" t="s">
        <v>2103</v>
      </c>
      <c r="B365" s="823" t="s">
        <v>1831</v>
      </c>
      <c r="C365" s="823" t="s">
        <v>1890</v>
      </c>
      <c r="D365" s="823" t="s">
        <v>1949</v>
      </c>
      <c r="E365" s="823" t="s">
        <v>1950</v>
      </c>
      <c r="F365" s="832">
        <v>2</v>
      </c>
      <c r="G365" s="832">
        <v>4684</v>
      </c>
      <c r="H365" s="832"/>
      <c r="I365" s="832">
        <v>2342</v>
      </c>
      <c r="J365" s="832"/>
      <c r="K365" s="832"/>
      <c r="L365" s="832"/>
      <c r="M365" s="832"/>
      <c r="N365" s="832"/>
      <c r="O365" s="832"/>
      <c r="P365" s="828"/>
      <c r="Q365" s="833"/>
    </row>
    <row r="366" spans="1:17" ht="14.45" customHeight="1" x14ac:dyDescent="0.2">
      <c r="A366" s="822" t="s">
        <v>2103</v>
      </c>
      <c r="B366" s="823" t="s">
        <v>1831</v>
      </c>
      <c r="C366" s="823" t="s">
        <v>1890</v>
      </c>
      <c r="D366" s="823" t="s">
        <v>1967</v>
      </c>
      <c r="E366" s="823" t="s">
        <v>1968</v>
      </c>
      <c r="F366" s="832">
        <v>2</v>
      </c>
      <c r="G366" s="832">
        <v>1444</v>
      </c>
      <c r="H366" s="832"/>
      <c r="I366" s="832">
        <v>722</v>
      </c>
      <c r="J366" s="832"/>
      <c r="K366" s="832"/>
      <c r="L366" s="832"/>
      <c r="M366" s="832"/>
      <c r="N366" s="832"/>
      <c r="O366" s="832"/>
      <c r="P366" s="828"/>
      <c r="Q366" s="833"/>
    </row>
    <row r="367" spans="1:17" ht="14.45" customHeight="1" x14ac:dyDescent="0.2">
      <c r="A367" s="822" t="s">
        <v>2104</v>
      </c>
      <c r="B367" s="823" t="s">
        <v>1831</v>
      </c>
      <c r="C367" s="823" t="s">
        <v>1835</v>
      </c>
      <c r="D367" s="823" t="s">
        <v>1840</v>
      </c>
      <c r="E367" s="823" t="s">
        <v>1841</v>
      </c>
      <c r="F367" s="832">
        <v>160</v>
      </c>
      <c r="G367" s="832">
        <v>1136</v>
      </c>
      <c r="H367" s="832"/>
      <c r="I367" s="832">
        <v>7.1</v>
      </c>
      <c r="J367" s="832"/>
      <c r="K367" s="832"/>
      <c r="L367" s="832"/>
      <c r="M367" s="832"/>
      <c r="N367" s="832"/>
      <c r="O367" s="832"/>
      <c r="P367" s="828"/>
      <c r="Q367" s="833"/>
    </row>
    <row r="368" spans="1:17" ht="14.45" customHeight="1" x14ac:dyDescent="0.2">
      <c r="A368" s="822" t="s">
        <v>2104</v>
      </c>
      <c r="B368" s="823" t="s">
        <v>1831</v>
      </c>
      <c r="C368" s="823" t="s">
        <v>1835</v>
      </c>
      <c r="D368" s="823" t="s">
        <v>1844</v>
      </c>
      <c r="E368" s="823" t="s">
        <v>1845</v>
      </c>
      <c r="F368" s="832">
        <v>284</v>
      </c>
      <c r="G368" s="832">
        <v>1525.08</v>
      </c>
      <c r="H368" s="832"/>
      <c r="I368" s="832">
        <v>5.37</v>
      </c>
      <c r="J368" s="832"/>
      <c r="K368" s="832"/>
      <c r="L368" s="832"/>
      <c r="M368" s="832"/>
      <c r="N368" s="832"/>
      <c r="O368" s="832"/>
      <c r="P368" s="828"/>
      <c r="Q368" s="833"/>
    </row>
    <row r="369" spans="1:17" ht="14.45" customHeight="1" x14ac:dyDescent="0.2">
      <c r="A369" s="822" t="s">
        <v>2104</v>
      </c>
      <c r="B369" s="823" t="s">
        <v>1831</v>
      </c>
      <c r="C369" s="823" t="s">
        <v>1835</v>
      </c>
      <c r="D369" s="823" t="s">
        <v>1856</v>
      </c>
      <c r="E369" s="823" t="s">
        <v>1857</v>
      </c>
      <c r="F369" s="832">
        <v>595</v>
      </c>
      <c r="G369" s="832">
        <v>12197.5</v>
      </c>
      <c r="H369" s="832"/>
      <c r="I369" s="832">
        <v>20.5</v>
      </c>
      <c r="J369" s="832">
        <v>560</v>
      </c>
      <c r="K369" s="832">
        <v>11233.6</v>
      </c>
      <c r="L369" s="832"/>
      <c r="M369" s="832">
        <v>20.060000000000002</v>
      </c>
      <c r="N369" s="832">
        <v>2350</v>
      </c>
      <c r="O369" s="832">
        <v>47924.2</v>
      </c>
      <c r="P369" s="828"/>
      <c r="Q369" s="833">
        <v>20.39327659574468</v>
      </c>
    </row>
    <row r="370" spans="1:17" ht="14.45" customHeight="1" x14ac:dyDescent="0.2">
      <c r="A370" s="822" t="s">
        <v>2104</v>
      </c>
      <c r="B370" s="823" t="s">
        <v>1831</v>
      </c>
      <c r="C370" s="823" t="s">
        <v>1835</v>
      </c>
      <c r="D370" s="823" t="s">
        <v>1860</v>
      </c>
      <c r="E370" s="823" t="s">
        <v>1861</v>
      </c>
      <c r="F370" s="832">
        <v>1</v>
      </c>
      <c r="G370" s="832">
        <v>1817.79</v>
      </c>
      <c r="H370" s="832"/>
      <c r="I370" s="832">
        <v>1817.79</v>
      </c>
      <c r="J370" s="832"/>
      <c r="K370" s="832"/>
      <c r="L370" s="832"/>
      <c r="M370" s="832"/>
      <c r="N370" s="832"/>
      <c r="O370" s="832"/>
      <c r="P370" s="828"/>
      <c r="Q370" s="833"/>
    </row>
    <row r="371" spans="1:17" ht="14.45" customHeight="1" x14ac:dyDescent="0.2">
      <c r="A371" s="822" t="s">
        <v>2104</v>
      </c>
      <c r="B371" s="823" t="s">
        <v>1831</v>
      </c>
      <c r="C371" s="823" t="s">
        <v>1835</v>
      </c>
      <c r="D371" s="823" t="s">
        <v>1993</v>
      </c>
      <c r="E371" s="823" t="s">
        <v>1994</v>
      </c>
      <c r="F371" s="832">
        <v>234</v>
      </c>
      <c r="G371" s="832">
        <v>7984.08</v>
      </c>
      <c r="H371" s="832"/>
      <c r="I371" s="832">
        <v>34.119999999999997</v>
      </c>
      <c r="J371" s="832">
        <v>133</v>
      </c>
      <c r="K371" s="832">
        <v>4539.29</v>
      </c>
      <c r="L371" s="832"/>
      <c r="M371" s="832">
        <v>34.130000000000003</v>
      </c>
      <c r="N371" s="832"/>
      <c r="O371" s="832"/>
      <c r="P371" s="828"/>
      <c r="Q371" s="833"/>
    </row>
    <row r="372" spans="1:17" ht="14.45" customHeight="1" x14ac:dyDescent="0.2">
      <c r="A372" s="822" t="s">
        <v>2104</v>
      </c>
      <c r="B372" s="823" t="s">
        <v>1831</v>
      </c>
      <c r="C372" s="823" t="s">
        <v>1890</v>
      </c>
      <c r="D372" s="823" t="s">
        <v>1917</v>
      </c>
      <c r="E372" s="823" t="s">
        <v>1918</v>
      </c>
      <c r="F372" s="832">
        <v>1</v>
      </c>
      <c r="G372" s="832">
        <v>685</v>
      </c>
      <c r="H372" s="832"/>
      <c r="I372" s="832">
        <v>685</v>
      </c>
      <c r="J372" s="832"/>
      <c r="K372" s="832"/>
      <c r="L372" s="832"/>
      <c r="M372" s="832"/>
      <c r="N372" s="832"/>
      <c r="O372" s="832"/>
      <c r="P372" s="828"/>
      <c r="Q372" s="833"/>
    </row>
    <row r="373" spans="1:17" ht="14.45" customHeight="1" x14ac:dyDescent="0.2">
      <c r="A373" s="822" t="s">
        <v>2104</v>
      </c>
      <c r="B373" s="823" t="s">
        <v>1831</v>
      </c>
      <c r="C373" s="823" t="s">
        <v>1890</v>
      </c>
      <c r="D373" s="823" t="s">
        <v>1921</v>
      </c>
      <c r="E373" s="823" t="s">
        <v>1922</v>
      </c>
      <c r="F373" s="832"/>
      <c r="G373" s="832"/>
      <c r="H373" s="832"/>
      <c r="I373" s="832"/>
      <c r="J373" s="832"/>
      <c r="K373" s="832"/>
      <c r="L373" s="832"/>
      <c r="M373" s="832"/>
      <c r="N373" s="832">
        <v>4</v>
      </c>
      <c r="O373" s="832">
        <v>11088</v>
      </c>
      <c r="P373" s="828"/>
      <c r="Q373" s="833">
        <v>2772</v>
      </c>
    </row>
    <row r="374" spans="1:17" ht="14.45" customHeight="1" x14ac:dyDescent="0.2">
      <c r="A374" s="822" t="s">
        <v>2104</v>
      </c>
      <c r="B374" s="823" t="s">
        <v>1831</v>
      </c>
      <c r="C374" s="823" t="s">
        <v>1890</v>
      </c>
      <c r="D374" s="823" t="s">
        <v>1923</v>
      </c>
      <c r="E374" s="823" t="s">
        <v>1924</v>
      </c>
      <c r="F374" s="832">
        <v>4</v>
      </c>
      <c r="G374" s="832">
        <v>7324</v>
      </c>
      <c r="H374" s="832"/>
      <c r="I374" s="832">
        <v>1831</v>
      </c>
      <c r="J374" s="832">
        <v>2</v>
      </c>
      <c r="K374" s="832">
        <v>3670</v>
      </c>
      <c r="L374" s="832"/>
      <c r="M374" s="832">
        <v>1835</v>
      </c>
      <c r="N374" s="832">
        <v>16</v>
      </c>
      <c r="O374" s="832">
        <v>30544</v>
      </c>
      <c r="P374" s="828"/>
      <c r="Q374" s="833">
        <v>1909</v>
      </c>
    </row>
    <row r="375" spans="1:17" ht="14.45" customHeight="1" x14ac:dyDescent="0.2">
      <c r="A375" s="822" t="s">
        <v>2104</v>
      </c>
      <c r="B375" s="823" t="s">
        <v>1831</v>
      </c>
      <c r="C375" s="823" t="s">
        <v>1890</v>
      </c>
      <c r="D375" s="823" t="s">
        <v>1925</v>
      </c>
      <c r="E375" s="823" t="s">
        <v>1926</v>
      </c>
      <c r="F375" s="832">
        <v>2</v>
      </c>
      <c r="G375" s="832">
        <v>862</v>
      </c>
      <c r="H375" s="832"/>
      <c r="I375" s="832">
        <v>431</v>
      </c>
      <c r="J375" s="832">
        <v>1</v>
      </c>
      <c r="K375" s="832">
        <v>433</v>
      </c>
      <c r="L375" s="832"/>
      <c r="M375" s="832">
        <v>433</v>
      </c>
      <c r="N375" s="832">
        <v>8</v>
      </c>
      <c r="O375" s="832">
        <v>3616</v>
      </c>
      <c r="P375" s="828"/>
      <c r="Q375" s="833">
        <v>452</v>
      </c>
    </row>
    <row r="376" spans="1:17" ht="14.45" customHeight="1" x14ac:dyDescent="0.2">
      <c r="A376" s="822" t="s">
        <v>2104</v>
      </c>
      <c r="B376" s="823" t="s">
        <v>1831</v>
      </c>
      <c r="C376" s="823" t="s">
        <v>1890</v>
      </c>
      <c r="D376" s="823" t="s">
        <v>2003</v>
      </c>
      <c r="E376" s="823" t="s">
        <v>2004</v>
      </c>
      <c r="F376" s="832">
        <v>1</v>
      </c>
      <c r="G376" s="832">
        <v>14515</v>
      </c>
      <c r="H376" s="832"/>
      <c r="I376" s="832">
        <v>14515</v>
      </c>
      <c r="J376" s="832">
        <v>1</v>
      </c>
      <c r="K376" s="832">
        <v>14521</v>
      </c>
      <c r="L376" s="832"/>
      <c r="M376" s="832">
        <v>14521</v>
      </c>
      <c r="N376" s="832"/>
      <c r="O376" s="832"/>
      <c r="P376" s="828"/>
      <c r="Q376" s="833"/>
    </row>
    <row r="377" spans="1:17" ht="14.45" customHeight="1" x14ac:dyDescent="0.2">
      <c r="A377" s="822" t="s">
        <v>2104</v>
      </c>
      <c r="B377" s="823" t="s">
        <v>1831</v>
      </c>
      <c r="C377" s="823" t="s">
        <v>1890</v>
      </c>
      <c r="D377" s="823" t="s">
        <v>1947</v>
      </c>
      <c r="E377" s="823" t="s">
        <v>1948</v>
      </c>
      <c r="F377" s="832">
        <v>1</v>
      </c>
      <c r="G377" s="832">
        <v>512</v>
      </c>
      <c r="H377" s="832"/>
      <c r="I377" s="832">
        <v>512</v>
      </c>
      <c r="J377" s="832"/>
      <c r="K377" s="832"/>
      <c r="L377" s="832"/>
      <c r="M377" s="832"/>
      <c r="N377" s="832"/>
      <c r="O377" s="832"/>
      <c r="P377" s="828"/>
      <c r="Q377" s="833"/>
    </row>
    <row r="378" spans="1:17" ht="14.45" customHeight="1" x14ac:dyDescent="0.2">
      <c r="A378" s="822" t="s">
        <v>2104</v>
      </c>
      <c r="B378" s="823" t="s">
        <v>1831</v>
      </c>
      <c r="C378" s="823" t="s">
        <v>1890</v>
      </c>
      <c r="D378" s="823" t="s">
        <v>1949</v>
      </c>
      <c r="E378" s="823" t="s">
        <v>1950</v>
      </c>
      <c r="F378" s="832">
        <v>1</v>
      </c>
      <c r="G378" s="832">
        <v>2342</v>
      </c>
      <c r="H378" s="832"/>
      <c r="I378" s="832">
        <v>2342</v>
      </c>
      <c r="J378" s="832">
        <v>1</v>
      </c>
      <c r="K378" s="832">
        <v>2351</v>
      </c>
      <c r="L378" s="832"/>
      <c r="M378" s="832">
        <v>2351</v>
      </c>
      <c r="N378" s="832">
        <v>4</v>
      </c>
      <c r="O378" s="832">
        <v>9756</v>
      </c>
      <c r="P378" s="828"/>
      <c r="Q378" s="833">
        <v>2439</v>
      </c>
    </row>
    <row r="379" spans="1:17" ht="14.45" customHeight="1" x14ac:dyDescent="0.2">
      <c r="A379" s="822" t="s">
        <v>2104</v>
      </c>
      <c r="B379" s="823" t="s">
        <v>1831</v>
      </c>
      <c r="C379" s="823" t="s">
        <v>1890</v>
      </c>
      <c r="D379" s="823" t="s">
        <v>1967</v>
      </c>
      <c r="E379" s="823" t="s">
        <v>1968</v>
      </c>
      <c r="F379" s="832">
        <v>1</v>
      </c>
      <c r="G379" s="832">
        <v>722</v>
      </c>
      <c r="H379" s="832"/>
      <c r="I379" s="832">
        <v>722</v>
      </c>
      <c r="J379" s="832">
        <v>1</v>
      </c>
      <c r="K379" s="832">
        <v>724</v>
      </c>
      <c r="L379" s="832"/>
      <c r="M379" s="832">
        <v>724</v>
      </c>
      <c r="N379" s="832">
        <v>8</v>
      </c>
      <c r="O379" s="832">
        <v>6016</v>
      </c>
      <c r="P379" s="828"/>
      <c r="Q379" s="833">
        <v>752</v>
      </c>
    </row>
    <row r="380" spans="1:17" ht="14.45" customHeight="1" x14ac:dyDescent="0.2">
      <c r="A380" s="822" t="s">
        <v>2105</v>
      </c>
      <c r="B380" s="823" t="s">
        <v>1831</v>
      </c>
      <c r="C380" s="823" t="s">
        <v>1832</v>
      </c>
      <c r="D380" s="823" t="s">
        <v>1991</v>
      </c>
      <c r="E380" s="823" t="s">
        <v>937</v>
      </c>
      <c r="F380" s="832">
        <v>11.2</v>
      </c>
      <c r="G380" s="832">
        <v>7341.8099999999995</v>
      </c>
      <c r="H380" s="832"/>
      <c r="I380" s="832">
        <v>655.51874999999995</v>
      </c>
      <c r="J380" s="832">
        <v>1.1499999999999999</v>
      </c>
      <c r="K380" s="832">
        <v>753.85</v>
      </c>
      <c r="L380" s="832"/>
      <c r="M380" s="832">
        <v>655.52173913043487</v>
      </c>
      <c r="N380" s="832">
        <v>1.4</v>
      </c>
      <c r="O380" s="832">
        <v>917.73</v>
      </c>
      <c r="P380" s="828"/>
      <c r="Q380" s="833">
        <v>655.5214285714286</v>
      </c>
    </row>
    <row r="381" spans="1:17" ht="14.45" customHeight="1" x14ac:dyDescent="0.2">
      <c r="A381" s="822" t="s">
        <v>2105</v>
      </c>
      <c r="B381" s="823" t="s">
        <v>1831</v>
      </c>
      <c r="C381" s="823" t="s">
        <v>1835</v>
      </c>
      <c r="D381" s="823" t="s">
        <v>1840</v>
      </c>
      <c r="E381" s="823" t="s">
        <v>1841</v>
      </c>
      <c r="F381" s="832">
        <v>308</v>
      </c>
      <c r="G381" s="832">
        <v>2186.8000000000002</v>
      </c>
      <c r="H381" s="832"/>
      <c r="I381" s="832">
        <v>7.1000000000000005</v>
      </c>
      <c r="J381" s="832">
        <v>291</v>
      </c>
      <c r="K381" s="832">
        <v>2080.65</v>
      </c>
      <c r="L381" s="832"/>
      <c r="M381" s="832">
        <v>7.15</v>
      </c>
      <c r="N381" s="832"/>
      <c r="O381" s="832"/>
      <c r="P381" s="828"/>
      <c r="Q381" s="833"/>
    </row>
    <row r="382" spans="1:17" ht="14.45" customHeight="1" x14ac:dyDescent="0.2">
      <c r="A382" s="822" t="s">
        <v>2105</v>
      </c>
      <c r="B382" s="823" t="s">
        <v>1831</v>
      </c>
      <c r="C382" s="823" t="s">
        <v>1835</v>
      </c>
      <c r="D382" s="823" t="s">
        <v>1844</v>
      </c>
      <c r="E382" s="823" t="s">
        <v>1845</v>
      </c>
      <c r="F382" s="832"/>
      <c r="G382" s="832"/>
      <c r="H382" s="832"/>
      <c r="I382" s="832"/>
      <c r="J382" s="832"/>
      <c r="K382" s="832"/>
      <c r="L382" s="832"/>
      <c r="M382" s="832"/>
      <c r="N382" s="832">
        <v>199</v>
      </c>
      <c r="O382" s="832">
        <v>1060.67</v>
      </c>
      <c r="P382" s="828"/>
      <c r="Q382" s="833">
        <v>5.33</v>
      </c>
    </row>
    <row r="383" spans="1:17" ht="14.45" customHeight="1" x14ac:dyDescent="0.2">
      <c r="A383" s="822" t="s">
        <v>2105</v>
      </c>
      <c r="B383" s="823" t="s">
        <v>1831</v>
      </c>
      <c r="C383" s="823" t="s">
        <v>1835</v>
      </c>
      <c r="D383" s="823" t="s">
        <v>1858</v>
      </c>
      <c r="E383" s="823" t="s">
        <v>1859</v>
      </c>
      <c r="F383" s="832">
        <v>8.8000000000000007</v>
      </c>
      <c r="G383" s="832">
        <v>11319.08</v>
      </c>
      <c r="H383" s="832"/>
      <c r="I383" s="832">
        <v>1286.2590909090909</v>
      </c>
      <c r="J383" s="832"/>
      <c r="K383" s="832"/>
      <c r="L383" s="832"/>
      <c r="M383" s="832"/>
      <c r="N383" s="832"/>
      <c r="O383" s="832"/>
      <c r="P383" s="828"/>
      <c r="Q383" s="833"/>
    </row>
    <row r="384" spans="1:17" ht="14.45" customHeight="1" x14ac:dyDescent="0.2">
      <c r="A384" s="822" t="s">
        <v>2105</v>
      </c>
      <c r="B384" s="823" t="s">
        <v>1831</v>
      </c>
      <c r="C384" s="823" t="s">
        <v>1835</v>
      </c>
      <c r="D384" s="823" t="s">
        <v>1860</v>
      </c>
      <c r="E384" s="823" t="s">
        <v>1861</v>
      </c>
      <c r="F384" s="832">
        <v>2</v>
      </c>
      <c r="G384" s="832">
        <v>3663.0699999999997</v>
      </c>
      <c r="H384" s="832"/>
      <c r="I384" s="832">
        <v>1831.5349999999999</v>
      </c>
      <c r="J384" s="832">
        <v>1</v>
      </c>
      <c r="K384" s="832">
        <v>1846.12</v>
      </c>
      <c r="L384" s="832"/>
      <c r="M384" s="832">
        <v>1846.12</v>
      </c>
      <c r="N384" s="832"/>
      <c r="O384" s="832"/>
      <c r="P384" s="828"/>
      <c r="Q384" s="833"/>
    </row>
    <row r="385" spans="1:17" ht="14.45" customHeight="1" x14ac:dyDescent="0.2">
      <c r="A385" s="822" t="s">
        <v>2105</v>
      </c>
      <c r="B385" s="823" t="s">
        <v>1831</v>
      </c>
      <c r="C385" s="823" t="s">
        <v>1835</v>
      </c>
      <c r="D385" s="823" t="s">
        <v>1993</v>
      </c>
      <c r="E385" s="823" t="s">
        <v>1994</v>
      </c>
      <c r="F385" s="832">
        <v>12411</v>
      </c>
      <c r="G385" s="832">
        <v>422260.01999999996</v>
      </c>
      <c r="H385" s="832"/>
      <c r="I385" s="832">
        <v>34.023045685279186</v>
      </c>
      <c r="J385" s="832">
        <v>16615</v>
      </c>
      <c r="K385" s="832">
        <v>567049.73</v>
      </c>
      <c r="L385" s="832"/>
      <c r="M385" s="832">
        <v>34.128783027384891</v>
      </c>
      <c r="N385" s="832">
        <v>18367</v>
      </c>
      <c r="O385" s="832">
        <v>632255.09</v>
      </c>
      <c r="P385" s="828"/>
      <c r="Q385" s="833">
        <v>34.423427342516469</v>
      </c>
    </row>
    <row r="386" spans="1:17" ht="14.45" customHeight="1" x14ac:dyDescent="0.2">
      <c r="A386" s="822" t="s">
        <v>2105</v>
      </c>
      <c r="B386" s="823" t="s">
        <v>1831</v>
      </c>
      <c r="C386" s="823" t="s">
        <v>1835</v>
      </c>
      <c r="D386" s="823" t="s">
        <v>1884</v>
      </c>
      <c r="E386" s="823" t="s">
        <v>1885</v>
      </c>
      <c r="F386" s="832">
        <v>21.5</v>
      </c>
      <c r="G386" s="832">
        <v>55512.14</v>
      </c>
      <c r="H386" s="832"/>
      <c r="I386" s="832">
        <v>2581.96</v>
      </c>
      <c r="J386" s="832">
        <v>9.86</v>
      </c>
      <c r="K386" s="832">
        <v>26452.6</v>
      </c>
      <c r="L386" s="832"/>
      <c r="M386" s="832">
        <v>2682.819472616633</v>
      </c>
      <c r="N386" s="832"/>
      <c r="O386" s="832"/>
      <c r="P386" s="828"/>
      <c r="Q386" s="833"/>
    </row>
    <row r="387" spans="1:17" ht="14.45" customHeight="1" x14ac:dyDescent="0.2">
      <c r="A387" s="822" t="s">
        <v>2105</v>
      </c>
      <c r="B387" s="823" t="s">
        <v>1831</v>
      </c>
      <c r="C387" s="823" t="s">
        <v>1890</v>
      </c>
      <c r="D387" s="823" t="s">
        <v>1891</v>
      </c>
      <c r="E387" s="823" t="s">
        <v>1892</v>
      </c>
      <c r="F387" s="832">
        <v>2</v>
      </c>
      <c r="G387" s="832">
        <v>76</v>
      </c>
      <c r="H387" s="832"/>
      <c r="I387" s="832">
        <v>38</v>
      </c>
      <c r="J387" s="832"/>
      <c r="K387" s="832"/>
      <c r="L387" s="832"/>
      <c r="M387" s="832"/>
      <c r="N387" s="832"/>
      <c r="O387" s="832"/>
      <c r="P387" s="828"/>
      <c r="Q387" s="833"/>
    </row>
    <row r="388" spans="1:17" ht="14.45" customHeight="1" x14ac:dyDescent="0.2">
      <c r="A388" s="822" t="s">
        <v>2105</v>
      </c>
      <c r="B388" s="823" t="s">
        <v>1831</v>
      </c>
      <c r="C388" s="823" t="s">
        <v>1890</v>
      </c>
      <c r="D388" s="823" t="s">
        <v>1913</v>
      </c>
      <c r="E388" s="823" t="s">
        <v>1914</v>
      </c>
      <c r="F388" s="832">
        <v>2</v>
      </c>
      <c r="G388" s="832">
        <v>2578</v>
      </c>
      <c r="H388" s="832"/>
      <c r="I388" s="832">
        <v>1289</v>
      </c>
      <c r="J388" s="832">
        <v>1</v>
      </c>
      <c r="K388" s="832">
        <v>1295</v>
      </c>
      <c r="L388" s="832"/>
      <c r="M388" s="832">
        <v>1295</v>
      </c>
      <c r="N388" s="832"/>
      <c r="O388" s="832"/>
      <c r="P388" s="828"/>
      <c r="Q388" s="833"/>
    </row>
    <row r="389" spans="1:17" ht="14.45" customHeight="1" x14ac:dyDescent="0.2">
      <c r="A389" s="822" t="s">
        <v>2105</v>
      </c>
      <c r="B389" s="823" t="s">
        <v>1831</v>
      </c>
      <c r="C389" s="823" t="s">
        <v>1890</v>
      </c>
      <c r="D389" s="823" t="s">
        <v>1917</v>
      </c>
      <c r="E389" s="823" t="s">
        <v>1918</v>
      </c>
      <c r="F389" s="832">
        <v>2</v>
      </c>
      <c r="G389" s="832">
        <v>1370</v>
      </c>
      <c r="H389" s="832"/>
      <c r="I389" s="832">
        <v>685</v>
      </c>
      <c r="J389" s="832">
        <v>1</v>
      </c>
      <c r="K389" s="832">
        <v>687</v>
      </c>
      <c r="L389" s="832"/>
      <c r="M389" s="832">
        <v>687</v>
      </c>
      <c r="N389" s="832"/>
      <c r="O389" s="832"/>
      <c r="P389" s="828"/>
      <c r="Q389" s="833"/>
    </row>
    <row r="390" spans="1:17" ht="14.45" customHeight="1" x14ac:dyDescent="0.2">
      <c r="A390" s="822" t="s">
        <v>2105</v>
      </c>
      <c r="B390" s="823" t="s">
        <v>1831</v>
      </c>
      <c r="C390" s="823" t="s">
        <v>1890</v>
      </c>
      <c r="D390" s="823" t="s">
        <v>1923</v>
      </c>
      <c r="E390" s="823" t="s">
        <v>1924</v>
      </c>
      <c r="F390" s="832">
        <v>4</v>
      </c>
      <c r="G390" s="832">
        <v>7324</v>
      </c>
      <c r="H390" s="832"/>
      <c r="I390" s="832">
        <v>1831</v>
      </c>
      <c r="J390" s="832">
        <v>3</v>
      </c>
      <c r="K390" s="832">
        <v>5505</v>
      </c>
      <c r="L390" s="832"/>
      <c r="M390" s="832">
        <v>1835</v>
      </c>
      <c r="N390" s="832">
        <v>1</v>
      </c>
      <c r="O390" s="832">
        <v>1909</v>
      </c>
      <c r="P390" s="828"/>
      <c r="Q390" s="833">
        <v>1909</v>
      </c>
    </row>
    <row r="391" spans="1:17" ht="14.45" customHeight="1" x14ac:dyDescent="0.2">
      <c r="A391" s="822" t="s">
        <v>2105</v>
      </c>
      <c r="B391" s="823" t="s">
        <v>1831</v>
      </c>
      <c r="C391" s="823" t="s">
        <v>1890</v>
      </c>
      <c r="D391" s="823" t="s">
        <v>1925</v>
      </c>
      <c r="E391" s="823" t="s">
        <v>1926</v>
      </c>
      <c r="F391" s="832"/>
      <c r="G391" s="832"/>
      <c r="H391" s="832"/>
      <c r="I391" s="832"/>
      <c r="J391" s="832"/>
      <c r="K391" s="832"/>
      <c r="L391" s="832"/>
      <c r="M391" s="832"/>
      <c r="N391" s="832">
        <v>1</v>
      </c>
      <c r="O391" s="832">
        <v>452</v>
      </c>
      <c r="P391" s="828"/>
      <c r="Q391" s="833">
        <v>452</v>
      </c>
    </row>
    <row r="392" spans="1:17" ht="14.45" customHeight="1" x14ac:dyDescent="0.2">
      <c r="A392" s="822" t="s">
        <v>2105</v>
      </c>
      <c r="B392" s="823" t="s">
        <v>1831</v>
      </c>
      <c r="C392" s="823" t="s">
        <v>1890</v>
      </c>
      <c r="D392" s="823" t="s">
        <v>2003</v>
      </c>
      <c r="E392" s="823" t="s">
        <v>2004</v>
      </c>
      <c r="F392" s="832">
        <v>49</v>
      </c>
      <c r="G392" s="832">
        <v>711235</v>
      </c>
      <c r="H392" s="832"/>
      <c r="I392" s="832">
        <v>14515</v>
      </c>
      <c r="J392" s="832">
        <v>64</v>
      </c>
      <c r="K392" s="832">
        <v>929344</v>
      </c>
      <c r="L392" s="832"/>
      <c r="M392" s="832">
        <v>14521</v>
      </c>
      <c r="N392" s="832">
        <v>77</v>
      </c>
      <c r="O392" s="832">
        <v>1132670</v>
      </c>
      <c r="P392" s="828"/>
      <c r="Q392" s="833">
        <v>14710</v>
      </c>
    </row>
    <row r="393" spans="1:17" ht="14.45" customHeight="1" x14ac:dyDescent="0.2">
      <c r="A393" s="822" t="s">
        <v>2105</v>
      </c>
      <c r="B393" s="823" t="s">
        <v>1831</v>
      </c>
      <c r="C393" s="823" t="s">
        <v>1890</v>
      </c>
      <c r="D393" s="823" t="s">
        <v>1947</v>
      </c>
      <c r="E393" s="823" t="s">
        <v>1948</v>
      </c>
      <c r="F393" s="832">
        <v>2</v>
      </c>
      <c r="G393" s="832">
        <v>1024</v>
      </c>
      <c r="H393" s="832"/>
      <c r="I393" s="832">
        <v>512</v>
      </c>
      <c r="J393" s="832">
        <v>2</v>
      </c>
      <c r="K393" s="832">
        <v>1028</v>
      </c>
      <c r="L393" s="832"/>
      <c r="M393" s="832">
        <v>514</v>
      </c>
      <c r="N393" s="832"/>
      <c r="O393" s="832"/>
      <c r="P393" s="828"/>
      <c r="Q393" s="833"/>
    </row>
    <row r="394" spans="1:17" ht="14.45" customHeight="1" x14ac:dyDescent="0.2">
      <c r="A394" s="822" t="s">
        <v>2105</v>
      </c>
      <c r="B394" s="823" t="s">
        <v>1831</v>
      </c>
      <c r="C394" s="823" t="s">
        <v>1890</v>
      </c>
      <c r="D394" s="823" t="s">
        <v>1963</v>
      </c>
      <c r="E394" s="823" t="s">
        <v>1964</v>
      </c>
      <c r="F394" s="832">
        <v>1</v>
      </c>
      <c r="G394" s="832">
        <v>2557</v>
      </c>
      <c r="H394" s="832"/>
      <c r="I394" s="832">
        <v>2557</v>
      </c>
      <c r="J394" s="832"/>
      <c r="K394" s="832"/>
      <c r="L394" s="832"/>
      <c r="M394" s="832"/>
      <c r="N394" s="832"/>
      <c r="O394" s="832"/>
      <c r="P394" s="828"/>
      <c r="Q394" s="833"/>
    </row>
    <row r="395" spans="1:17" ht="14.45" customHeight="1" x14ac:dyDescent="0.2">
      <c r="A395" s="822" t="s">
        <v>2106</v>
      </c>
      <c r="B395" s="823" t="s">
        <v>1831</v>
      </c>
      <c r="C395" s="823" t="s">
        <v>1835</v>
      </c>
      <c r="D395" s="823" t="s">
        <v>1840</v>
      </c>
      <c r="E395" s="823" t="s">
        <v>1841</v>
      </c>
      <c r="F395" s="832"/>
      <c r="G395" s="832"/>
      <c r="H395" s="832"/>
      <c r="I395" s="832"/>
      <c r="J395" s="832">
        <v>164</v>
      </c>
      <c r="K395" s="832">
        <v>1172.5999999999999</v>
      </c>
      <c r="L395" s="832"/>
      <c r="M395" s="832">
        <v>7.1499999999999995</v>
      </c>
      <c r="N395" s="832"/>
      <c r="O395" s="832"/>
      <c r="P395" s="828"/>
      <c r="Q395" s="833"/>
    </row>
    <row r="396" spans="1:17" ht="14.45" customHeight="1" x14ac:dyDescent="0.2">
      <c r="A396" s="822" t="s">
        <v>2106</v>
      </c>
      <c r="B396" s="823" t="s">
        <v>1831</v>
      </c>
      <c r="C396" s="823" t="s">
        <v>1835</v>
      </c>
      <c r="D396" s="823" t="s">
        <v>1844</v>
      </c>
      <c r="E396" s="823" t="s">
        <v>1845</v>
      </c>
      <c r="F396" s="832">
        <v>1648</v>
      </c>
      <c r="G396" s="832">
        <v>8603.76</v>
      </c>
      <c r="H396" s="832"/>
      <c r="I396" s="832">
        <v>5.2207281553398062</v>
      </c>
      <c r="J396" s="832">
        <v>372</v>
      </c>
      <c r="K396" s="832">
        <v>1923.24</v>
      </c>
      <c r="L396" s="832"/>
      <c r="M396" s="832">
        <v>5.17</v>
      </c>
      <c r="N396" s="832">
        <v>352</v>
      </c>
      <c r="O396" s="832">
        <v>1876.16</v>
      </c>
      <c r="P396" s="828"/>
      <c r="Q396" s="833">
        <v>5.33</v>
      </c>
    </row>
    <row r="397" spans="1:17" ht="14.45" customHeight="1" x14ac:dyDescent="0.2">
      <c r="A397" s="822" t="s">
        <v>2106</v>
      </c>
      <c r="B397" s="823" t="s">
        <v>1831</v>
      </c>
      <c r="C397" s="823" t="s">
        <v>1835</v>
      </c>
      <c r="D397" s="823" t="s">
        <v>1866</v>
      </c>
      <c r="E397" s="823" t="s">
        <v>1867</v>
      </c>
      <c r="F397" s="832"/>
      <c r="G397" s="832"/>
      <c r="H397" s="832"/>
      <c r="I397" s="832"/>
      <c r="J397" s="832"/>
      <c r="K397" s="832"/>
      <c r="L397" s="832"/>
      <c r="M397" s="832"/>
      <c r="N397" s="832">
        <v>223</v>
      </c>
      <c r="O397" s="832">
        <v>1382.6</v>
      </c>
      <c r="P397" s="828"/>
      <c r="Q397" s="833">
        <v>6.1999999999999993</v>
      </c>
    </row>
    <row r="398" spans="1:17" ht="14.45" customHeight="1" x14ac:dyDescent="0.2">
      <c r="A398" s="822" t="s">
        <v>2106</v>
      </c>
      <c r="B398" s="823" t="s">
        <v>1831</v>
      </c>
      <c r="C398" s="823" t="s">
        <v>1835</v>
      </c>
      <c r="D398" s="823" t="s">
        <v>1993</v>
      </c>
      <c r="E398" s="823" t="s">
        <v>1994</v>
      </c>
      <c r="F398" s="832"/>
      <c r="G398" s="832"/>
      <c r="H398" s="832"/>
      <c r="I398" s="832"/>
      <c r="J398" s="832">
        <v>277</v>
      </c>
      <c r="K398" s="832">
        <v>9451.24</v>
      </c>
      <c r="L398" s="832"/>
      <c r="M398" s="832">
        <v>34.119999999999997</v>
      </c>
      <c r="N398" s="832"/>
      <c r="O398" s="832"/>
      <c r="P398" s="828"/>
      <c r="Q398" s="833"/>
    </row>
    <row r="399" spans="1:17" ht="14.45" customHeight="1" x14ac:dyDescent="0.2">
      <c r="A399" s="822" t="s">
        <v>2106</v>
      </c>
      <c r="B399" s="823" t="s">
        <v>1831</v>
      </c>
      <c r="C399" s="823" t="s">
        <v>1890</v>
      </c>
      <c r="D399" s="823" t="s">
        <v>1893</v>
      </c>
      <c r="E399" s="823" t="s">
        <v>1894</v>
      </c>
      <c r="F399" s="832">
        <v>1</v>
      </c>
      <c r="G399" s="832">
        <v>447</v>
      </c>
      <c r="H399" s="832"/>
      <c r="I399" s="832">
        <v>447</v>
      </c>
      <c r="J399" s="832"/>
      <c r="K399" s="832"/>
      <c r="L399" s="832"/>
      <c r="M399" s="832"/>
      <c r="N399" s="832"/>
      <c r="O399" s="832"/>
      <c r="P399" s="828"/>
      <c r="Q399" s="833"/>
    </row>
    <row r="400" spans="1:17" ht="14.45" customHeight="1" x14ac:dyDescent="0.2">
      <c r="A400" s="822" t="s">
        <v>2106</v>
      </c>
      <c r="B400" s="823" t="s">
        <v>1831</v>
      </c>
      <c r="C400" s="823" t="s">
        <v>1890</v>
      </c>
      <c r="D400" s="823" t="s">
        <v>1923</v>
      </c>
      <c r="E400" s="823" t="s">
        <v>1924</v>
      </c>
      <c r="F400" s="832">
        <v>7</v>
      </c>
      <c r="G400" s="832">
        <v>12817</v>
      </c>
      <c r="H400" s="832"/>
      <c r="I400" s="832">
        <v>1831</v>
      </c>
      <c r="J400" s="832">
        <v>2</v>
      </c>
      <c r="K400" s="832">
        <v>3670</v>
      </c>
      <c r="L400" s="832"/>
      <c r="M400" s="832">
        <v>1835</v>
      </c>
      <c r="N400" s="832">
        <v>3</v>
      </c>
      <c r="O400" s="832">
        <v>5727</v>
      </c>
      <c r="P400" s="828"/>
      <c r="Q400" s="833">
        <v>1909</v>
      </c>
    </row>
    <row r="401" spans="1:17" ht="14.45" customHeight="1" x14ac:dyDescent="0.2">
      <c r="A401" s="822" t="s">
        <v>2106</v>
      </c>
      <c r="B401" s="823" t="s">
        <v>1831</v>
      </c>
      <c r="C401" s="823" t="s">
        <v>1890</v>
      </c>
      <c r="D401" s="823" t="s">
        <v>1925</v>
      </c>
      <c r="E401" s="823" t="s">
        <v>1926</v>
      </c>
      <c r="F401" s="832">
        <v>5</v>
      </c>
      <c r="G401" s="832">
        <v>2155</v>
      </c>
      <c r="H401" s="832"/>
      <c r="I401" s="832">
        <v>431</v>
      </c>
      <c r="J401" s="832">
        <v>1</v>
      </c>
      <c r="K401" s="832">
        <v>433</v>
      </c>
      <c r="L401" s="832"/>
      <c r="M401" s="832">
        <v>433</v>
      </c>
      <c r="N401" s="832">
        <v>3</v>
      </c>
      <c r="O401" s="832">
        <v>1356</v>
      </c>
      <c r="P401" s="828"/>
      <c r="Q401" s="833">
        <v>452</v>
      </c>
    </row>
    <row r="402" spans="1:17" ht="14.45" customHeight="1" x14ac:dyDescent="0.2">
      <c r="A402" s="822" t="s">
        <v>2106</v>
      </c>
      <c r="B402" s="823" t="s">
        <v>1831</v>
      </c>
      <c r="C402" s="823" t="s">
        <v>1890</v>
      </c>
      <c r="D402" s="823" t="s">
        <v>2003</v>
      </c>
      <c r="E402" s="823" t="s">
        <v>2004</v>
      </c>
      <c r="F402" s="832"/>
      <c r="G402" s="832"/>
      <c r="H402" s="832"/>
      <c r="I402" s="832"/>
      <c r="J402" s="832">
        <v>1</v>
      </c>
      <c r="K402" s="832">
        <v>14521</v>
      </c>
      <c r="L402" s="832"/>
      <c r="M402" s="832">
        <v>14521</v>
      </c>
      <c r="N402" s="832"/>
      <c r="O402" s="832"/>
      <c r="P402" s="828"/>
      <c r="Q402" s="833"/>
    </row>
    <row r="403" spans="1:17" ht="14.45" customHeight="1" x14ac:dyDescent="0.2">
      <c r="A403" s="822" t="s">
        <v>2106</v>
      </c>
      <c r="B403" s="823" t="s">
        <v>1831</v>
      </c>
      <c r="C403" s="823" t="s">
        <v>1890</v>
      </c>
      <c r="D403" s="823" t="s">
        <v>1937</v>
      </c>
      <c r="E403" s="823" t="s">
        <v>1938</v>
      </c>
      <c r="F403" s="832">
        <v>1</v>
      </c>
      <c r="G403" s="832">
        <v>614</v>
      </c>
      <c r="H403" s="832"/>
      <c r="I403" s="832">
        <v>614</v>
      </c>
      <c r="J403" s="832"/>
      <c r="K403" s="832"/>
      <c r="L403" s="832"/>
      <c r="M403" s="832"/>
      <c r="N403" s="832"/>
      <c r="O403" s="832"/>
      <c r="P403" s="828"/>
      <c r="Q403" s="833"/>
    </row>
    <row r="404" spans="1:17" ht="14.45" customHeight="1" x14ac:dyDescent="0.2">
      <c r="A404" s="822" t="s">
        <v>2106</v>
      </c>
      <c r="B404" s="823" t="s">
        <v>1831</v>
      </c>
      <c r="C404" s="823" t="s">
        <v>1890</v>
      </c>
      <c r="D404" s="823" t="s">
        <v>1947</v>
      </c>
      <c r="E404" s="823" t="s">
        <v>1948</v>
      </c>
      <c r="F404" s="832"/>
      <c r="G404" s="832"/>
      <c r="H404" s="832"/>
      <c r="I404" s="832"/>
      <c r="J404" s="832">
        <v>1</v>
      </c>
      <c r="K404" s="832">
        <v>514</v>
      </c>
      <c r="L404" s="832"/>
      <c r="M404" s="832">
        <v>514</v>
      </c>
      <c r="N404" s="832"/>
      <c r="O404" s="832"/>
      <c r="P404" s="828"/>
      <c r="Q404" s="833"/>
    </row>
    <row r="405" spans="1:17" ht="14.45" customHeight="1" x14ac:dyDescent="0.2">
      <c r="A405" s="822" t="s">
        <v>2107</v>
      </c>
      <c r="B405" s="823" t="s">
        <v>1831</v>
      </c>
      <c r="C405" s="823" t="s">
        <v>1835</v>
      </c>
      <c r="D405" s="823" t="s">
        <v>1993</v>
      </c>
      <c r="E405" s="823" t="s">
        <v>1994</v>
      </c>
      <c r="F405" s="832"/>
      <c r="G405" s="832"/>
      <c r="H405" s="832"/>
      <c r="I405" s="832"/>
      <c r="J405" s="832"/>
      <c r="K405" s="832"/>
      <c r="L405" s="832"/>
      <c r="M405" s="832"/>
      <c r="N405" s="832">
        <v>171</v>
      </c>
      <c r="O405" s="832">
        <v>5887.53</v>
      </c>
      <c r="P405" s="828"/>
      <c r="Q405" s="833">
        <v>34.43</v>
      </c>
    </row>
    <row r="406" spans="1:17" ht="14.45" customHeight="1" x14ac:dyDescent="0.2">
      <c r="A406" s="822" t="s">
        <v>2107</v>
      </c>
      <c r="B406" s="823" t="s">
        <v>1831</v>
      </c>
      <c r="C406" s="823" t="s">
        <v>1835</v>
      </c>
      <c r="D406" s="823" t="s">
        <v>1870</v>
      </c>
      <c r="E406" s="823" t="s">
        <v>1871</v>
      </c>
      <c r="F406" s="832">
        <v>51</v>
      </c>
      <c r="G406" s="832">
        <v>1037.8499999999999</v>
      </c>
      <c r="H406" s="832"/>
      <c r="I406" s="832">
        <v>20.349999999999998</v>
      </c>
      <c r="J406" s="832">
        <v>52</v>
      </c>
      <c r="K406" s="832">
        <v>1071.2</v>
      </c>
      <c r="L406" s="832"/>
      <c r="M406" s="832">
        <v>20.6</v>
      </c>
      <c r="N406" s="832">
        <v>153</v>
      </c>
      <c r="O406" s="832">
        <v>3228.2999999999997</v>
      </c>
      <c r="P406" s="828"/>
      <c r="Q406" s="833">
        <v>21.099999999999998</v>
      </c>
    </row>
    <row r="407" spans="1:17" ht="14.45" customHeight="1" x14ac:dyDescent="0.2">
      <c r="A407" s="822" t="s">
        <v>2107</v>
      </c>
      <c r="B407" s="823" t="s">
        <v>1831</v>
      </c>
      <c r="C407" s="823" t="s">
        <v>1890</v>
      </c>
      <c r="D407" s="823" t="s">
        <v>1923</v>
      </c>
      <c r="E407" s="823" t="s">
        <v>1924</v>
      </c>
      <c r="F407" s="832">
        <v>1</v>
      </c>
      <c r="G407" s="832">
        <v>1831</v>
      </c>
      <c r="H407" s="832"/>
      <c r="I407" s="832">
        <v>1831</v>
      </c>
      <c r="J407" s="832"/>
      <c r="K407" s="832"/>
      <c r="L407" s="832"/>
      <c r="M407" s="832"/>
      <c r="N407" s="832">
        <v>1</v>
      </c>
      <c r="O407" s="832">
        <v>1909</v>
      </c>
      <c r="P407" s="828"/>
      <c r="Q407" s="833">
        <v>1909</v>
      </c>
    </row>
    <row r="408" spans="1:17" ht="14.45" customHeight="1" x14ac:dyDescent="0.2">
      <c r="A408" s="822" t="s">
        <v>2107</v>
      </c>
      <c r="B408" s="823" t="s">
        <v>1831</v>
      </c>
      <c r="C408" s="823" t="s">
        <v>1890</v>
      </c>
      <c r="D408" s="823" t="s">
        <v>1927</v>
      </c>
      <c r="E408" s="823" t="s">
        <v>1928</v>
      </c>
      <c r="F408" s="832">
        <v>1</v>
      </c>
      <c r="G408" s="832">
        <v>3533</v>
      </c>
      <c r="H408" s="832"/>
      <c r="I408" s="832">
        <v>3533</v>
      </c>
      <c r="J408" s="832">
        <v>1</v>
      </c>
      <c r="K408" s="832">
        <v>3543</v>
      </c>
      <c r="L408" s="832"/>
      <c r="M408" s="832">
        <v>3543</v>
      </c>
      <c r="N408" s="832">
        <v>3</v>
      </c>
      <c r="O408" s="832">
        <v>10869</v>
      </c>
      <c r="P408" s="828"/>
      <c r="Q408" s="833">
        <v>3623</v>
      </c>
    </row>
    <row r="409" spans="1:17" ht="14.45" customHeight="1" thickBot="1" x14ac:dyDescent="0.25">
      <c r="A409" s="814" t="s">
        <v>2107</v>
      </c>
      <c r="B409" s="815" t="s">
        <v>1831</v>
      </c>
      <c r="C409" s="815" t="s">
        <v>1890</v>
      </c>
      <c r="D409" s="815" t="s">
        <v>2003</v>
      </c>
      <c r="E409" s="815" t="s">
        <v>2004</v>
      </c>
      <c r="F409" s="834"/>
      <c r="G409" s="834"/>
      <c r="H409" s="834"/>
      <c r="I409" s="834"/>
      <c r="J409" s="834"/>
      <c r="K409" s="834"/>
      <c r="L409" s="834"/>
      <c r="M409" s="834"/>
      <c r="N409" s="834">
        <v>1</v>
      </c>
      <c r="O409" s="834">
        <v>14710</v>
      </c>
      <c r="P409" s="820"/>
      <c r="Q409" s="835">
        <v>14710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6127E4F-069A-4F9A-B063-E7C1C43AC0A7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101.44799999999999</v>
      </c>
      <c r="C5" s="114">
        <v>58.58</v>
      </c>
      <c r="D5" s="114">
        <v>50.807000000000002</v>
      </c>
      <c r="E5" s="423">
        <f>IF(OR(D5=0,B5=0),"",D5/B5)</f>
        <v>0.50081815314249667</v>
      </c>
      <c r="F5" s="129">
        <f>IF(OR(D5=0,C5=0),"",D5/C5)</f>
        <v>0.86730966200068293</v>
      </c>
      <c r="G5" s="130">
        <v>120</v>
      </c>
      <c r="H5" s="114">
        <v>92</v>
      </c>
      <c r="I5" s="114">
        <v>128</v>
      </c>
      <c r="J5" s="423">
        <f>IF(OR(I5=0,G5=0),"",I5/G5)</f>
        <v>1.0666666666666667</v>
      </c>
      <c r="K5" s="131">
        <f>IF(OR(I5=0,H5=0),"",I5/H5)</f>
        <v>1.3913043478260869</v>
      </c>
      <c r="L5" s="121"/>
      <c r="M5" s="121"/>
      <c r="N5" s="7">
        <f>D5-C5</f>
        <v>-7.7729999999999961</v>
      </c>
      <c r="O5" s="8">
        <f>I5-H5</f>
        <v>36</v>
      </c>
      <c r="P5" s="7">
        <f>D5-B5</f>
        <v>-50.640999999999991</v>
      </c>
      <c r="Q5" s="8">
        <f>I5-G5</f>
        <v>8</v>
      </c>
    </row>
    <row r="6" spans="1:17" ht="14.45" hidden="1" customHeight="1" outlineLevel="1" x14ac:dyDescent="0.2">
      <c r="A6" s="440" t="s">
        <v>168</v>
      </c>
      <c r="B6" s="120">
        <v>17.736999999999998</v>
      </c>
      <c r="C6" s="113">
        <v>12.228</v>
      </c>
      <c r="D6" s="113">
        <v>10.138</v>
      </c>
      <c r="E6" s="423">
        <f t="shared" ref="E6:E12" si="0">IF(OR(D6=0,B6=0),"",D6/B6)</f>
        <v>0.57157354682302541</v>
      </c>
      <c r="F6" s="129">
        <f t="shared" ref="F6:F12" si="1">IF(OR(D6=0,C6=0),"",D6/C6)</f>
        <v>0.82908079816813873</v>
      </c>
      <c r="G6" s="133">
        <v>24</v>
      </c>
      <c r="H6" s="113">
        <v>16</v>
      </c>
      <c r="I6" s="113">
        <v>25</v>
      </c>
      <c r="J6" s="424">
        <f t="shared" ref="J6:J12" si="2">IF(OR(I6=0,G6=0),"",I6/G6)</f>
        <v>1.0416666666666667</v>
      </c>
      <c r="K6" s="134">
        <f t="shared" ref="K6:K12" si="3">IF(OR(I6=0,H6=0),"",I6/H6)</f>
        <v>1.5625</v>
      </c>
      <c r="L6" s="121"/>
      <c r="M6" s="121"/>
      <c r="N6" s="5">
        <f t="shared" ref="N6:N13" si="4">D6-C6</f>
        <v>-2.09</v>
      </c>
      <c r="O6" s="6">
        <f t="shared" ref="O6:O13" si="5">I6-H6</f>
        <v>9</v>
      </c>
      <c r="P6" s="5">
        <f t="shared" ref="P6:P13" si="6">D6-B6</f>
        <v>-7.5989999999999984</v>
      </c>
      <c r="Q6" s="6">
        <f t="shared" ref="Q6:Q13" si="7">I6-G6</f>
        <v>1</v>
      </c>
    </row>
    <row r="7" spans="1:17" ht="14.45" hidden="1" customHeight="1" outlineLevel="1" x14ac:dyDescent="0.2">
      <c r="A7" s="440" t="s">
        <v>169</v>
      </c>
      <c r="B7" s="120">
        <v>69.551000000000002</v>
      </c>
      <c r="C7" s="113">
        <v>40.069000000000003</v>
      </c>
      <c r="D7" s="113">
        <v>16.838000000000001</v>
      </c>
      <c r="E7" s="423">
        <f t="shared" si="0"/>
        <v>0.24209572831447429</v>
      </c>
      <c r="F7" s="129">
        <f t="shared" si="1"/>
        <v>0.42022511168234794</v>
      </c>
      <c r="G7" s="133">
        <v>85</v>
      </c>
      <c r="H7" s="113">
        <v>61</v>
      </c>
      <c r="I7" s="113">
        <v>44</v>
      </c>
      <c r="J7" s="424">
        <f t="shared" si="2"/>
        <v>0.51764705882352946</v>
      </c>
      <c r="K7" s="134">
        <f t="shared" si="3"/>
        <v>0.72131147540983609</v>
      </c>
      <c r="L7" s="121"/>
      <c r="M7" s="121"/>
      <c r="N7" s="5">
        <f t="shared" si="4"/>
        <v>-23.231000000000002</v>
      </c>
      <c r="O7" s="6">
        <f t="shared" si="5"/>
        <v>-17</v>
      </c>
      <c r="P7" s="5">
        <f t="shared" si="6"/>
        <v>-52.713000000000001</v>
      </c>
      <c r="Q7" s="6">
        <f t="shared" si="7"/>
        <v>-41</v>
      </c>
    </row>
    <row r="8" spans="1:17" ht="14.45" hidden="1" customHeight="1" outlineLevel="1" x14ac:dyDescent="0.2">
      <c r="A8" s="440" t="s">
        <v>170</v>
      </c>
      <c r="B8" s="120">
        <v>6.2080000000000002</v>
      </c>
      <c r="C8" s="113">
        <v>7.601</v>
      </c>
      <c r="D8" s="113">
        <v>4.8730000000000002</v>
      </c>
      <c r="E8" s="423">
        <f t="shared" si="0"/>
        <v>0.78495489690721654</v>
      </c>
      <c r="F8" s="129">
        <f t="shared" si="1"/>
        <v>0.6410998552821997</v>
      </c>
      <c r="G8" s="133">
        <v>7</v>
      </c>
      <c r="H8" s="113">
        <v>10</v>
      </c>
      <c r="I8" s="113">
        <v>12</v>
      </c>
      <c r="J8" s="424">
        <f t="shared" si="2"/>
        <v>1.7142857142857142</v>
      </c>
      <c r="K8" s="134">
        <f t="shared" si="3"/>
        <v>1.2</v>
      </c>
      <c r="L8" s="121"/>
      <c r="M8" s="121"/>
      <c r="N8" s="5">
        <f t="shared" si="4"/>
        <v>-2.7279999999999998</v>
      </c>
      <c r="O8" s="6">
        <f t="shared" si="5"/>
        <v>2</v>
      </c>
      <c r="P8" s="5">
        <f t="shared" si="6"/>
        <v>-1.335</v>
      </c>
      <c r="Q8" s="6">
        <f t="shared" si="7"/>
        <v>5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19.532</v>
      </c>
      <c r="C10" s="113">
        <v>25.864000000000001</v>
      </c>
      <c r="D10" s="113">
        <v>15.712</v>
      </c>
      <c r="E10" s="423">
        <f t="shared" si="0"/>
        <v>0.8044235101372107</v>
      </c>
      <c r="F10" s="129">
        <f t="shared" si="1"/>
        <v>0.60748530776368692</v>
      </c>
      <c r="G10" s="133">
        <v>28</v>
      </c>
      <c r="H10" s="113">
        <v>29</v>
      </c>
      <c r="I10" s="113">
        <v>41</v>
      </c>
      <c r="J10" s="424">
        <f t="shared" si="2"/>
        <v>1.4642857142857142</v>
      </c>
      <c r="K10" s="134">
        <f t="shared" si="3"/>
        <v>1.4137931034482758</v>
      </c>
      <c r="L10" s="121"/>
      <c r="M10" s="121"/>
      <c r="N10" s="5">
        <f t="shared" si="4"/>
        <v>-10.152000000000001</v>
      </c>
      <c r="O10" s="6">
        <f t="shared" si="5"/>
        <v>12</v>
      </c>
      <c r="P10" s="5">
        <f t="shared" si="6"/>
        <v>-3.8200000000000003</v>
      </c>
      <c r="Q10" s="6">
        <f t="shared" si="7"/>
        <v>13</v>
      </c>
    </row>
    <row r="11" spans="1:17" ht="14.45" hidden="1" customHeight="1" outlineLevel="1" x14ac:dyDescent="0.2">
      <c r="A11" s="440" t="s">
        <v>173</v>
      </c>
      <c r="B11" s="120">
        <v>3.7490000000000001</v>
      </c>
      <c r="C11" s="113">
        <v>11.882</v>
      </c>
      <c r="D11" s="113">
        <v>3.4409999999999998</v>
      </c>
      <c r="E11" s="423">
        <f t="shared" si="0"/>
        <v>0.91784475860229386</v>
      </c>
      <c r="F11" s="129">
        <f t="shared" si="1"/>
        <v>0.28959771082309377</v>
      </c>
      <c r="G11" s="133">
        <v>3</v>
      </c>
      <c r="H11" s="113">
        <v>12</v>
      </c>
      <c r="I11" s="113">
        <v>8</v>
      </c>
      <c r="J11" s="424">
        <f t="shared" si="2"/>
        <v>2.6666666666666665</v>
      </c>
      <c r="K11" s="134">
        <f t="shared" si="3"/>
        <v>0.66666666666666663</v>
      </c>
      <c r="L11" s="121"/>
      <c r="M11" s="121"/>
      <c r="N11" s="5">
        <f t="shared" si="4"/>
        <v>-8.4409999999999989</v>
      </c>
      <c r="O11" s="6">
        <f t="shared" si="5"/>
        <v>-4</v>
      </c>
      <c r="P11" s="5">
        <f t="shared" si="6"/>
        <v>-0.30800000000000027</v>
      </c>
      <c r="Q11" s="6">
        <f t="shared" si="7"/>
        <v>5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218.22499999999999</v>
      </c>
      <c r="C13" s="116">
        <f>SUM(C5:C12)</f>
        <v>156.22399999999999</v>
      </c>
      <c r="D13" s="116">
        <f>SUM(D5:D12)</f>
        <v>101.80900000000001</v>
      </c>
      <c r="E13" s="419">
        <f>IF(OR(D13=0,B13=0),0,D13/B13)</f>
        <v>0.46653224882575328</v>
      </c>
      <c r="F13" s="135">
        <f>IF(OR(D13=0,C13=0),0,D13/C13)</f>
        <v>0.65168604055714885</v>
      </c>
      <c r="G13" s="136">
        <f>SUM(G5:G12)</f>
        <v>267</v>
      </c>
      <c r="H13" s="116">
        <f>SUM(H5:H12)</f>
        <v>220</v>
      </c>
      <c r="I13" s="116">
        <f>SUM(I5:I12)</f>
        <v>258</v>
      </c>
      <c r="J13" s="419">
        <f>IF(OR(I13=0,G13=0),0,I13/G13)</f>
        <v>0.9662921348314607</v>
      </c>
      <c r="K13" s="137">
        <f>IF(OR(I13=0,H13=0),0,I13/H13)</f>
        <v>1.1727272727272726</v>
      </c>
      <c r="L13" s="121"/>
      <c r="M13" s="121"/>
      <c r="N13" s="127">
        <f t="shared" si="4"/>
        <v>-54.414999999999978</v>
      </c>
      <c r="O13" s="138">
        <f t="shared" si="5"/>
        <v>38</v>
      </c>
      <c r="P13" s="127">
        <f t="shared" si="6"/>
        <v>-116.41599999999998</v>
      </c>
      <c r="Q13" s="138">
        <f t="shared" si="7"/>
        <v>-9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101.44799999999999</v>
      </c>
      <c r="C18" s="114">
        <v>58.58</v>
      </c>
      <c r="D18" s="114">
        <v>50.807000000000002</v>
      </c>
      <c r="E18" s="423">
        <f>IF(OR(D18=0,B18=0),"",D18/B18)</f>
        <v>0.50081815314249667</v>
      </c>
      <c r="F18" s="129">
        <f>IF(OR(D18=0,C18=0),"",D18/C18)</f>
        <v>0.86730966200068293</v>
      </c>
      <c r="G18" s="119">
        <v>120</v>
      </c>
      <c r="H18" s="114">
        <v>92</v>
      </c>
      <c r="I18" s="114">
        <v>128</v>
      </c>
      <c r="J18" s="423">
        <f>IF(OR(I18=0,G18=0),"",I18/G18)</f>
        <v>1.0666666666666667</v>
      </c>
      <c r="K18" s="131">
        <f>IF(OR(I18=0,H18=0),"",I18/H18)</f>
        <v>1.3913043478260869</v>
      </c>
      <c r="L18" s="663">
        <v>0.91871999999999998</v>
      </c>
      <c r="M18" s="664"/>
      <c r="N18" s="145">
        <f t="shared" ref="N18:N26" si="8">D18-C18</f>
        <v>-7.7729999999999961</v>
      </c>
      <c r="O18" s="146">
        <f t="shared" ref="O18:O26" si="9">I18-H18</f>
        <v>36</v>
      </c>
      <c r="P18" s="145">
        <f t="shared" ref="P18:P26" si="10">D18-B18</f>
        <v>-50.640999999999991</v>
      </c>
      <c r="Q18" s="146">
        <f t="shared" ref="Q18:Q26" si="11">I18-G18</f>
        <v>8</v>
      </c>
    </row>
    <row r="19" spans="1:17" ht="14.45" hidden="1" customHeight="1" outlineLevel="1" x14ac:dyDescent="0.2">
      <c r="A19" s="440" t="s">
        <v>168</v>
      </c>
      <c r="B19" s="120">
        <v>17.736999999999998</v>
      </c>
      <c r="C19" s="113">
        <v>12.228</v>
      </c>
      <c r="D19" s="113">
        <v>10.138</v>
      </c>
      <c r="E19" s="424">
        <f t="shared" ref="E19:E25" si="12">IF(OR(D19=0,B19=0),"",D19/B19)</f>
        <v>0.57157354682302541</v>
      </c>
      <c r="F19" s="132">
        <f t="shared" ref="F19:F25" si="13">IF(OR(D19=0,C19=0),"",D19/C19)</f>
        <v>0.82908079816813873</v>
      </c>
      <c r="G19" s="120">
        <v>24</v>
      </c>
      <c r="H19" s="113">
        <v>16</v>
      </c>
      <c r="I19" s="113">
        <v>25</v>
      </c>
      <c r="J19" s="424">
        <f t="shared" ref="J19:J25" si="14">IF(OR(I19=0,G19=0),"",I19/G19)</f>
        <v>1.0416666666666667</v>
      </c>
      <c r="K19" s="134">
        <f t="shared" ref="K19:K25" si="15">IF(OR(I19=0,H19=0),"",I19/H19)</f>
        <v>1.5625</v>
      </c>
      <c r="L19" s="663">
        <v>0.99456</v>
      </c>
      <c r="M19" s="664"/>
      <c r="N19" s="147">
        <f t="shared" si="8"/>
        <v>-2.09</v>
      </c>
      <c r="O19" s="148">
        <f t="shared" si="9"/>
        <v>9</v>
      </c>
      <c r="P19" s="147">
        <f t="shared" si="10"/>
        <v>-7.5989999999999984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69.551000000000002</v>
      </c>
      <c r="C20" s="113">
        <v>40.069000000000003</v>
      </c>
      <c r="D20" s="113">
        <v>16.838000000000001</v>
      </c>
      <c r="E20" s="424">
        <f t="shared" si="12"/>
        <v>0.24209572831447429</v>
      </c>
      <c r="F20" s="132">
        <f t="shared" si="13"/>
        <v>0.42022511168234794</v>
      </c>
      <c r="G20" s="120">
        <v>85</v>
      </c>
      <c r="H20" s="113">
        <v>61</v>
      </c>
      <c r="I20" s="113">
        <v>44</v>
      </c>
      <c r="J20" s="424">
        <f t="shared" si="14"/>
        <v>0.51764705882352946</v>
      </c>
      <c r="K20" s="134">
        <f t="shared" si="15"/>
        <v>0.72131147540983609</v>
      </c>
      <c r="L20" s="663">
        <v>0.96671999999999991</v>
      </c>
      <c r="M20" s="664"/>
      <c r="N20" s="147">
        <f t="shared" si="8"/>
        <v>-23.231000000000002</v>
      </c>
      <c r="O20" s="148">
        <f t="shared" si="9"/>
        <v>-17</v>
      </c>
      <c r="P20" s="147">
        <f t="shared" si="10"/>
        <v>-52.713000000000001</v>
      </c>
      <c r="Q20" s="148">
        <f t="shared" si="11"/>
        <v>-41</v>
      </c>
    </row>
    <row r="21" spans="1:17" ht="14.45" hidden="1" customHeight="1" outlineLevel="1" x14ac:dyDescent="0.2">
      <c r="A21" s="440" t="s">
        <v>170</v>
      </c>
      <c r="B21" s="120">
        <v>6.2080000000000002</v>
      </c>
      <c r="C21" s="113">
        <v>7.601</v>
      </c>
      <c r="D21" s="113">
        <v>4.8730000000000002</v>
      </c>
      <c r="E21" s="424">
        <f t="shared" si="12"/>
        <v>0.78495489690721654</v>
      </c>
      <c r="F21" s="132">
        <f t="shared" si="13"/>
        <v>0.6410998552821997</v>
      </c>
      <c r="G21" s="120">
        <v>7</v>
      </c>
      <c r="H21" s="113">
        <v>10</v>
      </c>
      <c r="I21" s="113">
        <v>12</v>
      </c>
      <c r="J21" s="424">
        <f t="shared" si="14"/>
        <v>1.7142857142857142</v>
      </c>
      <c r="K21" s="134">
        <f t="shared" si="15"/>
        <v>1.2</v>
      </c>
      <c r="L21" s="663">
        <v>1.11744</v>
      </c>
      <c r="M21" s="664"/>
      <c r="N21" s="147">
        <f t="shared" si="8"/>
        <v>-2.7279999999999998</v>
      </c>
      <c r="O21" s="148">
        <f t="shared" si="9"/>
        <v>2</v>
      </c>
      <c r="P21" s="147">
        <f t="shared" si="10"/>
        <v>-1.335</v>
      </c>
      <c r="Q21" s="148">
        <f t="shared" si="11"/>
        <v>5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19.532</v>
      </c>
      <c r="C23" s="113">
        <v>25.864000000000001</v>
      </c>
      <c r="D23" s="113">
        <v>15.712</v>
      </c>
      <c r="E23" s="424">
        <f t="shared" si="12"/>
        <v>0.8044235101372107</v>
      </c>
      <c r="F23" s="132">
        <f t="shared" si="13"/>
        <v>0.60748530776368692</v>
      </c>
      <c r="G23" s="120">
        <v>28</v>
      </c>
      <c r="H23" s="113">
        <v>29</v>
      </c>
      <c r="I23" s="113">
        <v>41</v>
      </c>
      <c r="J23" s="424">
        <f t="shared" si="14"/>
        <v>1.4642857142857142</v>
      </c>
      <c r="K23" s="134">
        <f t="shared" si="15"/>
        <v>1.4137931034482758</v>
      </c>
      <c r="L23" s="663">
        <v>0.98495999999999995</v>
      </c>
      <c r="M23" s="664"/>
      <c r="N23" s="147">
        <f t="shared" si="8"/>
        <v>-10.152000000000001</v>
      </c>
      <c r="O23" s="148">
        <f t="shared" si="9"/>
        <v>12</v>
      </c>
      <c r="P23" s="147">
        <f t="shared" si="10"/>
        <v>-3.8200000000000003</v>
      </c>
      <c r="Q23" s="148">
        <f t="shared" si="11"/>
        <v>13</v>
      </c>
    </row>
    <row r="24" spans="1:17" ht="14.45" hidden="1" customHeight="1" outlineLevel="1" x14ac:dyDescent="0.2">
      <c r="A24" s="440" t="s">
        <v>173</v>
      </c>
      <c r="B24" s="120">
        <v>3.7490000000000001</v>
      </c>
      <c r="C24" s="113">
        <v>11.882</v>
      </c>
      <c r="D24" s="113">
        <v>3.4409999999999998</v>
      </c>
      <c r="E24" s="424">
        <f t="shared" si="12"/>
        <v>0.91784475860229386</v>
      </c>
      <c r="F24" s="132">
        <f t="shared" si="13"/>
        <v>0.28959771082309377</v>
      </c>
      <c r="G24" s="120">
        <v>3</v>
      </c>
      <c r="H24" s="113">
        <v>12</v>
      </c>
      <c r="I24" s="113">
        <v>8</v>
      </c>
      <c r="J24" s="424">
        <f t="shared" si="14"/>
        <v>2.6666666666666665</v>
      </c>
      <c r="K24" s="134">
        <f t="shared" si="15"/>
        <v>0.66666666666666663</v>
      </c>
      <c r="L24" s="663">
        <v>1.0147199999999998</v>
      </c>
      <c r="M24" s="664"/>
      <c r="N24" s="147">
        <f t="shared" si="8"/>
        <v>-8.4409999999999989</v>
      </c>
      <c r="O24" s="148">
        <f t="shared" si="9"/>
        <v>-4</v>
      </c>
      <c r="P24" s="147">
        <f t="shared" si="10"/>
        <v>-0.30800000000000027</v>
      </c>
      <c r="Q24" s="148">
        <f t="shared" si="11"/>
        <v>5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218.22499999999999</v>
      </c>
      <c r="C26" s="150">
        <f>SUM(C18:C25)</f>
        <v>156.22399999999999</v>
      </c>
      <c r="D26" s="150">
        <f>SUM(D18:D25)</f>
        <v>101.80900000000001</v>
      </c>
      <c r="E26" s="420">
        <f>IF(OR(D26=0,B26=0),0,D26/B26)</f>
        <v>0.46653224882575328</v>
      </c>
      <c r="F26" s="151">
        <f>IF(OR(D26=0,C26=0),0,D26/C26)</f>
        <v>0.65168604055714885</v>
      </c>
      <c r="G26" s="149">
        <f>SUM(G18:G25)</f>
        <v>267</v>
      </c>
      <c r="H26" s="150">
        <f>SUM(H18:H25)</f>
        <v>220</v>
      </c>
      <c r="I26" s="150">
        <f>SUM(I18:I25)</f>
        <v>258</v>
      </c>
      <c r="J26" s="420">
        <f>IF(OR(I26=0,G26=0),0,I26/G26)</f>
        <v>0.9662921348314607</v>
      </c>
      <c r="K26" s="152">
        <f>IF(OR(I26=0,H26=0),0,I26/H26)</f>
        <v>1.1727272727272726</v>
      </c>
      <c r="L26" s="121"/>
      <c r="M26" s="121"/>
      <c r="N26" s="143">
        <f t="shared" si="8"/>
        <v>-54.414999999999978</v>
      </c>
      <c r="O26" s="153">
        <f t="shared" si="9"/>
        <v>38</v>
      </c>
      <c r="P26" s="143">
        <f t="shared" si="10"/>
        <v>-116.41599999999998</v>
      </c>
      <c r="Q26" s="153">
        <f t="shared" si="11"/>
        <v>-9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BA182298-0F8E-43C0-AF08-0E1EC2EAB7A2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108</v>
      </c>
      <c r="C33" s="199">
        <v>183</v>
      </c>
      <c r="D33" s="84">
        <f>IF(C33="","",C33-B33)</f>
        <v>75</v>
      </c>
      <c r="E33" s="85">
        <f>IF(C33="","",C33/B33)</f>
        <v>1.6944444444444444</v>
      </c>
      <c r="F33" s="86">
        <v>75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233</v>
      </c>
      <c r="C34" s="200">
        <v>387</v>
      </c>
      <c r="D34" s="87">
        <f t="shared" ref="D34:D45" si="0">IF(C34="","",C34-B34)</f>
        <v>154</v>
      </c>
      <c r="E34" s="88">
        <f t="shared" ref="E34:E45" si="1">IF(C34="","",C34/B34)</f>
        <v>1.6609442060085837</v>
      </c>
      <c r="F34" s="89">
        <v>156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377</v>
      </c>
      <c r="C35" s="200">
        <v>622</v>
      </c>
      <c r="D35" s="87">
        <f t="shared" si="0"/>
        <v>245</v>
      </c>
      <c r="E35" s="88">
        <f t="shared" si="1"/>
        <v>1.6498673740053051</v>
      </c>
      <c r="F35" s="89">
        <v>250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533</v>
      </c>
      <c r="C36" s="200">
        <v>846</v>
      </c>
      <c r="D36" s="87">
        <f t="shared" si="0"/>
        <v>313</v>
      </c>
      <c r="E36" s="88">
        <f t="shared" si="1"/>
        <v>1.5872420262664164</v>
      </c>
      <c r="F36" s="89">
        <v>327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674</v>
      </c>
      <c r="C37" s="200">
        <v>1088</v>
      </c>
      <c r="D37" s="87">
        <f t="shared" si="0"/>
        <v>414</v>
      </c>
      <c r="E37" s="88">
        <f t="shared" si="1"/>
        <v>1.6142433234421365</v>
      </c>
      <c r="F37" s="89">
        <v>429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807</v>
      </c>
      <c r="C38" s="200">
        <v>1282</v>
      </c>
      <c r="D38" s="87">
        <f t="shared" si="0"/>
        <v>475</v>
      </c>
      <c r="E38" s="88">
        <f t="shared" si="1"/>
        <v>1.5885997521685253</v>
      </c>
      <c r="F38" s="89">
        <v>497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861</v>
      </c>
      <c r="C39" s="200">
        <v>1366</v>
      </c>
      <c r="D39" s="87">
        <f t="shared" si="0"/>
        <v>505</v>
      </c>
      <c r="E39" s="88">
        <f t="shared" si="1"/>
        <v>1.5865272938443671</v>
      </c>
      <c r="F39" s="89">
        <v>529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973</v>
      </c>
      <c r="C40" s="200">
        <v>1523</v>
      </c>
      <c r="D40" s="87">
        <f t="shared" si="0"/>
        <v>550</v>
      </c>
      <c r="E40" s="88">
        <f t="shared" si="1"/>
        <v>1.565262076053443</v>
      </c>
      <c r="F40" s="89">
        <v>583</v>
      </c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1129</v>
      </c>
      <c r="C41" s="200">
        <v>1734</v>
      </c>
      <c r="D41" s="87">
        <f t="shared" si="0"/>
        <v>605</v>
      </c>
      <c r="E41" s="88">
        <f t="shared" si="1"/>
        <v>1.5358724534986714</v>
      </c>
      <c r="F41" s="89">
        <v>648</v>
      </c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1241</v>
      </c>
      <c r="C42" s="200">
        <v>1902</v>
      </c>
      <c r="D42" s="87">
        <f t="shared" si="0"/>
        <v>661</v>
      </c>
      <c r="E42" s="88">
        <f t="shared" si="1"/>
        <v>1.5326349717969379</v>
      </c>
      <c r="F42" s="89">
        <v>711</v>
      </c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651E5ADB-1AFF-4FC4-B35C-0EEF04380FF1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2134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0" t="s">
        <v>2109</v>
      </c>
      <c r="B5" s="921"/>
      <c r="C5" s="922"/>
      <c r="D5" s="923"/>
      <c r="E5" s="924"/>
      <c r="F5" s="925"/>
      <c r="G5" s="926"/>
      <c r="H5" s="927">
        <v>6</v>
      </c>
      <c r="I5" s="928">
        <v>2.52</v>
      </c>
      <c r="J5" s="929">
        <v>4</v>
      </c>
      <c r="K5" s="930">
        <v>0.42</v>
      </c>
      <c r="L5" s="931">
        <v>2</v>
      </c>
      <c r="M5" s="931">
        <v>15</v>
      </c>
      <c r="N5" s="932">
        <v>5</v>
      </c>
      <c r="O5" s="931" t="s">
        <v>2110</v>
      </c>
      <c r="P5" s="933" t="s">
        <v>2111</v>
      </c>
      <c r="Q5" s="934">
        <f>H5-B5</f>
        <v>6</v>
      </c>
      <c r="R5" s="950">
        <f>I5-C5</f>
        <v>2.52</v>
      </c>
      <c r="S5" s="934">
        <f>H5-E5</f>
        <v>6</v>
      </c>
      <c r="T5" s="950">
        <f>I5-F5</f>
        <v>2.52</v>
      </c>
      <c r="U5" s="960">
        <v>30</v>
      </c>
      <c r="V5" s="921">
        <v>24</v>
      </c>
      <c r="W5" s="921">
        <v>-6</v>
      </c>
      <c r="X5" s="961">
        <v>0.8</v>
      </c>
      <c r="Y5" s="962"/>
    </row>
    <row r="6" spans="1:25" ht="14.45" customHeight="1" x14ac:dyDescent="0.2">
      <c r="A6" s="918" t="s">
        <v>2112</v>
      </c>
      <c r="B6" s="903"/>
      <c r="C6" s="904"/>
      <c r="D6" s="905"/>
      <c r="E6" s="906"/>
      <c r="F6" s="888"/>
      <c r="G6" s="889"/>
      <c r="H6" s="890">
        <v>2</v>
      </c>
      <c r="I6" s="891">
        <v>0.94</v>
      </c>
      <c r="J6" s="892">
        <v>4</v>
      </c>
      <c r="K6" s="893">
        <v>0.47</v>
      </c>
      <c r="L6" s="894">
        <v>2</v>
      </c>
      <c r="M6" s="894">
        <v>18</v>
      </c>
      <c r="N6" s="895">
        <v>6</v>
      </c>
      <c r="O6" s="894" t="s">
        <v>2110</v>
      </c>
      <c r="P6" s="907" t="s">
        <v>2113</v>
      </c>
      <c r="Q6" s="896">
        <f t="shared" ref="Q6:R16" si="0">H6-B6</f>
        <v>2</v>
      </c>
      <c r="R6" s="951">
        <f t="shared" si="0"/>
        <v>0.94</v>
      </c>
      <c r="S6" s="896">
        <f t="shared" ref="S6:S16" si="1">H6-E6</f>
        <v>2</v>
      </c>
      <c r="T6" s="951">
        <f t="shared" ref="T6:T16" si="2">I6-F6</f>
        <v>0.94</v>
      </c>
      <c r="U6" s="958">
        <v>12</v>
      </c>
      <c r="V6" s="903">
        <v>8</v>
      </c>
      <c r="W6" s="903">
        <v>-4</v>
      </c>
      <c r="X6" s="956">
        <v>0.66666666666666663</v>
      </c>
      <c r="Y6" s="954"/>
    </row>
    <row r="7" spans="1:25" ht="14.45" customHeight="1" x14ac:dyDescent="0.2">
      <c r="A7" s="918" t="s">
        <v>2114</v>
      </c>
      <c r="B7" s="903">
        <v>2</v>
      </c>
      <c r="C7" s="904">
        <v>1.1100000000000001</v>
      </c>
      <c r="D7" s="905">
        <v>3</v>
      </c>
      <c r="E7" s="890">
        <v>3</v>
      </c>
      <c r="F7" s="891">
        <v>1.67</v>
      </c>
      <c r="G7" s="892">
        <v>4</v>
      </c>
      <c r="H7" s="894"/>
      <c r="I7" s="888"/>
      <c r="J7" s="889"/>
      <c r="K7" s="893">
        <v>0.56000000000000005</v>
      </c>
      <c r="L7" s="894">
        <v>2</v>
      </c>
      <c r="M7" s="894">
        <v>21</v>
      </c>
      <c r="N7" s="895">
        <v>7</v>
      </c>
      <c r="O7" s="894" t="s">
        <v>2110</v>
      </c>
      <c r="P7" s="907" t="s">
        <v>2115</v>
      </c>
      <c r="Q7" s="896">
        <f t="shared" si="0"/>
        <v>-2</v>
      </c>
      <c r="R7" s="951">
        <f t="shared" si="0"/>
        <v>-1.1100000000000001</v>
      </c>
      <c r="S7" s="896">
        <f t="shared" si="1"/>
        <v>-3</v>
      </c>
      <c r="T7" s="951">
        <f t="shared" si="2"/>
        <v>-1.67</v>
      </c>
      <c r="U7" s="958" t="s">
        <v>329</v>
      </c>
      <c r="V7" s="903" t="s">
        <v>329</v>
      </c>
      <c r="W7" s="903" t="s">
        <v>329</v>
      </c>
      <c r="X7" s="956" t="s">
        <v>329</v>
      </c>
      <c r="Y7" s="954"/>
    </row>
    <row r="8" spans="1:25" ht="14.45" customHeight="1" x14ac:dyDescent="0.2">
      <c r="A8" s="918" t="s">
        <v>2116</v>
      </c>
      <c r="B8" s="897">
        <v>11</v>
      </c>
      <c r="C8" s="898">
        <v>4.6100000000000003</v>
      </c>
      <c r="D8" s="899">
        <v>4.0999999999999996</v>
      </c>
      <c r="E8" s="906">
        <v>4</v>
      </c>
      <c r="F8" s="888">
        <v>1.68</v>
      </c>
      <c r="G8" s="889">
        <v>4</v>
      </c>
      <c r="H8" s="894"/>
      <c r="I8" s="888"/>
      <c r="J8" s="889"/>
      <c r="K8" s="893">
        <v>0.42</v>
      </c>
      <c r="L8" s="894">
        <v>2</v>
      </c>
      <c r="M8" s="894">
        <v>18</v>
      </c>
      <c r="N8" s="895">
        <v>6</v>
      </c>
      <c r="O8" s="894" t="s">
        <v>2110</v>
      </c>
      <c r="P8" s="907" t="s">
        <v>2117</v>
      </c>
      <c r="Q8" s="896">
        <f t="shared" si="0"/>
        <v>-11</v>
      </c>
      <c r="R8" s="951">
        <f t="shared" si="0"/>
        <v>-4.6100000000000003</v>
      </c>
      <c r="S8" s="896">
        <f t="shared" si="1"/>
        <v>-4</v>
      </c>
      <c r="T8" s="951">
        <f t="shared" si="2"/>
        <v>-1.68</v>
      </c>
      <c r="U8" s="958" t="s">
        <v>329</v>
      </c>
      <c r="V8" s="903" t="s">
        <v>329</v>
      </c>
      <c r="W8" s="903" t="s">
        <v>329</v>
      </c>
      <c r="X8" s="956" t="s">
        <v>329</v>
      </c>
      <c r="Y8" s="954"/>
    </row>
    <row r="9" spans="1:25" ht="14.45" customHeight="1" x14ac:dyDescent="0.2">
      <c r="A9" s="919" t="s">
        <v>2118</v>
      </c>
      <c r="B9" s="908">
        <v>1</v>
      </c>
      <c r="C9" s="909">
        <v>0.52</v>
      </c>
      <c r="D9" s="900">
        <v>4</v>
      </c>
      <c r="E9" s="910"/>
      <c r="F9" s="911"/>
      <c r="G9" s="901"/>
      <c r="H9" s="912"/>
      <c r="I9" s="911"/>
      <c r="J9" s="901"/>
      <c r="K9" s="913">
        <v>0.52</v>
      </c>
      <c r="L9" s="912">
        <v>3</v>
      </c>
      <c r="M9" s="912">
        <v>24</v>
      </c>
      <c r="N9" s="914">
        <v>8</v>
      </c>
      <c r="O9" s="912" t="s">
        <v>2110</v>
      </c>
      <c r="P9" s="915" t="s">
        <v>2119</v>
      </c>
      <c r="Q9" s="916">
        <f t="shared" si="0"/>
        <v>-1</v>
      </c>
      <c r="R9" s="952">
        <f t="shared" si="0"/>
        <v>-0.52</v>
      </c>
      <c r="S9" s="916">
        <f t="shared" si="1"/>
        <v>0</v>
      </c>
      <c r="T9" s="952">
        <f t="shared" si="2"/>
        <v>0</v>
      </c>
      <c r="U9" s="959" t="s">
        <v>329</v>
      </c>
      <c r="V9" s="917" t="s">
        <v>329</v>
      </c>
      <c r="W9" s="917" t="s">
        <v>329</v>
      </c>
      <c r="X9" s="957" t="s">
        <v>329</v>
      </c>
      <c r="Y9" s="955"/>
    </row>
    <row r="10" spans="1:25" ht="14.45" customHeight="1" x14ac:dyDescent="0.2">
      <c r="A10" s="918" t="s">
        <v>2120</v>
      </c>
      <c r="B10" s="897">
        <v>2</v>
      </c>
      <c r="C10" s="898">
        <v>0.61</v>
      </c>
      <c r="D10" s="899">
        <v>4</v>
      </c>
      <c r="E10" s="906"/>
      <c r="F10" s="888"/>
      <c r="G10" s="889"/>
      <c r="H10" s="894"/>
      <c r="I10" s="888"/>
      <c r="J10" s="889"/>
      <c r="K10" s="893">
        <v>0.3</v>
      </c>
      <c r="L10" s="894">
        <v>1</v>
      </c>
      <c r="M10" s="894">
        <v>12</v>
      </c>
      <c r="N10" s="895">
        <v>4</v>
      </c>
      <c r="O10" s="894" t="s">
        <v>2110</v>
      </c>
      <c r="P10" s="907" t="s">
        <v>2121</v>
      </c>
      <c r="Q10" s="896">
        <f t="shared" si="0"/>
        <v>-2</v>
      </c>
      <c r="R10" s="951">
        <f t="shared" si="0"/>
        <v>-0.61</v>
      </c>
      <c r="S10" s="896">
        <f t="shared" si="1"/>
        <v>0</v>
      </c>
      <c r="T10" s="951">
        <f t="shared" si="2"/>
        <v>0</v>
      </c>
      <c r="U10" s="958" t="s">
        <v>329</v>
      </c>
      <c r="V10" s="903" t="s">
        <v>329</v>
      </c>
      <c r="W10" s="903" t="s">
        <v>329</v>
      </c>
      <c r="X10" s="956" t="s">
        <v>329</v>
      </c>
      <c r="Y10" s="954"/>
    </row>
    <row r="11" spans="1:25" ht="14.45" customHeight="1" x14ac:dyDescent="0.2">
      <c r="A11" s="918" t="s">
        <v>2122</v>
      </c>
      <c r="B11" s="903">
        <v>66</v>
      </c>
      <c r="C11" s="904">
        <v>22.27</v>
      </c>
      <c r="D11" s="905">
        <v>5.9</v>
      </c>
      <c r="E11" s="906">
        <v>70</v>
      </c>
      <c r="F11" s="888">
        <v>24.16</v>
      </c>
      <c r="G11" s="889">
        <v>6.6</v>
      </c>
      <c r="H11" s="890">
        <v>149</v>
      </c>
      <c r="I11" s="891">
        <v>56.67</v>
      </c>
      <c r="J11" s="902">
        <v>8.5</v>
      </c>
      <c r="K11" s="893">
        <v>0.32</v>
      </c>
      <c r="L11" s="894">
        <v>2</v>
      </c>
      <c r="M11" s="894">
        <v>18</v>
      </c>
      <c r="N11" s="895">
        <v>6</v>
      </c>
      <c r="O11" s="894" t="s">
        <v>2110</v>
      </c>
      <c r="P11" s="907" t="s">
        <v>2123</v>
      </c>
      <c r="Q11" s="896">
        <f t="shared" si="0"/>
        <v>83</v>
      </c>
      <c r="R11" s="951">
        <f t="shared" si="0"/>
        <v>34.400000000000006</v>
      </c>
      <c r="S11" s="896">
        <f t="shared" si="1"/>
        <v>79</v>
      </c>
      <c r="T11" s="951">
        <f t="shared" si="2"/>
        <v>32.510000000000005</v>
      </c>
      <c r="U11" s="958">
        <v>894</v>
      </c>
      <c r="V11" s="903">
        <v>1266.5</v>
      </c>
      <c r="W11" s="903">
        <v>372.5</v>
      </c>
      <c r="X11" s="956">
        <v>1.4166666666666667</v>
      </c>
      <c r="Y11" s="954">
        <v>416</v>
      </c>
    </row>
    <row r="12" spans="1:25" ht="14.45" customHeight="1" x14ac:dyDescent="0.2">
      <c r="A12" s="918" t="s">
        <v>2124</v>
      </c>
      <c r="B12" s="897">
        <v>99</v>
      </c>
      <c r="C12" s="898">
        <v>161.38</v>
      </c>
      <c r="D12" s="899">
        <v>9.5</v>
      </c>
      <c r="E12" s="906">
        <v>56</v>
      </c>
      <c r="F12" s="888">
        <v>91.56</v>
      </c>
      <c r="G12" s="889">
        <v>9.6999999999999993</v>
      </c>
      <c r="H12" s="894"/>
      <c r="I12" s="888"/>
      <c r="J12" s="889"/>
      <c r="K12" s="893">
        <v>1.52</v>
      </c>
      <c r="L12" s="894">
        <v>4</v>
      </c>
      <c r="M12" s="894">
        <v>39</v>
      </c>
      <c r="N12" s="895">
        <v>13</v>
      </c>
      <c r="O12" s="894" t="s">
        <v>2110</v>
      </c>
      <c r="P12" s="907" t="s">
        <v>2125</v>
      </c>
      <c r="Q12" s="896">
        <f t="shared" si="0"/>
        <v>-99</v>
      </c>
      <c r="R12" s="951">
        <f t="shared" si="0"/>
        <v>-161.38</v>
      </c>
      <c r="S12" s="896">
        <f t="shared" si="1"/>
        <v>-56</v>
      </c>
      <c r="T12" s="951">
        <f t="shared" si="2"/>
        <v>-91.56</v>
      </c>
      <c r="U12" s="958" t="s">
        <v>329</v>
      </c>
      <c r="V12" s="903" t="s">
        <v>329</v>
      </c>
      <c r="W12" s="903" t="s">
        <v>329</v>
      </c>
      <c r="X12" s="956" t="s">
        <v>329</v>
      </c>
      <c r="Y12" s="954"/>
    </row>
    <row r="13" spans="1:25" ht="14.45" customHeight="1" x14ac:dyDescent="0.2">
      <c r="A13" s="919" t="s">
        <v>2126</v>
      </c>
      <c r="B13" s="908">
        <v>1</v>
      </c>
      <c r="C13" s="909">
        <v>2.2599999999999998</v>
      </c>
      <c r="D13" s="900">
        <v>10</v>
      </c>
      <c r="E13" s="910">
        <v>1</v>
      </c>
      <c r="F13" s="911">
        <v>2.2599999999999998</v>
      </c>
      <c r="G13" s="901">
        <v>10</v>
      </c>
      <c r="H13" s="912"/>
      <c r="I13" s="911"/>
      <c r="J13" s="901"/>
      <c r="K13" s="913">
        <v>2.2599999999999998</v>
      </c>
      <c r="L13" s="912">
        <v>6</v>
      </c>
      <c r="M13" s="912">
        <v>51</v>
      </c>
      <c r="N13" s="914">
        <v>17</v>
      </c>
      <c r="O13" s="912" t="s">
        <v>2110</v>
      </c>
      <c r="P13" s="915" t="s">
        <v>2127</v>
      </c>
      <c r="Q13" s="916">
        <f t="shared" si="0"/>
        <v>-1</v>
      </c>
      <c r="R13" s="952">
        <f t="shared" si="0"/>
        <v>-2.2599999999999998</v>
      </c>
      <c r="S13" s="916">
        <f t="shared" si="1"/>
        <v>-1</v>
      </c>
      <c r="T13" s="952">
        <f t="shared" si="2"/>
        <v>-2.2599999999999998</v>
      </c>
      <c r="U13" s="959" t="s">
        <v>329</v>
      </c>
      <c r="V13" s="917" t="s">
        <v>329</v>
      </c>
      <c r="W13" s="917" t="s">
        <v>329</v>
      </c>
      <c r="X13" s="957" t="s">
        <v>329</v>
      </c>
      <c r="Y13" s="955"/>
    </row>
    <row r="14" spans="1:25" ht="14.45" customHeight="1" x14ac:dyDescent="0.2">
      <c r="A14" s="918" t="s">
        <v>2128</v>
      </c>
      <c r="B14" s="903"/>
      <c r="C14" s="904"/>
      <c r="D14" s="905"/>
      <c r="E14" s="906"/>
      <c r="F14" s="888"/>
      <c r="G14" s="889"/>
      <c r="H14" s="890">
        <v>1</v>
      </c>
      <c r="I14" s="891">
        <v>0.54</v>
      </c>
      <c r="J14" s="892">
        <v>4</v>
      </c>
      <c r="K14" s="893">
        <v>0.54</v>
      </c>
      <c r="L14" s="894">
        <v>2</v>
      </c>
      <c r="M14" s="894">
        <v>15</v>
      </c>
      <c r="N14" s="895">
        <v>5</v>
      </c>
      <c r="O14" s="894" t="s">
        <v>2110</v>
      </c>
      <c r="P14" s="907" t="s">
        <v>2129</v>
      </c>
      <c r="Q14" s="896">
        <f t="shared" si="0"/>
        <v>1</v>
      </c>
      <c r="R14" s="951">
        <f t="shared" si="0"/>
        <v>0.54</v>
      </c>
      <c r="S14" s="896">
        <f t="shared" si="1"/>
        <v>1</v>
      </c>
      <c r="T14" s="951">
        <f t="shared" si="2"/>
        <v>0.54</v>
      </c>
      <c r="U14" s="958">
        <v>5</v>
      </c>
      <c r="V14" s="903">
        <v>4</v>
      </c>
      <c r="W14" s="903">
        <v>-1</v>
      </c>
      <c r="X14" s="956">
        <v>0.8</v>
      </c>
      <c r="Y14" s="954"/>
    </row>
    <row r="15" spans="1:25" ht="14.45" customHeight="1" x14ac:dyDescent="0.2">
      <c r="A15" s="918" t="s">
        <v>2130</v>
      </c>
      <c r="B15" s="903">
        <v>84</v>
      </c>
      <c r="C15" s="904">
        <v>25.1</v>
      </c>
      <c r="D15" s="905">
        <v>6</v>
      </c>
      <c r="E15" s="906">
        <v>86</v>
      </c>
      <c r="F15" s="888">
        <v>34.94</v>
      </c>
      <c r="G15" s="889">
        <v>5.9</v>
      </c>
      <c r="H15" s="890">
        <v>100</v>
      </c>
      <c r="I15" s="891">
        <v>41.12</v>
      </c>
      <c r="J15" s="902">
        <v>5.9</v>
      </c>
      <c r="K15" s="893">
        <v>0.26</v>
      </c>
      <c r="L15" s="894">
        <v>1</v>
      </c>
      <c r="M15" s="894">
        <v>9</v>
      </c>
      <c r="N15" s="895">
        <v>3</v>
      </c>
      <c r="O15" s="894" t="s">
        <v>2110</v>
      </c>
      <c r="P15" s="907" t="s">
        <v>2131</v>
      </c>
      <c r="Q15" s="896">
        <f t="shared" si="0"/>
        <v>16</v>
      </c>
      <c r="R15" s="951">
        <f t="shared" si="0"/>
        <v>16.019999999999996</v>
      </c>
      <c r="S15" s="896">
        <f t="shared" si="1"/>
        <v>14</v>
      </c>
      <c r="T15" s="951">
        <f t="shared" si="2"/>
        <v>6.18</v>
      </c>
      <c r="U15" s="958">
        <v>300</v>
      </c>
      <c r="V15" s="903">
        <v>590</v>
      </c>
      <c r="W15" s="903">
        <v>290</v>
      </c>
      <c r="X15" s="956">
        <v>1.9666666666666666</v>
      </c>
      <c r="Y15" s="954">
        <v>295</v>
      </c>
    </row>
    <row r="16" spans="1:25" ht="14.45" customHeight="1" thickBot="1" x14ac:dyDescent="0.25">
      <c r="A16" s="935" t="s">
        <v>2132</v>
      </c>
      <c r="B16" s="936">
        <v>1</v>
      </c>
      <c r="C16" s="937">
        <v>0.36</v>
      </c>
      <c r="D16" s="938">
        <v>3</v>
      </c>
      <c r="E16" s="939"/>
      <c r="F16" s="940"/>
      <c r="G16" s="941"/>
      <c r="H16" s="942"/>
      <c r="I16" s="943"/>
      <c r="J16" s="944"/>
      <c r="K16" s="945">
        <v>0.36</v>
      </c>
      <c r="L16" s="946">
        <v>1</v>
      </c>
      <c r="M16" s="946">
        <v>12</v>
      </c>
      <c r="N16" s="947">
        <v>4</v>
      </c>
      <c r="O16" s="946" t="s">
        <v>2110</v>
      </c>
      <c r="P16" s="948" t="s">
        <v>2133</v>
      </c>
      <c r="Q16" s="949">
        <f t="shared" si="0"/>
        <v>-1</v>
      </c>
      <c r="R16" s="953">
        <f t="shared" si="0"/>
        <v>-0.36</v>
      </c>
      <c r="S16" s="949">
        <f t="shared" si="1"/>
        <v>0</v>
      </c>
      <c r="T16" s="953">
        <f t="shared" si="2"/>
        <v>0</v>
      </c>
      <c r="U16" s="963" t="s">
        <v>329</v>
      </c>
      <c r="V16" s="936" t="s">
        <v>329</v>
      </c>
      <c r="W16" s="936" t="s">
        <v>329</v>
      </c>
      <c r="X16" s="964" t="s">
        <v>329</v>
      </c>
      <c r="Y16" s="965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7:Q1048576">
    <cfRule type="cellIs" dxfId="14" priority="11" stopIfTrue="1" operator="lessThan">
      <formula>0</formula>
    </cfRule>
  </conditionalFormatting>
  <conditionalFormatting sqref="W17:W1048576">
    <cfRule type="cellIs" dxfId="13" priority="10" stopIfTrue="1" operator="greaterThan">
      <formula>0</formula>
    </cfRule>
  </conditionalFormatting>
  <conditionalFormatting sqref="X17:X1048576">
    <cfRule type="cellIs" dxfId="12" priority="9" stopIfTrue="1" operator="greaterThan">
      <formula>1</formula>
    </cfRule>
  </conditionalFormatting>
  <conditionalFormatting sqref="X17:X1048576">
    <cfRule type="cellIs" dxfId="11" priority="6" stopIfTrue="1" operator="greaterThan">
      <formula>1</formula>
    </cfRule>
  </conditionalFormatting>
  <conditionalFormatting sqref="W17:W1048576">
    <cfRule type="cellIs" dxfId="10" priority="7" stopIfTrue="1" operator="greaterThan">
      <formula>0</formula>
    </cfRule>
  </conditionalFormatting>
  <conditionalFormatting sqref="Q1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6">
    <cfRule type="cellIs" dxfId="7" priority="4" stopIfTrue="1" operator="lessThan">
      <formula>0</formula>
    </cfRule>
  </conditionalFormatting>
  <conditionalFormatting sqref="X5:X16">
    <cfRule type="cellIs" dxfId="6" priority="2" stopIfTrue="1" operator="greaterThan">
      <formula>1</formula>
    </cfRule>
  </conditionalFormatting>
  <conditionalFormatting sqref="W5:W16">
    <cfRule type="cellIs" dxfId="5" priority="3" stopIfTrue="1" operator="greaterThan">
      <formula>0</formula>
    </cfRule>
  </conditionalFormatting>
  <conditionalFormatting sqref="S5:S16">
    <cfRule type="cellIs" dxfId="4" priority="1" stopIfTrue="1" operator="lessThan">
      <formula>0</formula>
    </cfRule>
  </conditionalFormatting>
  <hyperlinks>
    <hyperlink ref="A2" location="Obsah!A1" display="Zpět na Obsah  KL 01  1.-4.měsíc" xr:uid="{95998CF6-C3A6-45FE-8CD2-ADD3A4D44EFD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23429.869070000001</v>
      </c>
      <c r="C5" s="33">
        <v>28586.815490000001</v>
      </c>
      <c r="D5" s="12"/>
      <c r="E5" s="226">
        <v>22466.628350000003</v>
      </c>
      <c r="F5" s="32">
        <v>0</v>
      </c>
      <c r="G5" s="225">
        <f>E5-F5</f>
        <v>22466.628350000003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2414.0193799999997</v>
      </c>
      <c r="C6" s="35">
        <v>2677.10295</v>
      </c>
      <c r="D6" s="12"/>
      <c r="E6" s="227">
        <v>2299.94292</v>
      </c>
      <c r="F6" s="34">
        <v>0</v>
      </c>
      <c r="G6" s="228">
        <f>E6-F6</f>
        <v>2299.94292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28739.682720000001</v>
      </c>
      <c r="C7" s="35">
        <v>35138.552080000001</v>
      </c>
      <c r="D7" s="12"/>
      <c r="E7" s="227">
        <v>31162.998909999995</v>
      </c>
      <c r="F7" s="34">
        <v>0</v>
      </c>
      <c r="G7" s="228">
        <f>E7-F7</f>
        <v>31162.998909999995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19699.929289999985</v>
      </c>
      <c r="C8" s="37">
        <v>23015.086299999995</v>
      </c>
      <c r="D8" s="12"/>
      <c r="E8" s="229">
        <v>20775.677950000008</v>
      </c>
      <c r="F8" s="36">
        <v>0</v>
      </c>
      <c r="G8" s="230">
        <f>E8-F8</f>
        <v>20775.677950000008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74283.500459999981</v>
      </c>
      <c r="C9" s="39">
        <v>89417.556819999998</v>
      </c>
      <c r="D9" s="12"/>
      <c r="E9" s="3">
        <v>76705.248130000007</v>
      </c>
      <c r="F9" s="38">
        <v>0</v>
      </c>
      <c r="G9" s="38">
        <f>E9-F9</f>
        <v>76705.248130000007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63691.977350000001</v>
      </c>
      <c r="C11" s="33">
        <f>IF(ISERROR(VLOOKUP("Celkem:",'ZV Vykáz.-A'!A:H,5,0)),0,VLOOKUP("Celkem:",'ZV Vykáz.-A'!A:H,5,0)/1000)</f>
        <v>59996.850680000003</v>
      </c>
      <c r="D11" s="12"/>
      <c r="E11" s="226">
        <f>IF(ISERROR(VLOOKUP("Celkem:",'ZV Vykáz.-A'!A:H,8,0)),0,VLOOKUP("Celkem:",'ZV Vykáz.-A'!A:H,8,0)/1000)</f>
        <v>66919.79999</v>
      </c>
      <c r="F11" s="32"/>
      <c r="G11" s="225">
        <f>E11-F11</f>
        <v>66919.79999</v>
      </c>
      <c r="H11" s="231" t="str">
        <f>IF(F11&lt;0.00000001,"",E11/F11)</f>
        <v/>
      </c>
      <c r="I11" s="225">
        <f>E11-B11</f>
        <v>3227.8226399999985</v>
      </c>
      <c r="J11" s="231">
        <f>IF(B11&lt;0.00000001,"",E11/B11)</f>
        <v>1.0506786376290764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6546.75</v>
      </c>
      <c r="C12" s="37">
        <f>IF(ISERROR(VLOOKUP("Celkem",CaseMix!A:D,3,0)),0,VLOOKUP("Celkem",CaseMix!A:D,3,0)*30)</f>
        <v>4686.7199999999993</v>
      </c>
      <c r="D12" s="12"/>
      <c r="E12" s="229">
        <f>IF(ISERROR(VLOOKUP("Celkem",CaseMix!A:D,4,0)),0,VLOOKUP("Celkem",CaseMix!A:D,4,0)*30)</f>
        <v>3054.2700000000004</v>
      </c>
      <c r="F12" s="36"/>
      <c r="G12" s="230">
        <f>E12-F12</f>
        <v>3054.2700000000004</v>
      </c>
      <c r="H12" s="233" t="str">
        <f>IF(F12&lt;0.00000001,"",E12/F12)</f>
        <v/>
      </c>
      <c r="I12" s="230">
        <f>E12-B12</f>
        <v>-3492.4799999999996</v>
      </c>
      <c r="J12" s="233">
        <f>IF(B12&lt;0.00000001,"",E12/B12)</f>
        <v>0.46653224882575328</v>
      </c>
    </row>
    <row r="13" spans="1:10" ht="14.45" customHeight="1" thickBot="1" x14ac:dyDescent="0.25">
      <c r="A13" s="4" t="s">
        <v>100</v>
      </c>
      <c r="B13" s="9">
        <f>SUM(B11:B12)</f>
        <v>70238.727350000001</v>
      </c>
      <c r="C13" s="41">
        <f>SUM(C11:C12)</f>
        <v>64683.570680000004</v>
      </c>
      <c r="D13" s="12"/>
      <c r="E13" s="9">
        <f>SUM(E11:E12)</f>
        <v>69974.069990000004</v>
      </c>
      <c r="F13" s="40"/>
      <c r="G13" s="40">
        <f>E13-F13</f>
        <v>69974.069990000004</v>
      </c>
      <c r="H13" s="235" t="str">
        <f>IF(F13&lt;0.00000001,"",E13/F13)</f>
        <v/>
      </c>
      <c r="I13" s="40">
        <f>SUM(I11:I12)</f>
        <v>-264.65736000000106</v>
      </c>
      <c r="J13" s="235">
        <f>IF(B13&lt;0.00000001,"",E13/B13)</f>
        <v>0.99623203081853684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0.94554950850521646</v>
      </c>
      <c r="C15" s="43">
        <f>IF(C9=0,"",C13/C9)</f>
        <v>0.72338781085474979</v>
      </c>
      <c r="D15" s="12"/>
      <c r="E15" s="10">
        <f>IF(E9=0,"",E13/E9)</f>
        <v>0.91224618518159273</v>
      </c>
      <c r="F15" s="42"/>
      <c r="G15" s="42">
        <f>IF(ISERROR(F15-E15),"",E15-F15)</f>
        <v>0.91224618518159273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7" priority="8" operator="greaterThan">
      <formula>0</formula>
    </cfRule>
  </conditionalFormatting>
  <conditionalFormatting sqref="G11:G13 G15">
    <cfRule type="cellIs" dxfId="86" priority="7" operator="lessThan">
      <formula>0</formula>
    </cfRule>
  </conditionalFormatting>
  <conditionalFormatting sqref="H5:H9">
    <cfRule type="cellIs" dxfId="85" priority="6" operator="greaterThan">
      <formula>1</formula>
    </cfRule>
  </conditionalFormatting>
  <conditionalFormatting sqref="H11:H13 H15">
    <cfRule type="cellIs" dxfId="84" priority="5" operator="lessThan">
      <formula>1</formula>
    </cfRule>
  </conditionalFormatting>
  <conditionalFormatting sqref="I11:I13">
    <cfRule type="cellIs" dxfId="83" priority="4" operator="lessThan">
      <formula>0</formula>
    </cfRule>
  </conditionalFormatting>
  <conditionalFormatting sqref="J11:J13">
    <cfRule type="cellIs" dxfId="82" priority="3" operator="lessThan">
      <formula>1</formula>
    </cfRule>
  </conditionalFormatting>
  <hyperlinks>
    <hyperlink ref="A2" location="Obsah!A1" display="Zpět na Obsah  KL 01  1.-4.měsíc" xr:uid="{F54F7D98-3D70-4C8C-9CF8-8319AFDA072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1480586</v>
      </c>
      <c r="C3" s="343">
        <f t="shared" ref="C3:L3" si="0">SUBTOTAL(9,C6:C1048576)</f>
        <v>0</v>
      </c>
      <c r="D3" s="343">
        <f t="shared" si="0"/>
        <v>1200401</v>
      </c>
      <c r="E3" s="343">
        <f t="shared" si="0"/>
        <v>0</v>
      </c>
      <c r="F3" s="343">
        <f t="shared" si="0"/>
        <v>1617741</v>
      </c>
      <c r="G3" s="346">
        <f>IF(D3&lt;&gt;0,F3/D3,"")</f>
        <v>1.3476671545591847</v>
      </c>
      <c r="H3" s="342">
        <f t="shared" si="0"/>
        <v>496004.75999999995</v>
      </c>
      <c r="I3" s="343">
        <f t="shared" si="0"/>
        <v>0</v>
      </c>
      <c r="J3" s="343">
        <f t="shared" si="0"/>
        <v>1173496.0900000001</v>
      </c>
      <c r="K3" s="343">
        <f t="shared" si="0"/>
        <v>0</v>
      </c>
      <c r="L3" s="343">
        <f t="shared" si="0"/>
        <v>1370652.76</v>
      </c>
      <c r="M3" s="344">
        <f>IF(J3&lt;&gt;0,L3/J3,"")</f>
        <v>1.168007947942971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6"/>
      <c r="B5" s="967">
        <v>2019</v>
      </c>
      <c r="C5" s="968"/>
      <c r="D5" s="968">
        <v>2020</v>
      </c>
      <c r="E5" s="968"/>
      <c r="F5" s="968">
        <v>2021</v>
      </c>
      <c r="G5" s="882" t="s">
        <v>2</v>
      </c>
      <c r="H5" s="967">
        <v>2019</v>
      </c>
      <c r="I5" s="968"/>
      <c r="J5" s="968">
        <v>2020</v>
      </c>
      <c r="K5" s="968"/>
      <c r="L5" s="968">
        <v>2021</v>
      </c>
      <c r="M5" s="882" t="s">
        <v>2</v>
      </c>
    </row>
    <row r="6" spans="1:13" ht="14.45" customHeight="1" x14ac:dyDescent="0.2">
      <c r="A6" s="836" t="s">
        <v>946</v>
      </c>
      <c r="B6" s="864">
        <v>1213910</v>
      </c>
      <c r="C6" s="808"/>
      <c r="D6" s="864">
        <v>975024</v>
      </c>
      <c r="E6" s="808"/>
      <c r="F6" s="864">
        <v>1383945</v>
      </c>
      <c r="G6" s="813"/>
      <c r="H6" s="864">
        <v>495276.47</v>
      </c>
      <c r="I6" s="808"/>
      <c r="J6" s="864">
        <v>1173496.0900000001</v>
      </c>
      <c r="K6" s="808"/>
      <c r="L6" s="864">
        <v>1370241.36</v>
      </c>
      <c r="M6" s="231"/>
    </row>
    <row r="7" spans="1:13" ht="14.45" customHeight="1" x14ac:dyDescent="0.2">
      <c r="A7" s="837" t="s">
        <v>2032</v>
      </c>
      <c r="B7" s="866">
        <v>15295</v>
      </c>
      <c r="C7" s="823"/>
      <c r="D7" s="866">
        <v>12810</v>
      </c>
      <c r="E7" s="823"/>
      <c r="F7" s="866">
        <v>14725</v>
      </c>
      <c r="G7" s="828"/>
      <c r="H7" s="866"/>
      <c r="I7" s="823"/>
      <c r="J7" s="866"/>
      <c r="K7" s="823"/>
      <c r="L7" s="866"/>
      <c r="M7" s="829"/>
    </row>
    <row r="8" spans="1:13" ht="14.45" customHeight="1" x14ac:dyDescent="0.2">
      <c r="A8" s="837" t="s">
        <v>2135</v>
      </c>
      <c r="B8" s="866">
        <v>228279</v>
      </c>
      <c r="C8" s="823"/>
      <c r="D8" s="866">
        <v>200753</v>
      </c>
      <c r="E8" s="823"/>
      <c r="F8" s="866">
        <v>204519</v>
      </c>
      <c r="G8" s="828"/>
      <c r="H8" s="866"/>
      <c r="I8" s="823"/>
      <c r="J8" s="866"/>
      <c r="K8" s="823"/>
      <c r="L8" s="866"/>
      <c r="M8" s="829"/>
    </row>
    <row r="9" spans="1:13" ht="14.45" customHeight="1" x14ac:dyDescent="0.2">
      <c r="A9" s="837" t="s">
        <v>2136</v>
      </c>
      <c r="B9" s="866">
        <v>20279</v>
      </c>
      <c r="C9" s="823"/>
      <c r="D9" s="866"/>
      <c r="E9" s="823"/>
      <c r="F9" s="866">
        <v>744</v>
      </c>
      <c r="G9" s="828"/>
      <c r="H9" s="866">
        <v>728.29</v>
      </c>
      <c r="I9" s="823"/>
      <c r="J9" s="866"/>
      <c r="K9" s="823"/>
      <c r="L9" s="866">
        <v>411.4</v>
      </c>
      <c r="M9" s="829"/>
    </row>
    <row r="10" spans="1:13" ht="14.45" customHeight="1" x14ac:dyDescent="0.2">
      <c r="A10" s="837" t="s">
        <v>2137</v>
      </c>
      <c r="B10" s="866">
        <v>1225</v>
      </c>
      <c r="C10" s="823"/>
      <c r="D10" s="866"/>
      <c r="E10" s="823"/>
      <c r="F10" s="866">
        <v>8568</v>
      </c>
      <c r="G10" s="828"/>
      <c r="H10" s="866"/>
      <c r="I10" s="823"/>
      <c r="J10" s="866"/>
      <c r="K10" s="823"/>
      <c r="L10" s="866"/>
      <c r="M10" s="829"/>
    </row>
    <row r="11" spans="1:13" ht="14.45" customHeight="1" thickBot="1" x14ac:dyDescent="0.25">
      <c r="A11" s="870" t="s">
        <v>2138</v>
      </c>
      <c r="B11" s="868">
        <v>1598</v>
      </c>
      <c r="C11" s="815"/>
      <c r="D11" s="868">
        <v>11814</v>
      </c>
      <c r="E11" s="815"/>
      <c r="F11" s="868">
        <v>5240</v>
      </c>
      <c r="G11" s="820"/>
      <c r="H11" s="868"/>
      <c r="I11" s="815"/>
      <c r="J11" s="868"/>
      <c r="K11" s="815"/>
      <c r="L11" s="868"/>
      <c r="M11" s="82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BF4001C3-A651-4BA6-837E-6063EFFFFF13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1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2319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23546.7</v>
      </c>
      <c r="G3" s="211">
        <f t="shared" si="0"/>
        <v>1976590.76</v>
      </c>
      <c r="H3" s="212"/>
      <c r="I3" s="212"/>
      <c r="J3" s="207">
        <f t="shared" si="0"/>
        <v>24404.14</v>
      </c>
      <c r="K3" s="211">
        <f t="shared" si="0"/>
        <v>2429388.09</v>
      </c>
      <c r="L3" s="212"/>
      <c r="M3" s="212"/>
      <c r="N3" s="207">
        <f t="shared" si="0"/>
        <v>30550</v>
      </c>
      <c r="O3" s="211">
        <f t="shared" si="0"/>
        <v>4151619.1999999997</v>
      </c>
      <c r="P3" s="177">
        <f>IF(K3=0,"",O3/K3)</f>
        <v>1.7089155977544945</v>
      </c>
      <c r="Q3" s="209">
        <f>IF(N3=0,"",O3/N3)</f>
        <v>135.8958821603928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567</v>
      </c>
      <c r="B6" s="808" t="s">
        <v>1831</v>
      </c>
      <c r="C6" s="808" t="s">
        <v>1832</v>
      </c>
      <c r="D6" s="808" t="s">
        <v>2055</v>
      </c>
      <c r="E6" s="808" t="s">
        <v>2056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13"/>
      <c r="Q6" s="831"/>
    </row>
    <row r="7" spans="1:17" ht="14.45" customHeight="1" x14ac:dyDescent="0.2">
      <c r="A7" s="822" t="s">
        <v>567</v>
      </c>
      <c r="B7" s="823" t="s">
        <v>1831</v>
      </c>
      <c r="C7" s="823" t="s">
        <v>1832</v>
      </c>
      <c r="D7" s="823" t="s">
        <v>2055</v>
      </c>
      <c r="E7" s="823" t="s">
        <v>2057</v>
      </c>
      <c r="F7" s="832"/>
      <c r="G7" s="832"/>
      <c r="H7" s="832"/>
      <c r="I7" s="832"/>
      <c r="J7" s="832">
        <v>3</v>
      </c>
      <c r="K7" s="832">
        <v>55491</v>
      </c>
      <c r="L7" s="832"/>
      <c r="M7" s="832">
        <v>18497</v>
      </c>
      <c r="N7" s="832"/>
      <c r="O7" s="832"/>
      <c r="P7" s="828"/>
      <c r="Q7" s="833"/>
    </row>
    <row r="8" spans="1:17" ht="14.45" customHeight="1" x14ac:dyDescent="0.2">
      <c r="A8" s="822" t="s">
        <v>567</v>
      </c>
      <c r="B8" s="823" t="s">
        <v>1831</v>
      </c>
      <c r="C8" s="823" t="s">
        <v>1832</v>
      </c>
      <c r="D8" s="823" t="s">
        <v>2058</v>
      </c>
      <c r="E8" s="823" t="s">
        <v>2059</v>
      </c>
      <c r="F8" s="832"/>
      <c r="G8" s="832"/>
      <c r="H8" s="832"/>
      <c r="I8" s="832"/>
      <c r="J8" s="832"/>
      <c r="K8" s="832"/>
      <c r="L8" s="832"/>
      <c r="M8" s="832"/>
      <c r="N8" s="832">
        <v>0</v>
      </c>
      <c r="O8" s="832">
        <v>0</v>
      </c>
      <c r="P8" s="828"/>
      <c r="Q8" s="833"/>
    </row>
    <row r="9" spans="1:17" ht="14.45" customHeight="1" x14ac:dyDescent="0.2">
      <c r="A9" s="822" t="s">
        <v>567</v>
      </c>
      <c r="B9" s="823" t="s">
        <v>1831</v>
      </c>
      <c r="C9" s="823" t="s">
        <v>1832</v>
      </c>
      <c r="D9" s="823" t="s">
        <v>2060</v>
      </c>
      <c r="E9" s="823" t="s">
        <v>2061</v>
      </c>
      <c r="F9" s="832"/>
      <c r="G9" s="832"/>
      <c r="H9" s="832"/>
      <c r="I9" s="832"/>
      <c r="J9" s="832"/>
      <c r="K9" s="832"/>
      <c r="L9" s="832"/>
      <c r="M9" s="832"/>
      <c r="N9" s="832">
        <v>0</v>
      </c>
      <c r="O9" s="832">
        <v>0</v>
      </c>
      <c r="P9" s="828"/>
      <c r="Q9" s="833"/>
    </row>
    <row r="10" spans="1:17" ht="14.45" customHeight="1" x14ac:dyDescent="0.2">
      <c r="A10" s="822" t="s">
        <v>567</v>
      </c>
      <c r="B10" s="823" t="s">
        <v>1831</v>
      </c>
      <c r="C10" s="823" t="s">
        <v>1835</v>
      </c>
      <c r="D10" s="823" t="s">
        <v>1838</v>
      </c>
      <c r="E10" s="823" t="s">
        <v>1839</v>
      </c>
      <c r="F10" s="832">
        <v>2628</v>
      </c>
      <c r="G10" s="832">
        <v>6679.7199999999993</v>
      </c>
      <c r="H10" s="832"/>
      <c r="I10" s="832">
        <v>2.5417503805175037</v>
      </c>
      <c r="J10" s="832">
        <v>2632</v>
      </c>
      <c r="K10" s="832">
        <v>6553.68</v>
      </c>
      <c r="L10" s="832"/>
      <c r="M10" s="832">
        <v>2.4900000000000002</v>
      </c>
      <c r="N10" s="832">
        <v>5539</v>
      </c>
      <c r="O10" s="832">
        <v>14390.25</v>
      </c>
      <c r="P10" s="828"/>
      <c r="Q10" s="833">
        <v>2.5979870012637658</v>
      </c>
    </row>
    <row r="11" spans="1:17" ht="14.45" customHeight="1" x14ac:dyDescent="0.2">
      <c r="A11" s="822" t="s">
        <v>567</v>
      </c>
      <c r="B11" s="823" t="s">
        <v>1831</v>
      </c>
      <c r="C11" s="823" t="s">
        <v>1835</v>
      </c>
      <c r="D11" s="823" t="s">
        <v>1844</v>
      </c>
      <c r="E11" s="823" t="s">
        <v>1845</v>
      </c>
      <c r="F11" s="832"/>
      <c r="G11" s="832"/>
      <c r="H11" s="832"/>
      <c r="I11" s="832"/>
      <c r="J11" s="832">
        <v>800</v>
      </c>
      <c r="K11" s="832">
        <v>4144</v>
      </c>
      <c r="L11" s="832"/>
      <c r="M11" s="832">
        <v>5.18</v>
      </c>
      <c r="N11" s="832"/>
      <c r="O11" s="832"/>
      <c r="P11" s="828"/>
      <c r="Q11" s="833"/>
    </row>
    <row r="12" spans="1:17" ht="14.45" customHeight="1" x14ac:dyDescent="0.2">
      <c r="A12" s="822" t="s">
        <v>567</v>
      </c>
      <c r="B12" s="823" t="s">
        <v>1831</v>
      </c>
      <c r="C12" s="823" t="s">
        <v>1835</v>
      </c>
      <c r="D12" s="823" t="s">
        <v>1852</v>
      </c>
      <c r="E12" s="823" t="s">
        <v>1853</v>
      </c>
      <c r="F12" s="832">
        <v>14300.2</v>
      </c>
      <c r="G12" s="832">
        <v>366352.59</v>
      </c>
      <c r="H12" s="832"/>
      <c r="I12" s="832">
        <v>25.618703934210711</v>
      </c>
      <c r="J12" s="832">
        <v>16502.14</v>
      </c>
      <c r="K12" s="832">
        <v>1100864.8900000001</v>
      </c>
      <c r="L12" s="832"/>
      <c r="M12" s="832">
        <v>66.710432101533513</v>
      </c>
      <c r="N12" s="832">
        <v>17381</v>
      </c>
      <c r="O12" s="832">
        <v>1196439.8</v>
      </c>
      <c r="P12" s="828"/>
      <c r="Q12" s="833">
        <v>68.836073873770218</v>
      </c>
    </row>
    <row r="13" spans="1:17" ht="14.45" customHeight="1" x14ac:dyDescent="0.2">
      <c r="A13" s="822" t="s">
        <v>567</v>
      </c>
      <c r="B13" s="823" t="s">
        <v>1831</v>
      </c>
      <c r="C13" s="823" t="s">
        <v>1835</v>
      </c>
      <c r="D13" s="823" t="s">
        <v>1993</v>
      </c>
      <c r="E13" s="823" t="s">
        <v>1994</v>
      </c>
      <c r="F13" s="832">
        <v>3589</v>
      </c>
      <c r="G13" s="832">
        <v>122244.16000000002</v>
      </c>
      <c r="H13" s="832"/>
      <c r="I13" s="832">
        <v>34.060785734187803</v>
      </c>
      <c r="J13" s="832">
        <v>1816</v>
      </c>
      <c r="K13" s="832">
        <v>61978.039999999994</v>
      </c>
      <c r="L13" s="832"/>
      <c r="M13" s="832">
        <v>34.128876651982374</v>
      </c>
      <c r="N13" s="832">
        <v>4631</v>
      </c>
      <c r="O13" s="832">
        <v>159411.31</v>
      </c>
      <c r="P13" s="828"/>
      <c r="Q13" s="833">
        <v>34.422653854459078</v>
      </c>
    </row>
    <row r="14" spans="1:17" ht="14.45" customHeight="1" x14ac:dyDescent="0.2">
      <c r="A14" s="822" t="s">
        <v>567</v>
      </c>
      <c r="B14" s="823" t="s">
        <v>1831</v>
      </c>
      <c r="C14" s="823" t="s">
        <v>1835</v>
      </c>
      <c r="D14" s="823" t="s">
        <v>1868</v>
      </c>
      <c r="E14" s="823" t="s">
        <v>1869</v>
      </c>
      <c r="F14" s="832"/>
      <c r="G14" s="832"/>
      <c r="H14" s="832"/>
      <c r="I14" s="832"/>
      <c r="J14" s="832">
        <v>0</v>
      </c>
      <c r="K14" s="832">
        <v>-44.52</v>
      </c>
      <c r="L14" s="832"/>
      <c r="M14" s="832"/>
      <c r="N14" s="832"/>
      <c r="O14" s="832"/>
      <c r="P14" s="828"/>
      <c r="Q14" s="833"/>
    </row>
    <row r="15" spans="1:17" ht="14.45" customHeight="1" x14ac:dyDescent="0.2">
      <c r="A15" s="822" t="s">
        <v>567</v>
      </c>
      <c r="B15" s="823" t="s">
        <v>1831</v>
      </c>
      <c r="C15" s="823" t="s">
        <v>1835</v>
      </c>
      <c r="D15" s="823" t="s">
        <v>2058</v>
      </c>
      <c r="E15" s="823" t="s">
        <v>2062</v>
      </c>
      <c r="F15" s="832"/>
      <c r="G15" s="832"/>
      <c r="H15" s="832"/>
      <c r="I15" s="832"/>
      <c r="J15" s="832"/>
      <c r="K15" s="832"/>
      <c r="L15" s="832"/>
      <c r="M15" s="832"/>
      <c r="N15" s="832">
        <v>0</v>
      </c>
      <c r="O15" s="832">
        <v>0</v>
      </c>
      <c r="P15" s="828"/>
      <c r="Q15" s="833"/>
    </row>
    <row r="16" spans="1:17" ht="14.45" customHeight="1" x14ac:dyDescent="0.2">
      <c r="A16" s="822" t="s">
        <v>567</v>
      </c>
      <c r="B16" s="823" t="s">
        <v>1831</v>
      </c>
      <c r="C16" s="823" t="s">
        <v>1835</v>
      </c>
      <c r="D16" s="823" t="s">
        <v>2060</v>
      </c>
      <c r="E16" s="823" t="s">
        <v>2063</v>
      </c>
      <c r="F16" s="832"/>
      <c r="G16" s="832"/>
      <c r="H16" s="832"/>
      <c r="I16" s="832"/>
      <c r="J16" s="832"/>
      <c r="K16" s="832"/>
      <c r="L16" s="832"/>
      <c r="M16" s="832"/>
      <c r="N16" s="832">
        <v>2</v>
      </c>
      <c r="O16" s="832">
        <v>1163225.44</v>
      </c>
      <c r="P16" s="828"/>
      <c r="Q16" s="833">
        <v>581612.72</v>
      </c>
    </row>
    <row r="17" spans="1:17" ht="14.45" customHeight="1" x14ac:dyDescent="0.2">
      <c r="A17" s="822" t="s">
        <v>567</v>
      </c>
      <c r="B17" s="823" t="s">
        <v>1831</v>
      </c>
      <c r="C17" s="823" t="s">
        <v>1890</v>
      </c>
      <c r="D17" s="823" t="s">
        <v>1923</v>
      </c>
      <c r="E17" s="823" t="s">
        <v>1924</v>
      </c>
      <c r="F17" s="832">
        <v>110</v>
      </c>
      <c r="G17" s="832">
        <v>201410</v>
      </c>
      <c r="H17" s="832"/>
      <c r="I17" s="832">
        <v>1831</v>
      </c>
      <c r="J17" s="832">
        <v>77</v>
      </c>
      <c r="K17" s="832">
        <v>141295</v>
      </c>
      <c r="L17" s="832"/>
      <c r="M17" s="832">
        <v>1835</v>
      </c>
      <c r="N17" s="832">
        <v>109</v>
      </c>
      <c r="O17" s="832">
        <v>208081</v>
      </c>
      <c r="P17" s="828"/>
      <c r="Q17" s="833">
        <v>1909</v>
      </c>
    </row>
    <row r="18" spans="1:17" ht="14.45" customHeight="1" x14ac:dyDescent="0.2">
      <c r="A18" s="822" t="s">
        <v>567</v>
      </c>
      <c r="B18" s="823" t="s">
        <v>1831</v>
      </c>
      <c r="C18" s="823" t="s">
        <v>1890</v>
      </c>
      <c r="D18" s="823" t="s">
        <v>2003</v>
      </c>
      <c r="E18" s="823" t="s">
        <v>2004</v>
      </c>
      <c r="F18" s="832">
        <v>12</v>
      </c>
      <c r="G18" s="832">
        <v>174180</v>
      </c>
      <c r="H18" s="832"/>
      <c r="I18" s="832">
        <v>14515</v>
      </c>
      <c r="J18" s="832">
        <v>8</v>
      </c>
      <c r="K18" s="832">
        <v>116168</v>
      </c>
      <c r="L18" s="832"/>
      <c r="M18" s="832">
        <v>14521</v>
      </c>
      <c r="N18" s="832">
        <v>19</v>
      </c>
      <c r="O18" s="832">
        <v>279490</v>
      </c>
      <c r="P18" s="828"/>
      <c r="Q18" s="833">
        <v>14710</v>
      </c>
    </row>
    <row r="19" spans="1:17" ht="14.45" customHeight="1" x14ac:dyDescent="0.2">
      <c r="A19" s="822" t="s">
        <v>567</v>
      </c>
      <c r="B19" s="823" t="s">
        <v>1831</v>
      </c>
      <c r="C19" s="823" t="s">
        <v>1890</v>
      </c>
      <c r="D19" s="823" t="s">
        <v>1941</v>
      </c>
      <c r="E19" s="823" t="s">
        <v>1942</v>
      </c>
      <c r="F19" s="832">
        <v>216</v>
      </c>
      <c r="G19" s="832">
        <v>437616</v>
      </c>
      <c r="H19" s="832"/>
      <c r="I19" s="832">
        <v>2026</v>
      </c>
      <c r="J19" s="832">
        <v>200</v>
      </c>
      <c r="K19" s="832">
        <v>407000</v>
      </c>
      <c r="L19" s="832"/>
      <c r="M19" s="832">
        <v>2035</v>
      </c>
      <c r="N19" s="832">
        <v>242</v>
      </c>
      <c r="O19" s="832">
        <v>507474</v>
      </c>
      <c r="P19" s="828"/>
      <c r="Q19" s="833">
        <v>2097</v>
      </c>
    </row>
    <row r="20" spans="1:17" ht="14.45" customHeight="1" x14ac:dyDescent="0.2">
      <c r="A20" s="822" t="s">
        <v>567</v>
      </c>
      <c r="B20" s="823" t="s">
        <v>1831</v>
      </c>
      <c r="C20" s="823" t="s">
        <v>1890</v>
      </c>
      <c r="D20" s="823" t="s">
        <v>1943</v>
      </c>
      <c r="E20" s="823" t="s">
        <v>1944</v>
      </c>
      <c r="F20" s="832">
        <v>112</v>
      </c>
      <c r="G20" s="832">
        <v>49056</v>
      </c>
      <c r="H20" s="832"/>
      <c r="I20" s="832">
        <v>438</v>
      </c>
      <c r="J20" s="832">
        <v>72</v>
      </c>
      <c r="K20" s="832">
        <v>31680</v>
      </c>
      <c r="L20" s="832"/>
      <c r="M20" s="832">
        <v>440</v>
      </c>
      <c r="N20" s="832">
        <v>27</v>
      </c>
      <c r="O20" s="832">
        <v>12393</v>
      </c>
      <c r="P20" s="828"/>
      <c r="Q20" s="833">
        <v>459</v>
      </c>
    </row>
    <row r="21" spans="1:17" ht="14.45" customHeight="1" x14ac:dyDescent="0.2">
      <c r="A21" s="822" t="s">
        <v>567</v>
      </c>
      <c r="B21" s="823" t="s">
        <v>1831</v>
      </c>
      <c r="C21" s="823" t="s">
        <v>1890</v>
      </c>
      <c r="D21" s="823" t="s">
        <v>1951</v>
      </c>
      <c r="E21" s="823" t="s">
        <v>1952</v>
      </c>
      <c r="F21" s="832"/>
      <c r="G21" s="832"/>
      <c r="H21" s="832"/>
      <c r="I21" s="832"/>
      <c r="J21" s="832"/>
      <c r="K21" s="832"/>
      <c r="L21" s="832"/>
      <c r="M21" s="832"/>
      <c r="N21" s="832">
        <v>7</v>
      </c>
      <c r="O21" s="832">
        <v>19460</v>
      </c>
      <c r="P21" s="828"/>
      <c r="Q21" s="833">
        <v>2780</v>
      </c>
    </row>
    <row r="22" spans="1:17" ht="14.45" customHeight="1" x14ac:dyDescent="0.2">
      <c r="A22" s="822" t="s">
        <v>567</v>
      </c>
      <c r="B22" s="823" t="s">
        <v>1831</v>
      </c>
      <c r="C22" s="823" t="s">
        <v>1890</v>
      </c>
      <c r="D22" s="823" t="s">
        <v>1957</v>
      </c>
      <c r="E22" s="823" t="s">
        <v>1958</v>
      </c>
      <c r="F22" s="832">
        <v>1</v>
      </c>
      <c r="G22" s="832">
        <v>1057</v>
      </c>
      <c r="H22" s="832"/>
      <c r="I22" s="832">
        <v>1057</v>
      </c>
      <c r="J22" s="832">
        <v>7</v>
      </c>
      <c r="K22" s="832">
        <v>7504</v>
      </c>
      <c r="L22" s="832"/>
      <c r="M22" s="832">
        <v>1072</v>
      </c>
      <c r="N22" s="832">
        <v>1</v>
      </c>
      <c r="O22" s="832">
        <v>1117</v>
      </c>
      <c r="P22" s="828"/>
      <c r="Q22" s="833">
        <v>1117</v>
      </c>
    </row>
    <row r="23" spans="1:17" ht="14.45" customHeight="1" x14ac:dyDescent="0.2">
      <c r="A23" s="822" t="s">
        <v>567</v>
      </c>
      <c r="B23" s="823" t="s">
        <v>1831</v>
      </c>
      <c r="C23" s="823" t="s">
        <v>1890</v>
      </c>
      <c r="D23" s="823" t="s">
        <v>2064</v>
      </c>
      <c r="E23" s="823" t="s">
        <v>2065</v>
      </c>
      <c r="F23" s="832"/>
      <c r="G23" s="832"/>
      <c r="H23" s="832"/>
      <c r="I23" s="832"/>
      <c r="J23" s="832">
        <v>3</v>
      </c>
      <c r="K23" s="832">
        <v>0</v>
      </c>
      <c r="L23" s="832"/>
      <c r="M23" s="832">
        <v>0</v>
      </c>
      <c r="N23" s="832">
        <v>1</v>
      </c>
      <c r="O23" s="832">
        <v>0</v>
      </c>
      <c r="P23" s="828"/>
      <c r="Q23" s="833">
        <v>0</v>
      </c>
    </row>
    <row r="24" spans="1:17" ht="14.45" customHeight="1" x14ac:dyDescent="0.2">
      <c r="A24" s="822" t="s">
        <v>567</v>
      </c>
      <c r="B24" s="823" t="s">
        <v>1831</v>
      </c>
      <c r="C24" s="823" t="s">
        <v>1890</v>
      </c>
      <c r="D24" s="823" t="s">
        <v>2066</v>
      </c>
      <c r="E24" s="823" t="s">
        <v>2067</v>
      </c>
      <c r="F24" s="832"/>
      <c r="G24" s="832"/>
      <c r="H24" s="832"/>
      <c r="I24" s="832"/>
      <c r="J24" s="832">
        <v>88</v>
      </c>
      <c r="K24" s="832">
        <v>0</v>
      </c>
      <c r="L24" s="832"/>
      <c r="M24" s="832">
        <v>0</v>
      </c>
      <c r="N24" s="832">
        <v>94</v>
      </c>
      <c r="O24" s="832">
        <v>0</v>
      </c>
      <c r="P24" s="828"/>
      <c r="Q24" s="833">
        <v>0</v>
      </c>
    </row>
    <row r="25" spans="1:17" ht="14.45" customHeight="1" x14ac:dyDescent="0.2">
      <c r="A25" s="822" t="s">
        <v>567</v>
      </c>
      <c r="B25" s="823" t="s">
        <v>1831</v>
      </c>
      <c r="C25" s="823" t="s">
        <v>1890</v>
      </c>
      <c r="D25" s="823" t="s">
        <v>1977</v>
      </c>
      <c r="E25" s="823" t="s">
        <v>1978</v>
      </c>
      <c r="F25" s="832"/>
      <c r="G25" s="832"/>
      <c r="H25" s="832"/>
      <c r="I25" s="832"/>
      <c r="J25" s="832">
        <v>28</v>
      </c>
      <c r="K25" s="832">
        <v>0</v>
      </c>
      <c r="L25" s="832"/>
      <c r="M25" s="832">
        <v>0</v>
      </c>
      <c r="N25" s="832">
        <v>42</v>
      </c>
      <c r="O25" s="832">
        <v>0</v>
      </c>
      <c r="P25" s="828"/>
      <c r="Q25" s="833">
        <v>0</v>
      </c>
    </row>
    <row r="26" spans="1:17" ht="14.45" customHeight="1" x14ac:dyDescent="0.2">
      <c r="A26" s="822" t="s">
        <v>567</v>
      </c>
      <c r="B26" s="823" t="s">
        <v>1831</v>
      </c>
      <c r="C26" s="823" t="s">
        <v>1890</v>
      </c>
      <c r="D26" s="823" t="s">
        <v>1979</v>
      </c>
      <c r="E26" s="823" t="s">
        <v>1980</v>
      </c>
      <c r="F26" s="832"/>
      <c r="G26" s="832"/>
      <c r="H26" s="832"/>
      <c r="I26" s="832"/>
      <c r="J26" s="832">
        <v>27</v>
      </c>
      <c r="K26" s="832">
        <v>0</v>
      </c>
      <c r="L26" s="832"/>
      <c r="M26" s="832">
        <v>0</v>
      </c>
      <c r="N26" s="832">
        <v>21</v>
      </c>
      <c r="O26" s="832">
        <v>0</v>
      </c>
      <c r="P26" s="828"/>
      <c r="Q26" s="833">
        <v>0</v>
      </c>
    </row>
    <row r="27" spans="1:17" ht="14.45" customHeight="1" x14ac:dyDescent="0.2">
      <c r="A27" s="822" t="s">
        <v>567</v>
      </c>
      <c r="B27" s="823" t="s">
        <v>1831</v>
      </c>
      <c r="C27" s="823" t="s">
        <v>1890</v>
      </c>
      <c r="D27" s="823" t="s">
        <v>2068</v>
      </c>
      <c r="E27" s="823" t="s">
        <v>2069</v>
      </c>
      <c r="F27" s="832"/>
      <c r="G27" s="832"/>
      <c r="H27" s="832"/>
      <c r="I27" s="832"/>
      <c r="J27" s="832"/>
      <c r="K27" s="832"/>
      <c r="L27" s="832"/>
      <c r="M27" s="832"/>
      <c r="N27" s="832">
        <v>7</v>
      </c>
      <c r="O27" s="832">
        <v>0</v>
      </c>
      <c r="P27" s="828"/>
      <c r="Q27" s="833">
        <v>0</v>
      </c>
    </row>
    <row r="28" spans="1:17" ht="14.45" customHeight="1" x14ac:dyDescent="0.2">
      <c r="A28" s="822" t="s">
        <v>567</v>
      </c>
      <c r="B28" s="823" t="s">
        <v>2070</v>
      </c>
      <c r="C28" s="823" t="s">
        <v>1890</v>
      </c>
      <c r="D28" s="823" t="s">
        <v>2077</v>
      </c>
      <c r="E28" s="823" t="s">
        <v>2078</v>
      </c>
      <c r="F28" s="832">
        <v>68</v>
      </c>
      <c r="G28" s="832">
        <v>47872</v>
      </c>
      <c r="H28" s="832"/>
      <c r="I28" s="832">
        <v>704</v>
      </c>
      <c r="J28" s="832">
        <v>43</v>
      </c>
      <c r="K28" s="832">
        <v>30444</v>
      </c>
      <c r="L28" s="832"/>
      <c r="M28" s="832">
        <v>708</v>
      </c>
      <c r="N28" s="832">
        <v>58</v>
      </c>
      <c r="O28" s="832">
        <v>44370</v>
      </c>
      <c r="P28" s="828"/>
      <c r="Q28" s="833">
        <v>765</v>
      </c>
    </row>
    <row r="29" spans="1:17" ht="14.45" customHeight="1" x14ac:dyDescent="0.2">
      <c r="A29" s="822" t="s">
        <v>567</v>
      </c>
      <c r="B29" s="823" t="s">
        <v>2070</v>
      </c>
      <c r="C29" s="823" t="s">
        <v>1890</v>
      </c>
      <c r="D29" s="823" t="s">
        <v>1953</v>
      </c>
      <c r="E29" s="823" t="s">
        <v>1954</v>
      </c>
      <c r="F29" s="832">
        <v>280</v>
      </c>
      <c r="G29" s="832">
        <v>100240</v>
      </c>
      <c r="H29" s="832"/>
      <c r="I29" s="832">
        <v>358</v>
      </c>
      <c r="J29" s="832">
        <v>224</v>
      </c>
      <c r="K29" s="832">
        <v>80640</v>
      </c>
      <c r="L29" s="832"/>
      <c r="M29" s="832">
        <v>360</v>
      </c>
      <c r="N29" s="832">
        <v>252</v>
      </c>
      <c r="O29" s="832">
        <v>97776</v>
      </c>
      <c r="P29" s="828"/>
      <c r="Q29" s="833">
        <v>388</v>
      </c>
    </row>
    <row r="30" spans="1:17" ht="14.45" customHeight="1" x14ac:dyDescent="0.2">
      <c r="A30" s="822" t="s">
        <v>567</v>
      </c>
      <c r="B30" s="823" t="s">
        <v>2070</v>
      </c>
      <c r="C30" s="823" t="s">
        <v>1890</v>
      </c>
      <c r="D30" s="823" t="s">
        <v>2087</v>
      </c>
      <c r="E30" s="823" t="s">
        <v>2088</v>
      </c>
      <c r="F30" s="832">
        <v>15</v>
      </c>
      <c r="G30" s="832">
        <v>5325</v>
      </c>
      <c r="H30" s="832"/>
      <c r="I30" s="832">
        <v>355</v>
      </c>
      <c r="J30" s="832">
        <v>15</v>
      </c>
      <c r="K30" s="832">
        <v>5355</v>
      </c>
      <c r="L30" s="832"/>
      <c r="M30" s="832">
        <v>357</v>
      </c>
      <c r="N30" s="832">
        <v>7</v>
      </c>
      <c r="O30" s="832">
        <v>2695</v>
      </c>
      <c r="P30" s="828"/>
      <c r="Q30" s="833">
        <v>385</v>
      </c>
    </row>
    <row r="31" spans="1:17" ht="14.45" customHeight="1" x14ac:dyDescent="0.2">
      <c r="A31" s="822" t="s">
        <v>567</v>
      </c>
      <c r="B31" s="823" t="s">
        <v>2070</v>
      </c>
      <c r="C31" s="823" t="s">
        <v>1890</v>
      </c>
      <c r="D31" s="823" t="s">
        <v>2048</v>
      </c>
      <c r="E31" s="823" t="s">
        <v>2049</v>
      </c>
      <c r="F31" s="832">
        <v>246</v>
      </c>
      <c r="G31" s="832">
        <v>173922</v>
      </c>
      <c r="H31" s="832"/>
      <c r="I31" s="832">
        <v>707</v>
      </c>
      <c r="J31" s="832">
        <v>198</v>
      </c>
      <c r="K31" s="832">
        <v>140778</v>
      </c>
      <c r="L31" s="832"/>
      <c r="M31" s="832">
        <v>711</v>
      </c>
      <c r="N31" s="832">
        <v>238</v>
      </c>
      <c r="O31" s="832">
        <v>182784</v>
      </c>
      <c r="P31" s="828"/>
      <c r="Q31" s="833">
        <v>768</v>
      </c>
    </row>
    <row r="32" spans="1:17" ht="14.45" customHeight="1" x14ac:dyDescent="0.2">
      <c r="A32" s="822" t="s">
        <v>567</v>
      </c>
      <c r="B32" s="823" t="s">
        <v>2070</v>
      </c>
      <c r="C32" s="823" t="s">
        <v>1890</v>
      </c>
      <c r="D32" s="823" t="s">
        <v>2089</v>
      </c>
      <c r="E32" s="823" t="s">
        <v>2090</v>
      </c>
      <c r="F32" s="832">
        <v>33</v>
      </c>
      <c r="G32" s="832">
        <v>23232</v>
      </c>
      <c r="H32" s="832"/>
      <c r="I32" s="832">
        <v>704</v>
      </c>
      <c r="J32" s="832">
        <v>20</v>
      </c>
      <c r="K32" s="832">
        <v>14160</v>
      </c>
      <c r="L32" s="832"/>
      <c r="M32" s="832">
        <v>708</v>
      </c>
      <c r="N32" s="832">
        <v>37</v>
      </c>
      <c r="O32" s="832">
        <v>28305</v>
      </c>
      <c r="P32" s="828"/>
      <c r="Q32" s="833">
        <v>765</v>
      </c>
    </row>
    <row r="33" spans="1:17" ht="14.45" customHeight="1" x14ac:dyDescent="0.2">
      <c r="A33" s="822" t="s">
        <v>2105</v>
      </c>
      <c r="B33" s="823" t="s">
        <v>2139</v>
      </c>
      <c r="C33" s="823" t="s">
        <v>1890</v>
      </c>
      <c r="D33" s="823" t="s">
        <v>2140</v>
      </c>
      <c r="E33" s="823" t="s">
        <v>2141</v>
      </c>
      <c r="F33" s="832">
        <v>229</v>
      </c>
      <c r="G33" s="832">
        <v>14885</v>
      </c>
      <c r="H33" s="832"/>
      <c r="I33" s="832">
        <v>65</v>
      </c>
      <c r="J33" s="832">
        <v>191</v>
      </c>
      <c r="K33" s="832">
        <v>12606</v>
      </c>
      <c r="L33" s="832"/>
      <c r="M33" s="832">
        <v>66</v>
      </c>
      <c r="N33" s="832">
        <v>212</v>
      </c>
      <c r="O33" s="832">
        <v>13992</v>
      </c>
      <c r="P33" s="828"/>
      <c r="Q33" s="833">
        <v>66</v>
      </c>
    </row>
    <row r="34" spans="1:17" ht="14.45" customHeight="1" x14ac:dyDescent="0.2">
      <c r="A34" s="822" t="s">
        <v>2105</v>
      </c>
      <c r="B34" s="823" t="s">
        <v>2139</v>
      </c>
      <c r="C34" s="823" t="s">
        <v>1890</v>
      </c>
      <c r="D34" s="823" t="s">
        <v>2142</v>
      </c>
      <c r="E34" s="823" t="s">
        <v>2143</v>
      </c>
      <c r="F34" s="832"/>
      <c r="G34" s="832"/>
      <c r="H34" s="832"/>
      <c r="I34" s="832"/>
      <c r="J34" s="832"/>
      <c r="K34" s="832"/>
      <c r="L34" s="832"/>
      <c r="M34" s="832"/>
      <c r="N34" s="832">
        <v>1</v>
      </c>
      <c r="O34" s="832">
        <v>26</v>
      </c>
      <c r="P34" s="828"/>
      <c r="Q34" s="833">
        <v>26</v>
      </c>
    </row>
    <row r="35" spans="1:17" ht="14.45" customHeight="1" x14ac:dyDescent="0.2">
      <c r="A35" s="822" t="s">
        <v>2105</v>
      </c>
      <c r="B35" s="823" t="s">
        <v>2139</v>
      </c>
      <c r="C35" s="823" t="s">
        <v>1890</v>
      </c>
      <c r="D35" s="823" t="s">
        <v>2144</v>
      </c>
      <c r="E35" s="823" t="s">
        <v>2145</v>
      </c>
      <c r="F35" s="832">
        <v>4</v>
      </c>
      <c r="G35" s="832">
        <v>312</v>
      </c>
      <c r="H35" s="832"/>
      <c r="I35" s="832">
        <v>78</v>
      </c>
      <c r="J35" s="832"/>
      <c r="K35" s="832"/>
      <c r="L35" s="832"/>
      <c r="M35" s="832"/>
      <c r="N35" s="832"/>
      <c r="O35" s="832"/>
      <c r="P35" s="828"/>
      <c r="Q35" s="833"/>
    </row>
    <row r="36" spans="1:17" ht="14.45" customHeight="1" x14ac:dyDescent="0.2">
      <c r="A36" s="822" t="s">
        <v>2105</v>
      </c>
      <c r="B36" s="823" t="s">
        <v>2139</v>
      </c>
      <c r="C36" s="823" t="s">
        <v>1890</v>
      </c>
      <c r="D36" s="823" t="s">
        <v>2146</v>
      </c>
      <c r="E36" s="823" t="s">
        <v>2147</v>
      </c>
      <c r="F36" s="832">
        <v>2</v>
      </c>
      <c r="G36" s="832">
        <v>48</v>
      </c>
      <c r="H36" s="832"/>
      <c r="I36" s="832">
        <v>24</v>
      </c>
      <c r="J36" s="832">
        <v>4</v>
      </c>
      <c r="K36" s="832">
        <v>100</v>
      </c>
      <c r="L36" s="832"/>
      <c r="M36" s="832">
        <v>25</v>
      </c>
      <c r="N36" s="832">
        <v>8</v>
      </c>
      <c r="O36" s="832">
        <v>208</v>
      </c>
      <c r="P36" s="828"/>
      <c r="Q36" s="833">
        <v>26</v>
      </c>
    </row>
    <row r="37" spans="1:17" ht="14.45" customHeight="1" x14ac:dyDescent="0.2">
      <c r="A37" s="822" t="s">
        <v>2105</v>
      </c>
      <c r="B37" s="823" t="s">
        <v>2139</v>
      </c>
      <c r="C37" s="823" t="s">
        <v>1890</v>
      </c>
      <c r="D37" s="823" t="s">
        <v>2148</v>
      </c>
      <c r="E37" s="823" t="s">
        <v>2149</v>
      </c>
      <c r="F37" s="832">
        <v>2</v>
      </c>
      <c r="G37" s="832">
        <v>50</v>
      </c>
      <c r="H37" s="832"/>
      <c r="I37" s="832">
        <v>25</v>
      </c>
      <c r="J37" s="832">
        <v>4</v>
      </c>
      <c r="K37" s="832">
        <v>104</v>
      </c>
      <c r="L37" s="832"/>
      <c r="M37" s="832">
        <v>26</v>
      </c>
      <c r="N37" s="832">
        <v>7</v>
      </c>
      <c r="O37" s="832">
        <v>189</v>
      </c>
      <c r="P37" s="828"/>
      <c r="Q37" s="833">
        <v>27</v>
      </c>
    </row>
    <row r="38" spans="1:17" ht="14.45" customHeight="1" x14ac:dyDescent="0.2">
      <c r="A38" s="822" t="s">
        <v>2105</v>
      </c>
      <c r="B38" s="823" t="s">
        <v>2139</v>
      </c>
      <c r="C38" s="823" t="s">
        <v>1890</v>
      </c>
      <c r="D38" s="823" t="s">
        <v>2150</v>
      </c>
      <c r="E38" s="823" t="s">
        <v>2151</v>
      </c>
      <c r="F38" s="832"/>
      <c r="G38" s="832"/>
      <c r="H38" s="832"/>
      <c r="I38" s="832"/>
      <c r="J38" s="832"/>
      <c r="K38" s="832"/>
      <c r="L38" s="832"/>
      <c r="M38" s="832"/>
      <c r="N38" s="832">
        <v>1</v>
      </c>
      <c r="O38" s="832">
        <v>310</v>
      </c>
      <c r="P38" s="828"/>
      <c r="Q38" s="833">
        <v>310</v>
      </c>
    </row>
    <row r="39" spans="1:17" ht="14.45" customHeight="1" x14ac:dyDescent="0.2">
      <c r="A39" s="822" t="s">
        <v>2152</v>
      </c>
      <c r="B39" s="823" t="s">
        <v>2153</v>
      </c>
      <c r="C39" s="823" t="s">
        <v>1890</v>
      </c>
      <c r="D39" s="823" t="s">
        <v>2154</v>
      </c>
      <c r="E39" s="823" t="s">
        <v>2155</v>
      </c>
      <c r="F39" s="832">
        <v>2</v>
      </c>
      <c r="G39" s="832">
        <v>56</v>
      </c>
      <c r="H39" s="832"/>
      <c r="I39" s="832">
        <v>28</v>
      </c>
      <c r="J39" s="832"/>
      <c r="K39" s="832"/>
      <c r="L39" s="832"/>
      <c r="M39" s="832"/>
      <c r="N39" s="832">
        <v>2</v>
      </c>
      <c r="O39" s="832">
        <v>58</v>
      </c>
      <c r="P39" s="828"/>
      <c r="Q39" s="833">
        <v>29</v>
      </c>
    </row>
    <row r="40" spans="1:17" ht="14.45" customHeight="1" x14ac:dyDescent="0.2">
      <c r="A40" s="822" t="s">
        <v>2152</v>
      </c>
      <c r="B40" s="823" t="s">
        <v>2153</v>
      </c>
      <c r="C40" s="823" t="s">
        <v>1890</v>
      </c>
      <c r="D40" s="823" t="s">
        <v>2156</v>
      </c>
      <c r="E40" s="823" t="s">
        <v>2157</v>
      </c>
      <c r="F40" s="832"/>
      <c r="G40" s="832"/>
      <c r="H40" s="832"/>
      <c r="I40" s="832"/>
      <c r="J40" s="832"/>
      <c r="K40" s="832"/>
      <c r="L40" s="832"/>
      <c r="M40" s="832"/>
      <c r="N40" s="832">
        <v>2</v>
      </c>
      <c r="O40" s="832">
        <v>110</v>
      </c>
      <c r="P40" s="828"/>
      <c r="Q40" s="833">
        <v>55</v>
      </c>
    </row>
    <row r="41" spans="1:17" ht="14.45" customHeight="1" x14ac:dyDescent="0.2">
      <c r="A41" s="822" t="s">
        <v>2152</v>
      </c>
      <c r="B41" s="823" t="s">
        <v>2153</v>
      </c>
      <c r="C41" s="823" t="s">
        <v>1890</v>
      </c>
      <c r="D41" s="823" t="s">
        <v>2158</v>
      </c>
      <c r="E41" s="823" t="s">
        <v>2159</v>
      </c>
      <c r="F41" s="832"/>
      <c r="G41" s="832"/>
      <c r="H41" s="832"/>
      <c r="I41" s="832"/>
      <c r="J41" s="832"/>
      <c r="K41" s="832"/>
      <c r="L41" s="832"/>
      <c r="M41" s="832"/>
      <c r="N41" s="832">
        <v>2</v>
      </c>
      <c r="O41" s="832">
        <v>50</v>
      </c>
      <c r="P41" s="828"/>
      <c r="Q41" s="833">
        <v>25</v>
      </c>
    </row>
    <row r="42" spans="1:17" ht="14.45" customHeight="1" x14ac:dyDescent="0.2">
      <c r="A42" s="822" t="s">
        <v>2152</v>
      </c>
      <c r="B42" s="823" t="s">
        <v>2153</v>
      </c>
      <c r="C42" s="823" t="s">
        <v>1890</v>
      </c>
      <c r="D42" s="823" t="s">
        <v>2160</v>
      </c>
      <c r="E42" s="823" t="s">
        <v>2161</v>
      </c>
      <c r="F42" s="832">
        <v>2</v>
      </c>
      <c r="G42" s="832">
        <v>54</v>
      </c>
      <c r="H42" s="832"/>
      <c r="I42" s="832">
        <v>27</v>
      </c>
      <c r="J42" s="832"/>
      <c r="K42" s="832"/>
      <c r="L42" s="832"/>
      <c r="M42" s="832"/>
      <c r="N42" s="832">
        <v>2</v>
      </c>
      <c r="O42" s="832">
        <v>56</v>
      </c>
      <c r="P42" s="828"/>
      <c r="Q42" s="833">
        <v>28</v>
      </c>
    </row>
    <row r="43" spans="1:17" ht="14.45" customHeight="1" x14ac:dyDescent="0.2">
      <c r="A43" s="822" t="s">
        <v>2152</v>
      </c>
      <c r="B43" s="823" t="s">
        <v>2153</v>
      </c>
      <c r="C43" s="823" t="s">
        <v>1890</v>
      </c>
      <c r="D43" s="823" t="s">
        <v>2162</v>
      </c>
      <c r="E43" s="823" t="s">
        <v>2163</v>
      </c>
      <c r="F43" s="832">
        <v>1</v>
      </c>
      <c r="G43" s="832">
        <v>27</v>
      </c>
      <c r="H43" s="832"/>
      <c r="I43" s="832">
        <v>27</v>
      </c>
      <c r="J43" s="832"/>
      <c r="K43" s="832"/>
      <c r="L43" s="832"/>
      <c r="M43" s="832"/>
      <c r="N43" s="832">
        <v>2</v>
      </c>
      <c r="O43" s="832">
        <v>56</v>
      </c>
      <c r="P43" s="828"/>
      <c r="Q43" s="833">
        <v>28</v>
      </c>
    </row>
    <row r="44" spans="1:17" ht="14.45" customHeight="1" x14ac:dyDescent="0.2">
      <c r="A44" s="822" t="s">
        <v>2152</v>
      </c>
      <c r="B44" s="823" t="s">
        <v>2153</v>
      </c>
      <c r="C44" s="823" t="s">
        <v>1890</v>
      </c>
      <c r="D44" s="823" t="s">
        <v>2164</v>
      </c>
      <c r="E44" s="823" t="s">
        <v>2165</v>
      </c>
      <c r="F44" s="832">
        <v>3</v>
      </c>
      <c r="G44" s="832">
        <v>69</v>
      </c>
      <c r="H44" s="832"/>
      <c r="I44" s="832">
        <v>23</v>
      </c>
      <c r="J44" s="832"/>
      <c r="K44" s="832"/>
      <c r="L44" s="832"/>
      <c r="M44" s="832"/>
      <c r="N44" s="832">
        <v>2</v>
      </c>
      <c r="O44" s="832">
        <v>48</v>
      </c>
      <c r="P44" s="828"/>
      <c r="Q44" s="833">
        <v>24</v>
      </c>
    </row>
    <row r="45" spans="1:17" ht="14.45" customHeight="1" x14ac:dyDescent="0.2">
      <c r="A45" s="822" t="s">
        <v>2152</v>
      </c>
      <c r="B45" s="823" t="s">
        <v>2153</v>
      </c>
      <c r="C45" s="823" t="s">
        <v>1890</v>
      </c>
      <c r="D45" s="823" t="s">
        <v>2166</v>
      </c>
      <c r="E45" s="823" t="s">
        <v>2167</v>
      </c>
      <c r="F45" s="832">
        <v>1</v>
      </c>
      <c r="G45" s="832">
        <v>988</v>
      </c>
      <c r="H45" s="832"/>
      <c r="I45" s="832">
        <v>988</v>
      </c>
      <c r="J45" s="832"/>
      <c r="K45" s="832"/>
      <c r="L45" s="832"/>
      <c r="M45" s="832"/>
      <c r="N45" s="832"/>
      <c r="O45" s="832"/>
      <c r="P45" s="828"/>
      <c r="Q45" s="833"/>
    </row>
    <row r="46" spans="1:17" ht="14.45" customHeight="1" x14ac:dyDescent="0.2">
      <c r="A46" s="822" t="s">
        <v>2152</v>
      </c>
      <c r="B46" s="823" t="s">
        <v>2153</v>
      </c>
      <c r="C46" s="823" t="s">
        <v>1890</v>
      </c>
      <c r="D46" s="823" t="s">
        <v>2168</v>
      </c>
      <c r="E46" s="823" t="s">
        <v>2169</v>
      </c>
      <c r="F46" s="832">
        <v>3</v>
      </c>
      <c r="G46" s="832">
        <v>51</v>
      </c>
      <c r="H46" s="832"/>
      <c r="I46" s="832">
        <v>17</v>
      </c>
      <c r="J46" s="832">
        <v>3</v>
      </c>
      <c r="K46" s="832">
        <v>51</v>
      </c>
      <c r="L46" s="832"/>
      <c r="M46" s="832">
        <v>17</v>
      </c>
      <c r="N46" s="832">
        <v>1</v>
      </c>
      <c r="O46" s="832">
        <v>17</v>
      </c>
      <c r="P46" s="828"/>
      <c r="Q46" s="833">
        <v>17</v>
      </c>
    </row>
    <row r="47" spans="1:17" ht="14.45" customHeight="1" x14ac:dyDescent="0.2">
      <c r="A47" s="822" t="s">
        <v>2152</v>
      </c>
      <c r="B47" s="823" t="s">
        <v>2153</v>
      </c>
      <c r="C47" s="823" t="s">
        <v>1890</v>
      </c>
      <c r="D47" s="823" t="s">
        <v>2170</v>
      </c>
      <c r="E47" s="823" t="s">
        <v>2171</v>
      </c>
      <c r="F47" s="832"/>
      <c r="G47" s="832"/>
      <c r="H47" s="832"/>
      <c r="I47" s="832"/>
      <c r="J47" s="832">
        <v>1</v>
      </c>
      <c r="K47" s="832">
        <v>61</v>
      </c>
      <c r="L47" s="832"/>
      <c r="M47" s="832">
        <v>61</v>
      </c>
      <c r="N47" s="832"/>
      <c r="O47" s="832"/>
      <c r="P47" s="828"/>
      <c r="Q47" s="833"/>
    </row>
    <row r="48" spans="1:17" ht="14.45" customHeight="1" x14ac:dyDescent="0.2">
      <c r="A48" s="822" t="s">
        <v>2152</v>
      </c>
      <c r="B48" s="823" t="s">
        <v>2153</v>
      </c>
      <c r="C48" s="823" t="s">
        <v>1890</v>
      </c>
      <c r="D48" s="823" t="s">
        <v>2172</v>
      </c>
      <c r="E48" s="823" t="s">
        <v>2173</v>
      </c>
      <c r="F48" s="832"/>
      <c r="G48" s="832"/>
      <c r="H48" s="832"/>
      <c r="I48" s="832"/>
      <c r="J48" s="832">
        <v>1</v>
      </c>
      <c r="K48" s="832">
        <v>392</v>
      </c>
      <c r="L48" s="832"/>
      <c r="M48" s="832">
        <v>392</v>
      </c>
      <c r="N48" s="832"/>
      <c r="O48" s="832"/>
      <c r="P48" s="828"/>
      <c r="Q48" s="833"/>
    </row>
    <row r="49" spans="1:17" ht="14.45" customHeight="1" x14ac:dyDescent="0.2">
      <c r="A49" s="822" t="s">
        <v>2152</v>
      </c>
      <c r="B49" s="823" t="s">
        <v>2153</v>
      </c>
      <c r="C49" s="823" t="s">
        <v>1890</v>
      </c>
      <c r="D49" s="823" t="s">
        <v>2174</v>
      </c>
      <c r="E49" s="823" t="s">
        <v>2175</v>
      </c>
      <c r="F49" s="832">
        <v>1</v>
      </c>
      <c r="G49" s="832">
        <v>854</v>
      </c>
      <c r="H49" s="832"/>
      <c r="I49" s="832">
        <v>854</v>
      </c>
      <c r="J49" s="832"/>
      <c r="K49" s="832"/>
      <c r="L49" s="832"/>
      <c r="M49" s="832"/>
      <c r="N49" s="832"/>
      <c r="O49" s="832"/>
      <c r="P49" s="828"/>
      <c r="Q49" s="833"/>
    </row>
    <row r="50" spans="1:17" ht="14.45" customHeight="1" x14ac:dyDescent="0.2">
      <c r="A50" s="822" t="s">
        <v>2152</v>
      </c>
      <c r="B50" s="823" t="s">
        <v>2153</v>
      </c>
      <c r="C50" s="823" t="s">
        <v>1890</v>
      </c>
      <c r="D50" s="823" t="s">
        <v>2176</v>
      </c>
      <c r="E50" s="823" t="s">
        <v>2177</v>
      </c>
      <c r="F50" s="832">
        <v>1</v>
      </c>
      <c r="G50" s="832">
        <v>188</v>
      </c>
      <c r="H50" s="832"/>
      <c r="I50" s="832">
        <v>188</v>
      </c>
      <c r="J50" s="832"/>
      <c r="K50" s="832"/>
      <c r="L50" s="832"/>
      <c r="M50" s="832"/>
      <c r="N50" s="832"/>
      <c r="O50" s="832"/>
      <c r="P50" s="828"/>
      <c r="Q50" s="833"/>
    </row>
    <row r="51" spans="1:17" ht="14.45" customHeight="1" x14ac:dyDescent="0.2">
      <c r="A51" s="822" t="s">
        <v>2152</v>
      </c>
      <c r="B51" s="823" t="s">
        <v>2153</v>
      </c>
      <c r="C51" s="823" t="s">
        <v>1890</v>
      </c>
      <c r="D51" s="823" t="s">
        <v>2178</v>
      </c>
      <c r="E51" s="823" t="s">
        <v>2179</v>
      </c>
      <c r="F51" s="832"/>
      <c r="G51" s="832"/>
      <c r="H51" s="832"/>
      <c r="I51" s="832"/>
      <c r="J51" s="832"/>
      <c r="K51" s="832"/>
      <c r="L51" s="832"/>
      <c r="M51" s="832"/>
      <c r="N51" s="832">
        <v>1</v>
      </c>
      <c r="O51" s="832">
        <v>193</v>
      </c>
      <c r="P51" s="828"/>
      <c r="Q51" s="833">
        <v>193</v>
      </c>
    </row>
    <row r="52" spans="1:17" ht="14.45" customHeight="1" x14ac:dyDescent="0.2">
      <c r="A52" s="822" t="s">
        <v>2152</v>
      </c>
      <c r="B52" s="823" t="s">
        <v>2153</v>
      </c>
      <c r="C52" s="823" t="s">
        <v>1890</v>
      </c>
      <c r="D52" s="823" t="s">
        <v>2180</v>
      </c>
      <c r="E52" s="823" t="s">
        <v>2181</v>
      </c>
      <c r="F52" s="832">
        <v>1</v>
      </c>
      <c r="G52" s="832">
        <v>365</v>
      </c>
      <c r="H52" s="832"/>
      <c r="I52" s="832">
        <v>365</v>
      </c>
      <c r="J52" s="832"/>
      <c r="K52" s="832"/>
      <c r="L52" s="832"/>
      <c r="M52" s="832"/>
      <c r="N52" s="832"/>
      <c r="O52" s="832"/>
      <c r="P52" s="828"/>
      <c r="Q52" s="833"/>
    </row>
    <row r="53" spans="1:17" ht="14.45" customHeight="1" x14ac:dyDescent="0.2">
      <c r="A53" s="822" t="s">
        <v>2152</v>
      </c>
      <c r="B53" s="823" t="s">
        <v>2153</v>
      </c>
      <c r="C53" s="823" t="s">
        <v>1890</v>
      </c>
      <c r="D53" s="823" t="s">
        <v>2182</v>
      </c>
      <c r="E53" s="823" t="s">
        <v>2183</v>
      </c>
      <c r="F53" s="832">
        <v>5</v>
      </c>
      <c r="G53" s="832">
        <v>2815</v>
      </c>
      <c r="H53" s="832"/>
      <c r="I53" s="832">
        <v>563</v>
      </c>
      <c r="J53" s="832">
        <v>4</v>
      </c>
      <c r="K53" s="832">
        <v>2256</v>
      </c>
      <c r="L53" s="832"/>
      <c r="M53" s="832">
        <v>564</v>
      </c>
      <c r="N53" s="832">
        <v>1</v>
      </c>
      <c r="O53" s="832">
        <v>566</v>
      </c>
      <c r="P53" s="828"/>
      <c r="Q53" s="833">
        <v>566</v>
      </c>
    </row>
    <row r="54" spans="1:17" ht="14.45" customHeight="1" x14ac:dyDescent="0.2">
      <c r="A54" s="822" t="s">
        <v>2152</v>
      </c>
      <c r="B54" s="823" t="s">
        <v>2153</v>
      </c>
      <c r="C54" s="823" t="s">
        <v>1890</v>
      </c>
      <c r="D54" s="823" t="s">
        <v>2184</v>
      </c>
      <c r="E54" s="823" t="s">
        <v>2185</v>
      </c>
      <c r="F54" s="832">
        <v>5</v>
      </c>
      <c r="G54" s="832">
        <v>2075</v>
      </c>
      <c r="H54" s="832"/>
      <c r="I54" s="832">
        <v>415</v>
      </c>
      <c r="J54" s="832">
        <v>4</v>
      </c>
      <c r="K54" s="832">
        <v>1664</v>
      </c>
      <c r="L54" s="832"/>
      <c r="M54" s="832">
        <v>416</v>
      </c>
      <c r="N54" s="832">
        <v>3</v>
      </c>
      <c r="O54" s="832">
        <v>1254</v>
      </c>
      <c r="P54" s="828"/>
      <c r="Q54" s="833">
        <v>418</v>
      </c>
    </row>
    <row r="55" spans="1:17" ht="14.45" customHeight="1" x14ac:dyDescent="0.2">
      <c r="A55" s="822" t="s">
        <v>2152</v>
      </c>
      <c r="B55" s="823" t="s">
        <v>2153</v>
      </c>
      <c r="C55" s="823" t="s">
        <v>1890</v>
      </c>
      <c r="D55" s="823" t="s">
        <v>2186</v>
      </c>
      <c r="E55" s="823" t="s">
        <v>2187</v>
      </c>
      <c r="F55" s="832">
        <v>215</v>
      </c>
      <c r="G55" s="832">
        <v>85355</v>
      </c>
      <c r="H55" s="832"/>
      <c r="I55" s="832">
        <v>397</v>
      </c>
      <c r="J55" s="832">
        <v>185</v>
      </c>
      <c r="K55" s="832">
        <v>73630</v>
      </c>
      <c r="L55" s="832"/>
      <c r="M55" s="832">
        <v>398</v>
      </c>
      <c r="N55" s="832">
        <v>197</v>
      </c>
      <c r="O55" s="832">
        <v>78800</v>
      </c>
      <c r="P55" s="828"/>
      <c r="Q55" s="833">
        <v>400</v>
      </c>
    </row>
    <row r="56" spans="1:17" ht="14.45" customHeight="1" x14ac:dyDescent="0.2">
      <c r="A56" s="822" t="s">
        <v>2152</v>
      </c>
      <c r="B56" s="823" t="s">
        <v>2153</v>
      </c>
      <c r="C56" s="823" t="s">
        <v>1890</v>
      </c>
      <c r="D56" s="823" t="s">
        <v>2188</v>
      </c>
      <c r="E56" s="823" t="s">
        <v>2189</v>
      </c>
      <c r="F56" s="832">
        <v>3</v>
      </c>
      <c r="G56" s="832">
        <v>90</v>
      </c>
      <c r="H56" s="832"/>
      <c r="I56" s="832">
        <v>30</v>
      </c>
      <c r="J56" s="832"/>
      <c r="K56" s="832"/>
      <c r="L56" s="832"/>
      <c r="M56" s="832"/>
      <c r="N56" s="832">
        <v>2</v>
      </c>
      <c r="O56" s="832">
        <v>62</v>
      </c>
      <c r="P56" s="828"/>
      <c r="Q56" s="833">
        <v>31</v>
      </c>
    </row>
    <row r="57" spans="1:17" ht="14.45" customHeight="1" x14ac:dyDescent="0.2">
      <c r="A57" s="822" t="s">
        <v>2152</v>
      </c>
      <c r="B57" s="823" t="s">
        <v>2153</v>
      </c>
      <c r="C57" s="823" t="s">
        <v>1890</v>
      </c>
      <c r="D57" s="823" t="s">
        <v>2190</v>
      </c>
      <c r="E57" s="823" t="s">
        <v>2191</v>
      </c>
      <c r="F57" s="832">
        <v>1</v>
      </c>
      <c r="G57" s="832">
        <v>50</v>
      </c>
      <c r="H57" s="832"/>
      <c r="I57" s="832">
        <v>50</v>
      </c>
      <c r="J57" s="832">
        <v>1</v>
      </c>
      <c r="K57" s="832">
        <v>50</v>
      </c>
      <c r="L57" s="832"/>
      <c r="M57" s="832">
        <v>50</v>
      </c>
      <c r="N57" s="832"/>
      <c r="O57" s="832"/>
      <c r="P57" s="828"/>
      <c r="Q57" s="833"/>
    </row>
    <row r="58" spans="1:17" ht="14.45" customHeight="1" x14ac:dyDescent="0.2">
      <c r="A58" s="822" t="s">
        <v>2152</v>
      </c>
      <c r="B58" s="823" t="s">
        <v>2153</v>
      </c>
      <c r="C58" s="823" t="s">
        <v>1890</v>
      </c>
      <c r="D58" s="823" t="s">
        <v>2192</v>
      </c>
      <c r="E58" s="823" t="s">
        <v>2193</v>
      </c>
      <c r="F58" s="832">
        <v>1</v>
      </c>
      <c r="G58" s="832">
        <v>13</v>
      </c>
      <c r="H58" s="832"/>
      <c r="I58" s="832">
        <v>13</v>
      </c>
      <c r="J58" s="832"/>
      <c r="K58" s="832"/>
      <c r="L58" s="832"/>
      <c r="M58" s="832"/>
      <c r="N58" s="832"/>
      <c r="O58" s="832"/>
      <c r="P58" s="828"/>
      <c r="Q58" s="833"/>
    </row>
    <row r="59" spans="1:17" ht="14.45" customHeight="1" x14ac:dyDescent="0.2">
      <c r="A59" s="822" t="s">
        <v>2152</v>
      </c>
      <c r="B59" s="823" t="s">
        <v>2153</v>
      </c>
      <c r="C59" s="823" t="s">
        <v>1890</v>
      </c>
      <c r="D59" s="823" t="s">
        <v>2194</v>
      </c>
      <c r="E59" s="823" t="s">
        <v>2195</v>
      </c>
      <c r="F59" s="832">
        <v>12</v>
      </c>
      <c r="G59" s="832">
        <v>2208</v>
      </c>
      <c r="H59" s="832"/>
      <c r="I59" s="832">
        <v>184</v>
      </c>
      <c r="J59" s="832">
        <v>6</v>
      </c>
      <c r="K59" s="832">
        <v>1110</v>
      </c>
      <c r="L59" s="832"/>
      <c r="M59" s="832">
        <v>185</v>
      </c>
      <c r="N59" s="832">
        <v>6</v>
      </c>
      <c r="O59" s="832">
        <v>1122</v>
      </c>
      <c r="P59" s="828"/>
      <c r="Q59" s="833">
        <v>187</v>
      </c>
    </row>
    <row r="60" spans="1:17" ht="14.45" customHeight="1" x14ac:dyDescent="0.2">
      <c r="A60" s="822" t="s">
        <v>2152</v>
      </c>
      <c r="B60" s="823" t="s">
        <v>2153</v>
      </c>
      <c r="C60" s="823" t="s">
        <v>1890</v>
      </c>
      <c r="D60" s="823" t="s">
        <v>2196</v>
      </c>
      <c r="E60" s="823" t="s">
        <v>2197</v>
      </c>
      <c r="F60" s="832">
        <v>1</v>
      </c>
      <c r="G60" s="832">
        <v>73</v>
      </c>
      <c r="H60" s="832"/>
      <c r="I60" s="832">
        <v>73</v>
      </c>
      <c r="J60" s="832"/>
      <c r="K60" s="832"/>
      <c r="L60" s="832"/>
      <c r="M60" s="832"/>
      <c r="N60" s="832"/>
      <c r="O60" s="832"/>
      <c r="P60" s="828"/>
      <c r="Q60" s="833"/>
    </row>
    <row r="61" spans="1:17" ht="14.45" customHeight="1" x14ac:dyDescent="0.2">
      <c r="A61" s="822" t="s">
        <v>2152</v>
      </c>
      <c r="B61" s="823" t="s">
        <v>2153</v>
      </c>
      <c r="C61" s="823" t="s">
        <v>1890</v>
      </c>
      <c r="D61" s="823" t="s">
        <v>2198</v>
      </c>
      <c r="E61" s="823" t="s">
        <v>2199</v>
      </c>
      <c r="F61" s="832">
        <v>5</v>
      </c>
      <c r="G61" s="832">
        <v>925</v>
      </c>
      <c r="H61" s="832"/>
      <c r="I61" s="832">
        <v>185</v>
      </c>
      <c r="J61" s="832">
        <v>4</v>
      </c>
      <c r="K61" s="832">
        <v>744</v>
      </c>
      <c r="L61" s="832"/>
      <c r="M61" s="832">
        <v>186</v>
      </c>
      <c r="N61" s="832">
        <v>7</v>
      </c>
      <c r="O61" s="832">
        <v>1316</v>
      </c>
      <c r="P61" s="828"/>
      <c r="Q61" s="833">
        <v>188</v>
      </c>
    </row>
    <row r="62" spans="1:17" ht="14.45" customHeight="1" x14ac:dyDescent="0.2">
      <c r="A62" s="822" t="s">
        <v>2152</v>
      </c>
      <c r="B62" s="823" t="s">
        <v>2153</v>
      </c>
      <c r="C62" s="823" t="s">
        <v>1890</v>
      </c>
      <c r="D62" s="823" t="s">
        <v>2200</v>
      </c>
      <c r="E62" s="823" t="s">
        <v>2201</v>
      </c>
      <c r="F62" s="832">
        <v>9</v>
      </c>
      <c r="G62" s="832">
        <v>1350</v>
      </c>
      <c r="H62" s="832"/>
      <c r="I62" s="832">
        <v>150</v>
      </c>
      <c r="J62" s="832">
        <v>6</v>
      </c>
      <c r="K62" s="832">
        <v>900</v>
      </c>
      <c r="L62" s="832"/>
      <c r="M62" s="832">
        <v>150</v>
      </c>
      <c r="N62" s="832"/>
      <c r="O62" s="832"/>
      <c r="P62" s="828"/>
      <c r="Q62" s="833"/>
    </row>
    <row r="63" spans="1:17" ht="14.45" customHeight="1" x14ac:dyDescent="0.2">
      <c r="A63" s="822" t="s">
        <v>2152</v>
      </c>
      <c r="B63" s="823" t="s">
        <v>2153</v>
      </c>
      <c r="C63" s="823" t="s">
        <v>1890</v>
      </c>
      <c r="D63" s="823" t="s">
        <v>2202</v>
      </c>
      <c r="E63" s="823" t="s">
        <v>2203</v>
      </c>
      <c r="F63" s="832">
        <v>3</v>
      </c>
      <c r="G63" s="832">
        <v>90</v>
      </c>
      <c r="H63" s="832"/>
      <c r="I63" s="832">
        <v>30</v>
      </c>
      <c r="J63" s="832"/>
      <c r="K63" s="832"/>
      <c r="L63" s="832"/>
      <c r="M63" s="832"/>
      <c r="N63" s="832">
        <v>2</v>
      </c>
      <c r="O63" s="832">
        <v>62</v>
      </c>
      <c r="P63" s="828"/>
      <c r="Q63" s="833">
        <v>31</v>
      </c>
    </row>
    <row r="64" spans="1:17" ht="14.45" customHeight="1" x14ac:dyDescent="0.2">
      <c r="A64" s="822" t="s">
        <v>2152</v>
      </c>
      <c r="B64" s="823" t="s">
        <v>2153</v>
      </c>
      <c r="C64" s="823" t="s">
        <v>1890</v>
      </c>
      <c r="D64" s="823" t="s">
        <v>2204</v>
      </c>
      <c r="E64" s="823" t="s">
        <v>2205</v>
      </c>
      <c r="F64" s="832">
        <v>2</v>
      </c>
      <c r="G64" s="832">
        <v>62</v>
      </c>
      <c r="H64" s="832"/>
      <c r="I64" s="832">
        <v>31</v>
      </c>
      <c r="J64" s="832"/>
      <c r="K64" s="832"/>
      <c r="L64" s="832"/>
      <c r="M64" s="832"/>
      <c r="N64" s="832">
        <v>2</v>
      </c>
      <c r="O64" s="832">
        <v>64</v>
      </c>
      <c r="P64" s="828"/>
      <c r="Q64" s="833">
        <v>32</v>
      </c>
    </row>
    <row r="65" spans="1:17" ht="14.45" customHeight="1" x14ac:dyDescent="0.2">
      <c r="A65" s="822" t="s">
        <v>2152</v>
      </c>
      <c r="B65" s="823" t="s">
        <v>2153</v>
      </c>
      <c r="C65" s="823" t="s">
        <v>1890</v>
      </c>
      <c r="D65" s="823" t="s">
        <v>2206</v>
      </c>
      <c r="E65" s="823" t="s">
        <v>2207</v>
      </c>
      <c r="F65" s="832">
        <v>2</v>
      </c>
      <c r="G65" s="832">
        <v>56</v>
      </c>
      <c r="H65" s="832"/>
      <c r="I65" s="832">
        <v>28</v>
      </c>
      <c r="J65" s="832"/>
      <c r="K65" s="832"/>
      <c r="L65" s="832"/>
      <c r="M65" s="832"/>
      <c r="N65" s="832">
        <v>2</v>
      </c>
      <c r="O65" s="832">
        <v>58</v>
      </c>
      <c r="P65" s="828"/>
      <c r="Q65" s="833">
        <v>29</v>
      </c>
    </row>
    <row r="66" spans="1:17" ht="14.45" customHeight="1" x14ac:dyDescent="0.2">
      <c r="A66" s="822" t="s">
        <v>2152</v>
      </c>
      <c r="B66" s="823" t="s">
        <v>2153</v>
      </c>
      <c r="C66" s="823" t="s">
        <v>1890</v>
      </c>
      <c r="D66" s="823" t="s">
        <v>2208</v>
      </c>
      <c r="E66" s="823" t="s">
        <v>2209</v>
      </c>
      <c r="F66" s="832"/>
      <c r="G66" s="832"/>
      <c r="H66" s="832"/>
      <c r="I66" s="832"/>
      <c r="J66" s="832">
        <v>1</v>
      </c>
      <c r="K66" s="832">
        <v>258</v>
      </c>
      <c r="L66" s="832"/>
      <c r="M66" s="832">
        <v>258</v>
      </c>
      <c r="N66" s="832"/>
      <c r="O66" s="832"/>
      <c r="P66" s="828"/>
      <c r="Q66" s="833"/>
    </row>
    <row r="67" spans="1:17" ht="14.45" customHeight="1" x14ac:dyDescent="0.2">
      <c r="A67" s="822" t="s">
        <v>2152</v>
      </c>
      <c r="B67" s="823" t="s">
        <v>2153</v>
      </c>
      <c r="C67" s="823" t="s">
        <v>1890</v>
      </c>
      <c r="D67" s="823" t="s">
        <v>2210</v>
      </c>
      <c r="E67" s="823" t="s">
        <v>2211</v>
      </c>
      <c r="F67" s="832">
        <v>2</v>
      </c>
      <c r="G67" s="832">
        <v>52</v>
      </c>
      <c r="H67" s="832"/>
      <c r="I67" s="832">
        <v>26</v>
      </c>
      <c r="J67" s="832"/>
      <c r="K67" s="832"/>
      <c r="L67" s="832"/>
      <c r="M67" s="832"/>
      <c r="N67" s="832">
        <v>2</v>
      </c>
      <c r="O67" s="832">
        <v>54</v>
      </c>
      <c r="P67" s="828"/>
      <c r="Q67" s="833">
        <v>27</v>
      </c>
    </row>
    <row r="68" spans="1:17" ht="14.45" customHeight="1" x14ac:dyDescent="0.2">
      <c r="A68" s="822" t="s">
        <v>2152</v>
      </c>
      <c r="B68" s="823" t="s">
        <v>2153</v>
      </c>
      <c r="C68" s="823" t="s">
        <v>1890</v>
      </c>
      <c r="D68" s="823" t="s">
        <v>2212</v>
      </c>
      <c r="E68" s="823" t="s">
        <v>2213</v>
      </c>
      <c r="F68" s="832">
        <v>1</v>
      </c>
      <c r="G68" s="832">
        <v>26</v>
      </c>
      <c r="H68" s="832"/>
      <c r="I68" s="832">
        <v>26</v>
      </c>
      <c r="J68" s="832"/>
      <c r="K68" s="832"/>
      <c r="L68" s="832"/>
      <c r="M68" s="832"/>
      <c r="N68" s="832"/>
      <c r="O68" s="832"/>
      <c r="P68" s="828"/>
      <c r="Q68" s="833"/>
    </row>
    <row r="69" spans="1:17" ht="14.45" customHeight="1" x14ac:dyDescent="0.2">
      <c r="A69" s="822" t="s">
        <v>2152</v>
      </c>
      <c r="B69" s="823" t="s">
        <v>2153</v>
      </c>
      <c r="C69" s="823" t="s">
        <v>1890</v>
      </c>
      <c r="D69" s="823" t="s">
        <v>2214</v>
      </c>
      <c r="E69" s="823" t="s">
        <v>2215</v>
      </c>
      <c r="F69" s="832"/>
      <c r="G69" s="832"/>
      <c r="H69" s="832"/>
      <c r="I69" s="832"/>
      <c r="J69" s="832"/>
      <c r="K69" s="832"/>
      <c r="L69" s="832"/>
      <c r="M69" s="832"/>
      <c r="N69" s="832">
        <v>2</v>
      </c>
      <c r="O69" s="832">
        <v>170</v>
      </c>
      <c r="P69" s="828"/>
      <c r="Q69" s="833">
        <v>85</v>
      </c>
    </row>
    <row r="70" spans="1:17" ht="14.45" customHeight="1" x14ac:dyDescent="0.2">
      <c r="A70" s="822" t="s">
        <v>2152</v>
      </c>
      <c r="B70" s="823" t="s">
        <v>2153</v>
      </c>
      <c r="C70" s="823" t="s">
        <v>1890</v>
      </c>
      <c r="D70" s="823" t="s">
        <v>2216</v>
      </c>
      <c r="E70" s="823" t="s">
        <v>2217</v>
      </c>
      <c r="F70" s="832">
        <v>248</v>
      </c>
      <c r="G70" s="832">
        <v>43896</v>
      </c>
      <c r="H70" s="832"/>
      <c r="I70" s="832">
        <v>177</v>
      </c>
      <c r="J70" s="832">
        <v>221</v>
      </c>
      <c r="K70" s="832">
        <v>39338</v>
      </c>
      <c r="L70" s="832"/>
      <c r="M70" s="832">
        <v>178</v>
      </c>
      <c r="N70" s="832">
        <v>203</v>
      </c>
      <c r="O70" s="832">
        <v>36540</v>
      </c>
      <c r="P70" s="828"/>
      <c r="Q70" s="833">
        <v>180</v>
      </c>
    </row>
    <row r="71" spans="1:17" ht="14.45" customHeight="1" x14ac:dyDescent="0.2">
      <c r="A71" s="822" t="s">
        <v>2152</v>
      </c>
      <c r="B71" s="823" t="s">
        <v>2153</v>
      </c>
      <c r="C71" s="823" t="s">
        <v>1890</v>
      </c>
      <c r="D71" s="823" t="s">
        <v>2218</v>
      </c>
      <c r="E71" s="823" t="s">
        <v>2219</v>
      </c>
      <c r="F71" s="832">
        <v>1</v>
      </c>
      <c r="G71" s="832">
        <v>16</v>
      </c>
      <c r="H71" s="832"/>
      <c r="I71" s="832">
        <v>16</v>
      </c>
      <c r="J71" s="832"/>
      <c r="K71" s="832"/>
      <c r="L71" s="832"/>
      <c r="M71" s="832"/>
      <c r="N71" s="832">
        <v>2</v>
      </c>
      <c r="O71" s="832">
        <v>32</v>
      </c>
      <c r="P71" s="828"/>
      <c r="Q71" s="833">
        <v>16</v>
      </c>
    </row>
    <row r="72" spans="1:17" ht="14.45" customHeight="1" x14ac:dyDescent="0.2">
      <c r="A72" s="822" t="s">
        <v>2152</v>
      </c>
      <c r="B72" s="823" t="s">
        <v>2153</v>
      </c>
      <c r="C72" s="823" t="s">
        <v>1890</v>
      </c>
      <c r="D72" s="823" t="s">
        <v>2220</v>
      </c>
      <c r="E72" s="823" t="s">
        <v>2221</v>
      </c>
      <c r="F72" s="832">
        <v>1</v>
      </c>
      <c r="G72" s="832">
        <v>23</v>
      </c>
      <c r="H72" s="832"/>
      <c r="I72" s="832">
        <v>23</v>
      </c>
      <c r="J72" s="832"/>
      <c r="K72" s="832"/>
      <c r="L72" s="832"/>
      <c r="M72" s="832"/>
      <c r="N72" s="832">
        <v>2</v>
      </c>
      <c r="O72" s="832">
        <v>48</v>
      </c>
      <c r="P72" s="828"/>
      <c r="Q72" s="833">
        <v>24</v>
      </c>
    </row>
    <row r="73" spans="1:17" ht="14.45" customHeight="1" x14ac:dyDescent="0.2">
      <c r="A73" s="822" t="s">
        <v>2152</v>
      </c>
      <c r="B73" s="823" t="s">
        <v>2153</v>
      </c>
      <c r="C73" s="823" t="s">
        <v>1890</v>
      </c>
      <c r="D73" s="823" t="s">
        <v>2222</v>
      </c>
      <c r="E73" s="823" t="s">
        <v>2223</v>
      </c>
      <c r="F73" s="832"/>
      <c r="G73" s="832"/>
      <c r="H73" s="832"/>
      <c r="I73" s="832"/>
      <c r="J73" s="832"/>
      <c r="K73" s="832"/>
      <c r="L73" s="832"/>
      <c r="M73" s="832"/>
      <c r="N73" s="832">
        <v>2</v>
      </c>
      <c r="O73" s="832">
        <v>74</v>
      </c>
      <c r="P73" s="828"/>
      <c r="Q73" s="833">
        <v>37</v>
      </c>
    </row>
    <row r="74" spans="1:17" ht="14.45" customHeight="1" x14ac:dyDescent="0.2">
      <c r="A74" s="822" t="s">
        <v>2152</v>
      </c>
      <c r="B74" s="823" t="s">
        <v>2153</v>
      </c>
      <c r="C74" s="823" t="s">
        <v>1890</v>
      </c>
      <c r="D74" s="823" t="s">
        <v>2224</v>
      </c>
      <c r="E74" s="823" t="s">
        <v>2225</v>
      </c>
      <c r="F74" s="832">
        <v>3</v>
      </c>
      <c r="G74" s="832">
        <v>69</v>
      </c>
      <c r="H74" s="832"/>
      <c r="I74" s="832">
        <v>23</v>
      </c>
      <c r="J74" s="832"/>
      <c r="K74" s="832"/>
      <c r="L74" s="832"/>
      <c r="M74" s="832"/>
      <c r="N74" s="832">
        <v>2</v>
      </c>
      <c r="O74" s="832">
        <v>48</v>
      </c>
      <c r="P74" s="828"/>
      <c r="Q74" s="833">
        <v>24</v>
      </c>
    </row>
    <row r="75" spans="1:17" ht="14.45" customHeight="1" x14ac:dyDescent="0.2">
      <c r="A75" s="822" t="s">
        <v>2152</v>
      </c>
      <c r="B75" s="823" t="s">
        <v>2153</v>
      </c>
      <c r="C75" s="823" t="s">
        <v>1890</v>
      </c>
      <c r="D75" s="823" t="s">
        <v>2226</v>
      </c>
      <c r="E75" s="823" t="s">
        <v>2227</v>
      </c>
      <c r="F75" s="832"/>
      <c r="G75" s="832"/>
      <c r="H75" s="832"/>
      <c r="I75" s="832"/>
      <c r="J75" s="832">
        <v>1</v>
      </c>
      <c r="K75" s="832">
        <v>404</v>
      </c>
      <c r="L75" s="832"/>
      <c r="M75" s="832">
        <v>404</v>
      </c>
      <c r="N75" s="832"/>
      <c r="O75" s="832"/>
      <c r="P75" s="828"/>
      <c r="Q75" s="833"/>
    </row>
    <row r="76" spans="1:17" ht="14.45" customHeight="1" x14ac:dyDescent="0.2">
      <c r="A76" s="822" t="s">
        <v>2152</v>
      </c>
      <c r="B76" s="823" t="s">
        <v>2153</v>
      </c>
      <c r="C76" s="823" t="s">
        <v>1890</v>
      </c>
      <c r="D76" s="823" t="s">
        <v>2228</v>
      </c>
      <c r="E76" s="823" t="s">
        <v>2229</v>
      </c>
      <c r="F76" s="832">
        <v>4</v>
      </c>
      <c r="G76" s="832">
        <v>2356</v>
      </c>
      <c r="H76" s="832"/>
      <c r="I76" s="832">
        <v>589</v>
      </c>
      <c r="J76" s="832">
        <v>4</v>
      </c>
      <c r="K76" s="832">
        <v>2360</v>
      </c>
      <c r="L76" s="832"/>
      <c r="M76" s="832">
        <v>590</v>
      </c>
      <c r="N76" s="832">
        <v>3</v>
      </c>
      <c r="O76" s="832">
        <v>1776</v>
      </c>
      <c r="P76" s="828"/>
      <c r="Q76" s="833">
        <v>592</v>
      </c>
    </row>
    <row r="77" spans="1:17" ht="14.45" customHeight="1" x14ac:dyDescent="0.2">
      <c r="A77" s="822" t="s">
        <v>2152</v>
      </c>
      <c r="B77" s="823" t="s">
        <v>2153</v>
      </c>
      <c r="C77" s="823" t="s">
        <v>1890</v>
      </c>
      <c r="D77" s="823" t="s">
        <v>2230</v>
      </c>
      <c r="E77" s="823" t="s">
        <v>2231</v>
      </c>
      <c r="F77" s="832">
        <v>2</v>
      </c>
      <c r="G77" s="832">
        <v>58</v>
      </c>
      <c r="H77" s="832"/>
      <c r="I77" s="832">
        <v>29</v>
      </c>
      <c r="J77" s="832"/>
      <c r="K77" s="832"/>
      <c r="L77" s="832"/>
      <c r="M77" s="832"/>
      <c r="N77" s="832">
        <v>2</v>
      </c>
      <c r="O77" s="832">
        <v>60</v>
      </c>
      <c r="P77" s="828"/>
      <c r="Q77" s="833">
        <v>30</v>
      </c>
    </row>
    <row r="78" spans="1:17" ht="14.45" customHeight="1" x14ac:dyDescent="0.2">
      <c r="A78" s="822" t="s">
        <v>2152</v>
      </c>
      <c r="B78" s="823" t="s">
        <v>2153</v>
      </c>
      <c r="C78" s="823" t="s">
        <v>1890</v>
      </c>
      <c r="D78" s="823" t="s">
        <v>2232</v>
      </c>
      <c r="E78" s="823" t="s">
        <v>2233</v>
      </c>
      <c r="F78" s="832">
        <v>218</v>
      </c>
      <c r="G78" s="832">
        <v>3488</v>
      </c>
      <c r="H78" s="832"/>
      <c r="I78" s="832">
        <v>16</v>
      </c>
      <c r="J78" s="832">
        <v>187</v>
      </c>
      <c r="K78" s="832">
        <v>2992</v>
      </c>
      <c r="L78" s="832"/>
      <c r="M78" s="832">
        <v>16</v>
      </c>
      <c r="N78" s="832">
        <v>197</v>
      </c>
      <c r="O78" s="832">
        <v>3152</v>
      </c>
      <c r="P78" s="828"/>
      <c r="Q78" s="833">
        <v>16</v>
      </c>
    </row>
    <row r="79" spans="1:17" ht="14.45" customHeight="1" x14ac:dyDescent="0.2">
      <c r="A79" s="822" t="s">
        <v>2152</v>
      </c>
      <c r="B79" s="823" t="s">
        <v>2153</v>
      </c>
      <c r="C79" s="823" t="s">
        <v>1890</v>
      </c>
      <c r="D79" s="823" t="s">
        <v>2234</v>
      </c>
      <c r="E79" s="823" t="s">
        <v>2235</v>
      </c>
      <c r="F79" s="832">
        <v>221</v>
      </c>
      <c r="G79" s="832">
        <v>4420</v>
      </c>
      <c r="H79" s="832"/>
      <c r="I79" s="832">
        <v>20</v>
      </c>
      <c r="J79" s="832">
        <v>187</v>
      </c>
      <c r="K79" s="832">
        <v>3740</v>
      </c>
      <c r="L79" s="832"/>
      <c r="M79" s="832">
        <v>20</v>
      </c>
      <c r="N79" s="832">
        <v>215</v>
      </c>
      <c r="O79" s="832">
        <v>4300</v>
      </c>
      <c r="P79" s="828"/>
      <c r="Q79" s="833">
        <v>20</v>
      </c>
    </row>
    <row r="80" spans="1:17" ht="14.45" customHeight="1" x14ac:dyDescent="0.2">
      <c r="A80" s="822" t="s">
        <v>2152</v>
      </c>
      <c r="B80" s="823" t="s">
        <v>2153</v>
      </c>
      <c r="C80" s="823" t="s">
        <v>1890</v>
      </c>
      <c r="D80" s="823" t="s">
        <v>2236</v>
      </c>
      <c r="E80" s="823" t="s">
        <v>2237</v>
      </c>
      <c r="F80" s="832">
        <v>223</v>
      </c>
      <c r="G80" s="832">
        <v>4460</v>
      </c>
      <c r="H80" s="832"/>
      <c r="I80" s="832">
        <v>20</v>
      </c>
      <c r="J80" s="832">
        <v>187</v>
      </c>
      <c r="K80" s="832">
        <v>3740</v>
      </c>
      <c r="L80" s="832"/>
      <c r="M80" s="832">
        <v>20</v>
      </c>
      <c r="N80" s="832">
        <v>201</v>
      </c>
      <c r="O80" s="832">
        <v>4020</v>
      </c>
      <c r="P80" s="828"/>
      <c r="Q80" s="833">
        <v>20</v>
      </c>
    </row>
    <row r="81" spans="1:17" ht="14.45" customHeight="1" x14ac:dyDescent="0.2">
      <c r="A81" s="822" t="s">
        <v>2152</v>
      </c>
      <c r="B81" s="823" t="s">
        <v>2153</v>
      </c>
      <c r="C81" s="823" t="s">
        <v>1890</v>
      </c>
      <c r="D81" s="823" t="s">
        <v>2238</v>
      </c>
      <c r="E81" s="823" t="s">
        <v>2239</v>
      </c>
      <c r="F81" s="832">
        <v>1</v>
      </c>
      <c r="G81" s="832">
        <v>190</v>
      </c>
      <c r="H81" s="832"/>
      <c r="I81" s="832">
        <v>190</v>
      </c>
      <c r="J81" s="832"/>
      <c r="K81" s="832"/>
      <c r="L81" s="832"/>
      <c r="M81" s="832"/>
      <c r="N81" s="832"/>
      <c r="O81" s="832"/>
      <c r="P81" s="828"/>
      <c r="Q81" s="833"/>
    </row>
    <row r="82" spans="1:17" ht="14.45" customHeight="1" x14ac:dyDescent="0.2">
      <c r="A82" s="822" t="s">
        <v>2152</v>
      </c>
      <c r="B82" s="823" t="s">
        <v>2153</v>
      </c>
      <c r="C82" s="823" t="s">
        <v>1890</v>
      </c>
      <c r="D82" s="823" t="s">
        <v>2240</v>
      </c>
      <c r="E82" s="823" t="s">
        <v>2241</v>
      </c>
      <c r="F82" s="832"/>
      <c r="G82" s="832"/>
      <c r="H82" s="832"/>
      <c r="I82" s="832"/>
      <c r="J82" s="832"/>
      <c r="K82" s="832"/>
      <c r="L82" s="832"/>
      <c r="M82" s="832"/>
      <c r="N82" s="832">
        <v>1</v>
      </c>
      <c r="O82" s="832">
        <v>271</v>
      </c>
      <c r="P82" s="828"/>
      <c r="Q82" s="833">
        <v>271</v>
      </c>
    </row>
    <row r="83" spans="1:17" ht="14.45" customHeight="1" x14ac:dyDescent="0.2">
      <c r="A83" s="822" t="s">
        <v>2152</v>
      </c>
      <c r="B83" s="823" t="s">
        <v>2153</v>
      </c>
      <c r="C83" s="823" t="s">
        <v>1890</v>
      </c>
      <c r="D83" s="823" t="s">
        <v>2242</v>
      </c>
      <c r="E83" s="823" t="s">
        <v>2243</v>
      </c>
      <c r="F83" s="832"/>
      <c r="G83" s="832"/>
      <c r="H83" s="832"/>
      <c r="I83" s="832"/>
      <c r="J83" s="832"/>
      <c r="K83" s="832"/>
      <c r="L83" s="832"/>
      <c r="M83" s="832"/>
      <c r="N83" s="832">
        <v>2</v>
      </c>
      <c r="O83" s="832">
        <v>170</v>
      </c>
      <c r="P83" s="828"/>
      <c r="Q83" s="833">
        <v>85</v>
      </c>
    </row>
    <row r="84" spans="1:17" ht="14.45" customHeight="1" x14ac:dyDescent="0.2">
      <c r="A84" s="822" t="s">
        <v>2152</v>
      </c>
      <c r="B84" s="823" t="s">
        <v>2153</v>
      </c>
      <c r="C84" s="823" t="s">
        <v>1890</v>
      </c>
      <c r="D84" s="823" t="s">
        <v>2244</v>
      </c>
      <c r="E84" s="823" t="s">
        <v>2245</v>
      </c>
      <c r="F84" s="832">
        <v>235</v>
      </c>
      <c r="G84" s="832">
        <v>62510</v>
      </c>
      <c r="H84" s="832"/>
      <c r="I84" s="832">
        <v>266</v>
      </c>
      <c r="J84" s="832">
        <v>219</v>
      </c>
      <c r="K84" s="832">
        <v>58473</v>
      </c>
      <c r="L84" s="832"/>
      <c r="M84" s="832">
        <v>267</v>
      </c>
      <c r="N84" s="832">
        <v>223</v>
      </c>
      <c r="O84" s="832">
        <v>59987</v>
      </c>
      <c r="P84" s="828"/>
      <c r="Q84" s="833">
        <v>269</v>
      </c>
    </row>
    <row r="85" spans="1:17" ht="14.45" customHeight="1" x14ac:dyDescent="0.2">
      <c r="A85" s="822" t="s">
        <v>2152</v>
      </c>
      <c r="B85" s="823" t="s">
        <v>2153</v>
      </c>
      <c r="C85" s="823" t="s">
        <v>1890</v>
      </c>
      <c r="D85" s="823" t="s">
        <v>2246</v>
      </c>
      <c r="E85" s="823" t="s">
        <v>2247</v>
      </c>
      <c r="F85" s="832">
        <v>1</v>
      </c>
      <c r="G85" s="832">
        <v>22</v>
      </c>
      <c r="H85" s="832"/>
      <c r="I85" s="832">
        <v>22</v>
      </c>
      <c r="J85" s="832"/>
      <c r="K85" s="832"/>
      <c r="L85" s="832"/>
      <c r="M85" s="832"/>
      <c r="N85" s="832"/>
      <c r="O85" s="832"/>
      <c r="P85" s="828"/>
      <c r="Q85" s="833"/>
    </row>
    <row r="86" spans="1:17" ht="14.45" customHeight="1" x14ac:dyDescent="0.2">
      <c r="A86" s="822" t="s">
        <v>2152</v>
      </c>
      <c r="B86" s="823" t="s">
        <v>2153</v>
      </c>
      <c r="C86" s="823" t="s">
        <v>1890</v>
      </c>
      <c r="D86" s="823" t="s">
        <v>2248</v>
      </c>
      <c r="E86" s="823" t="s">
        <v>2249</v>
      </c>
      <c r="F86" s="832"/>
      <c r="G86" s="832"/>
      <c r="H86" s="832"/>
      <c r="I86" s="832"/>
      <c r="J86" s="832"/>
      <c r="K86" s="832"/>
      <c r="L86" s="832"/>
      <c r="M86" s="832"/>
      <c r="N86" s="832">
        <v>2</v>
      </c>
      <c r="O86" s="832">
        <v>46</v>
      </c>
      <c r="P86" s="828"/>
      <c r="Q86" s="833">
        <v>23</v>
      </c>
    </row>
    <row r="87" spans="1:17" ht="14.45" customHeight="1" x14ac:dyDescent="0.2">
      <c r="A87" s="822" t="s">
        <v>2152</v>
      </c>
      <c r="B87" s="823" t="s">
        <v>2153</v>
      </c>
      <c r="C87" s="823" t="s">
        <v>1890</v>
      </c>
      <c r="D87" s="823" t="s">
        <v>2250</v>
      </c>
      <c r="E87" s="823" t="s">
        <v>2251</v>
      </c>
      <c r="F87" s="832">
        <v>1</v>
      </c>
      <c r="G87" s="832">
        <v>127</v>
      </c>
      <c r="H87" s="832"/>
      <c r="I87" s="832">
        <v>127</v>
      </c>
      <c r="J87" s="832"/>
      <c r="K87" s="832"/>
      <c r="L87" s="832"/>
      <c r="M87" s="832"/>
      <c r="N87" s="832">
        <v>1</v>
      </c>
      <c r="O87" s="832">
        <v>128</v>
      </c>
      <c r="P87" s="828"/>
      <c r="Q87" s="833">
        <v>128</v>
      </c>
    </row>
    <row r="88" spans="1:17" ht="14.45" customHeight="1" x14ac:dyDescent="0.2">
      <c r="A88" s="822" t="s">
        <v>2152</v>
      </c>
      <c r="B88" s="823" t="s">
        <v>2153</v>
      </c>
      <c r="C88" s="823" t="s">
        <v>1890</v>
      </c>
      <c r="D88" s="823" t="s">
        <v>2252</v>
      </c>
      <c r="E88" s="823" t="s">
        <v>2253</v>
      </c>
      <c r="F88" s="832"/>
      <c r="G88" s="832"/>
      <c r="H88" s="832"/>
      <c r="I88" s="832"/>
      <c r="J88" s="832"/>
      <c r="K88" s="832"/>
      <c r="L88" s="832"/>
      <c r="M88" s="832"/>
      <c r="N88" s="832">
        <v>1</v>
      </c>
      <c r="O88" s="832">
        <v>137</v>
      </c>
      <c r="P88" s="828"/>
      <c r="Q88" s="833">
        <v>137</v>
      </c>
    </row>
    <row r="89" spans="1:17" ht="14.45" customHeight="1" x14ac:dyDescent="0.2">
      <c r="A89" s="822" t="s">
        <v>2152</v>
      </c>
      <c r="B89" s="823" t="s">
        <v>2153</v>
      </c>
      <c r="C89" s="823" t="s">
        <v>1890</v>
      </c>
      <c r="D89" s="823" t="s">
        <v>2254</v>
      </c>
      <c r="E89" s="823" t="s">
        <v>2255</v>
      </c>
      <c r="F89" s="832">
        <v>234</v>
      </c>
      <c r="G89" s="832">
        <v>8658</v>
      </c>
      <c r="H89" s="832"/>
      <c r="I89" s="832">
        <v>37</v>
      </c>
      <c r="J89" s="832">
        <v>207</v>
      </c>
      <c r="K89" s="832">
        <v>7659</v>
      </c>
      <c r="L89" s="832"/>
      <c r="M89" s="832">
        <v>37</v>
      </c>
      <c r="N89" s="832">
        <v>253</v>
      </c>
      <c r="O89" s="832">
        <v>9614</v>
      </c>
      <c r="P89" s="828"/>
      <c r="Q89" s="833">
        <v>38</v>
      </c>
    </row>
    <row r="90" spans="1:17" ht="14.45" customHeight="1" x14ac:dyDescent="0.2">
      <c r="A90" s="822" t="s">
        <v>2152</v>
      </c>
      <c r="B90" s="823" t="s">
        <v>2153</v>
      </c>
      <c r="C90" s="823" t="s">
        <v>1890</v>
      </c>
      <c r="D90" s="823" t="s">
        <v>2256</v>
      </c>
      <c r="E90" s="823" t="s">
        <v>2257</v>
      </c>
      <c r="F90" s="832"/>
      <c r="G90" s="832"/>
      <c r="H90" s="832"/>
      <c r="I90" s="832"/>
      <c r="J90" s="832">
        <v>1</v>
      </c>
      <c r="K90" s="832">
        <v>931</v>
      </c>
      <c r="L90" s="832"/>
      <c r="M90" s="832">
        <v>931</v>
      </c>
      <c r="N90" s="832"/>
      <c r="O90" s="832"/>
      <c r="P90" s="828"/>
      <c r="Q90" s="833"/>
    </row>
    <row r="91" spans="1:17" ht="14.45" customHeight="1" x14ac:dyDescent="0.2">
      <c r="A91" s="822" t="s">
        <v>2152</v>
      </c>
      <c r="B91" s="823" t="s">
        <v>2153</v>
      </c>
      <c r="C91" s="823" t="s">
        <v>1890</v>
      </c>
      <c r="D91" s="823" t="s">
        <v>2258</v>
      </c>
      <c r="E91" s="823" t="s">
        <v>2259</v>
      </c>
      <c r="F91" s="832">
        <v>1</v>
      </c>
      <c r="G91" s="832">
        <v>94</v>
      </c>
      <c r="H91" s="832"/>
      <c r="I91" s="832">
        <v>94</v>
      </c>
      <c r="J91" s="832"/>
      <c r="K91" s="832"/>
      <c r="L91" s="832"/>
      <c r="M91" s="832"/>
      <c r="N91" s="832"/>
      <c r="O91" s="832"/>
      <c r="P91" s="828"/>
      <c r="Q91" s="833"/>
    </row>
    <row r="92" spans="1:17" ht="14.45" customHeight="1" x14ac:dyDescent="0.2">
      <c r="A92" s="822" t="s">
        <v>2260</v>
      </c>
      <c r="B92" s="823" t="s">
        <v>2261</v>
      </c>
      <c r="C92" s="823" t="s">
        <v>1832</v>
      </c>
      <c r="D92" s="823" t="s">
        <v>2262</v>
      </c>
      <c r="E92" s="823" t="s">
        <v>2263</v>
      </c>
      <c r="F92" s="832">
        <v>0.5</v>
      </c>
      <c r="G92" s="832">
        <v>728.29</v>
      </c>
      <c r="H92" s="832"/>
      <c r="I92" s="832">
        <v>1456.58</v>
      </c>
      <c r="J92" s="832"/>
      <c r="K92" s="832"/>
      <c r="L92" s="832"/>
      <c r="M92" s="832"/>
      <c r="N92" s="832"/>
      <c r="O92" s="832"/>
      <c r="P92" s="828"/>
      <c r="Q92" s="833"/>
    </row>
    <row r="93" spans="1:17" ht="14.45" customHeight="1" x14ac:dyDescent="0.2">
      <c r="A93" s="822" t="s">
        <v>2260</v>
      </c>
      <c r="B93" s="823" t="s">
        <v>2261</v>
      </c>
      <c r="C93" s="823" t="s">
        <v>2264</v>
      </c>
      <c r="D93" s="823" t="s">
        <v>2265</v>
      </c>
      <c r="E93" s="823" t="s">
        <v>2266</v>
      </c>
      <c r="F93" s="832"/>
      <c r="G93" s="832"/>
      <c r="H93" s="832"/>
      <c r="I93" s="832"/>
      <c r="J93" s="832"/>
      <c r="K93" s="832"/>
      <c r="L93" s="832"/>
      <c r="M93" s="832"/>
      <c r="N93" s="832">
        <v>1</v>
      </c>
      <c r="O93" s="832">
        <v>411.4</v>
      </c>
      <c r="P93" s="828"/>
      <c r="Q93" s="833">
        <v>411.4</v>
      </c>
    </row>
    <row r="94" spans="1:17" ht="14.45" customHeight="1" x14ac:dyDescent="0.2">
      <c r="A94" s="822" t="s">
        <v>2260</v>
      </c>
      <c r="B94" s="823" t="s">
        <v>2261</v>
      </c>
      <c r="C94" s="823" t="s">
        <v>1890</v>
      </c>
      <c r="D94" s="823" t="s">
        <v>2267</v>
      </c>
      <c r="E94" s="823" t="s">
        <v>2268</v>
      </c>
      <c r="F94" s="832"/>
      <c r="G94" s="832"/>
      <c r="H94" s="832"/>
      <c r="I94" s="832"/>
      <c r="J94" s="832"/>
      <c r="K94" s="832"/>
      <c r="L94" s="832"/>
      <c r="M94" s="832"/>
      <c r="N94" s="832">
        <v>1</v>
      </c>
      <c r="O94" s="832">
        <v>379</v>
      </c>
      <c r="P94" s="828"/>
      <c r="Q94" s="833">
        <v>379</v>
      </c>
    </row>
    <row r="95" spans="1:17" ht="14.45" customHeight="1" x14ac:dyDescent="0.2">
      <c r="A95" s="822" t="s">
        <v>2260</v>
      </c>
      <c r="B95" s="823" t="s">
        <v>2261</v>
      </c>
      <c r="C95" s="823" t="s">
        <v>1890</v>
      </c>
      <c r="D95" s="823" t="s">
        <v>2269</v>
      </c>
      <c r="E95" s="823" t="s">
        <v>2270</v>
      </c>
      <c r="F95" s="832">
        <v>3</v>
      </c>
      <c r="G95" s="832">
        <v>15486</v>
      </c>
      <c r="H95" s="832"/>
      <c r="I95" s="832">
        <v>5162</v>
      </c>
      <c r="J95" s="832"/>
      <c r="K95" s="832"/>
      <c r="L95" s="832"/>
      <c r="M95" s="832"/>
      <c r="N95" s="832"/>
      <c r="O95" s="832"/>
      <c r="P95" s="828"/>
      <c r="Q95" s="833"/>
    </row>
    <row r="96" spans="1:17" ht="14.45" customHeight="1" x14ac:dyDescent="0.2">
      <c r="A96" s="822" t="s">
        <v>2260</v>
      </c>
      <c r="B96" s="823" t="s">
        <v>2261</v>
      </c>
      <c r="C96" s="823" t="s">
        <v>1890</v>
      </c>
      <c r="D96" s="823" t="s">
        <v>2271</v>
      </c>
      <c r="E96" s="823" t="s">
        <v>2272</v>
      </c>
      <c r="F96" s="832">
        <v>1</v>
      </c>
      <c r="G96" s="832">
        <v>2053</v>
      </c>
      <c r="H96" s="832"/>
      <c r="I96" s="832">
        <v>2053</v>
      </c>
      <c r="J96" s="832"/>
      <c r="K96" s="832"/>
      <c r="L96" s="832"/>
      <c r="M96" s="832"/>
      <c r="N96" s="832"/>
      <c r="O96" s="832"/>
      <c r="P96" s="828"/>
      <c r="Q96" s="833"/>
    </row>
    <row r="97" spans="1:17" ht="14.45" customHeight="1" x14ac:dyDescent="0.2">
      <c r="A97" s="822" t="s">
        <v>2260</v>
      </c>
      <c r="B97" s="823" t="s">
        <v>2261</v>
      </c>
      <c r="C97" s="823" t="s">
        <v>1890</v>
      </c>
      <c r="D97" s="823" t="s">
        <v>2273</v>
      </c>
      <c r="E97" s="823" t="s">
        <v>2274</v>
      </c>
      <c r="F97" s="832">
        <v>1</v>
      </c>
      <c r="G97" s="832">
        <v>2740</v>
      </c>
      <c r="H97" s="832"/>
      <c r="I97" s="832">
        <v>2740</v>
      </c>
      <c r="J97" s="832"/>
      <c r="K97" s="832"/>
      <c r="L97" s="832"/>
      <c r="M97" s="832"/>
      <c r="N97" s="832"/>
      <c r="O97" s="832"/>
      <c r="P97" s="828"/>
      <c r="Q97" s="833"/>
    </row>
    <row r="98" spans="1:17" ht="14.45" customHeight="1" x14ac:dyDescent="0.2">
      <c r="A98" s="822" t="s">
        <v>2260</v>
      </c>
      <c r="B98" s="823" t="s">
        <v>2261</v>
      </c>
      <c r="C98" s="823" t="s">
        <v>1890</v>
      </c>
      <c r="D98" s="823" t="s">
        <v>2275</v>
      </c>
      <c r="E98" s="823" t="s">
        <v>2276</v>
      </c>
      <c r="F98" s="832"/>
      <c r="G98" s="832"/>
      <c r="H98" s="832"/>
      <c r="I98" s="832"/>
      <c r="J98" s="832"/>
      <c r="K98" s="832"/>
      <c r="L98" s="832"/>
      <c r="M98" s="832"/>
      <c r="N98" s="832">
        <v>1</v>
      </c>
      <c r="O98" s="832">
        <v>365</v>
      </c>
      <c r="P98" s="828"/>
      <c r="Q98" s="833">
        <v>365</v>
      </c>
    </row>
    <row r="99" spans="1:17" ht="14.45" customHeight="1" x14ac:dyDescent="0.2">
      <c r="A99" s="822" t="s">
        <v>2260</v>
      </c>
      <c r="B99" s="823" t="s">
        <v>2261</v>
      </c>
      <c r="C99" s="823" t="s">
        <v>1890</v>
      </c>
      <c r="D99" s="823" t="s">
        <v>2277</v>
      </c>
      <c r="E99" s="823" t="s">
        <v>2278</v>
      </c>
      <c r="F99" s="832"/>
      <c r="G99" s="832"/>
      <c r="H99" s="832"/>
      <c r="I99" s="832"/>
      <c r="J99" s="832"/>
      <c r="K99" s="832"/>
      <c r="L99" s="832"/>
      <c r="M99" s="832"/>
      <c r="N99" s="832">
        <v>1</v>
      </c>
      <c r="O99" s="832">
        <v>0</v>
      </c>
      <c r="P99" s="828"/>
      <c r="Q99" s="833">
        <v>0</v>
      </c>
    </row>
    <row r="100" spans="1:17" ht="14.45" customHeight="1" x14ac:dyDescent="0.2">
      <c r="A100" s="822" t="s">
        <v>2279</v>
      </c>
      <c r="B100" s="823" t="s">
        <v>2280</v>
      </c>
      <c r="C100" s="823" t="s">
        <v>1890</v>
      </c>
      <c r="D100" s="823" t="s">
        <v>2281</v>
      </c>
      <c r="E100" s="823" t="s">
        <v>2282</v>
      </c>
      <c r="F100" s="832"/>
      <c r="G100" s="832"/>
      <c r="H100" s="832"/>
      <c r="I100" s="832"/>
      <c r="J100" s="832"/>
      <c r="K100" s="832"/>
      <c r="L100" s="832"/>
      <c r="M100" s="832"/>
      <c r="N100" s="832">
        <v>13</v>
      </c>
      <c r="O100" s="832">
        <v>819</v>
      </c>
      <c r="P100" s="828"/>
      <c r="Q100" s="833">
        <v>63</v>
      </c>
    </row>
    <row r="101" spans="1:17" ht="14.45" customHeight="1" x14ac:dyDescent="0.2">
      <c r="A101" s="822" t="s">
        <v>2279</v>
      </c>
      <c r="B101" s="823" t="s">
        <v>2280</v>
      </c>
      <c r="C101" s="823" t="s">
        <v>1890</v>
      </c>
      <c r="D101" s="823" t="s">
        <v>2283</v>
      </c>
      <c r="E101" s="823" t="s">
        <v>2284</v>
      </c>
      <c r="F101" s="832"/>
      <c r="G101" s="832"/>
      <c r="H101" s="832"/>
      <c r="I101" s="832"/>
      <c r="J101" s="832"/>
      <c r="K101" s="832"/>
      <c r="L101" s="832"/>
      <c r="M101" s="832"/>
      <c r="N101" s="832">
        <v>2</v>
      </c>
      <c r="O101" s="832">
        <v>390</v>
      </c>
      <c r="P101" s="828"/>
      <c r="Q101" s="833">
        <v>195</v>
      </c>
    </row>
    <row r="102" spans="1:17" ht="14.45" customHeight="1" x14ac:dyDescent="0.2">
      <c r="A102" s="822" t="s">
        <v>2279</v>
      </c>
      <c r="B102" s="823" t="s">
        <v>2280</v>
      </c>
      <c r="C102" s="823" t="s">
        <v>1890</v>
      </c>
      <c r="D102" s="823" t="s">
        <v>2285</v>
      </c>
      <c r="E102" s="823" t="s">
        <v>2286</v>
      </c>
      <c r="F102" s="832"/>
      <c r="G102" s="832"/>
      <c r="H102" s="832"/>
      <c r="I102" s="832"/>
      <c r="J102" s="832"/>
      <c r="K102" s="832"/>
      <c r="L102" s="832"/>
      <c r="M102" s="832"/>
      <c r="N102" s="832">
        <v>2</v>
      </c>
      <c r="O102" s="832">
        <v>728</v>
      </c>
      <c r="P102" s="828"/>
      <c r="Q102" s="833">
        <v>364</v>
      </c>
    </row>
    <row r="103" spans="1:17" ht="14.45" customHeight="1" x14ac:dyDescent="0.2">
      <c r="A103" s="822" t="s">
        <v>2279</v>
      </c>
      <c r="B103" s="823" t="s">
        <v>2280</v>
      </c>
      <c r="C103" s="823" t="s">
        <v>1890</v>
      </c>
      <c r="D103" s="823" t="s">
        <v>2287</v>
      </c>
      <c r="E103" s="823" t="s">
        <v>2288</v>
      </c>
      <c r="F103" s="832"/>
      <c r="G103" s="832"/>
      <c r="H103" s="832"/>
      <c r="I103" s="832"/>
      <c r="J103" s="832"/>
      <c r="K103" s="832"/>
      <c r="L103" s="832"/>
      <c r="M103" s="832"/>
      <c r="N103" s="832">
        <v>1</v>
      </c>
      <c r="O103" s="832">
        <v>40</v>
      </c>
      <c r="P103" s="828"/>
      <c r="Q103" s="833">
        <v>40</v>
      </c>
    </row>
    <row r="104" spans="1:17" ht="14.45" customHeight="1" x14ac:dyDescent="0.2">
      <c r="A104" s="822" t="s">
        <v>2279</v>
      </c>
      <c r="B104" s="823" t="s">
        <v>2280</v>
      </c>
      <c r="C104" s="823" t="s">
        <v>1890</v>
      </c>
      <c r="D104" s="823" t="s">
        <v>2289</v>
      </c>
      <c r="E104" s="823" t="s">
        <v>2290</v>
      </c>
      <c r="F104" s="832">
        <v>1</v>
      </c>
      <c r="G104" s="832">
        <v>268</v>
      </c>
      <c r="H104" s="832"/>
      <c r="I104" s="832">
        <v>268</v>
      </c>
      <c r="J104" s="832"/>
      <c r="K104" s="832"/>
      <c r="L104" s="832"/>
      <c r="M104" s="832"/>
      <c r="N104" s="832"/>
      <c r="O104" s="832"/>
      <c r="P104" s="828"/>
      <c r="Q104" s="833"/>
    </row>
    <row r="105" spans="1:17" ht="14.45" customHeight="1" x14ac:dyDescent="0.2">
      <c r="A105" s="822" t="s">
        <v>2279</v>
      </c>
      <c r="B105" s="823" t="s">
        <v>2280</v>
      </c>
      <c r="C105" s="823" t="s">
        <v>1890</v>
      </c>
      <c r="D105" s="823" t="s">
        <v>2291</v>
      </c>
      <c r="E105" s="823" t="s">
        <v>2292</v>
      </c>
      <c r="F105" s="832"/>
      <c r="G105" s="832"/>
      <c r="H105" s="832"/>
      <c r="I105" s="832"/>
      <c r="J105" s="832"/>
      <c r="K105" s="832"/>
      <c r="L105" s="832"/>
      <c r="M105" s="832"/>
      <c r="N105" s="832">
        <v>3</v>
      </c>
      <c r="O105" s="832">
        <v>1623</v>
      </c>
      <c r="P105" s="828"/>
      <c r="Q105" s="833">
        <v>541</v>
      </c>
    </row>
    <row r="106" spans="1:17" ht="14.45" customHeight="1" x14ac:dyDescent="0.2">
      <c r="A106" s="822" t="s">
        <v>2279</v>
      </c>
      <c r="B106" s="823" t="s">
        <v>2280</v>
      </c>
      <c r="C106" s="823" t="s">
        <v>1890</v>
      </c>
      <c r="D106" s="823" t="s">
        <v>2293</v>
      </c>
      <c r="E106" s="823" t="s">
        <v>2294</v>
      </c>
      <c r="F106" s="832"/>
      <c r="G106" s="832"/>
      <c r="H106" s="832"/>
      <c r="I106" s="832"/>
      <c r="J106" s="832"/>
      <c r="K106" s="832"/>
      <c r="L106" s="832"/>
      <c r="M106" s="832"/>
      <c r="N106" s="832">
        <v>3</v>
      </c>
      <c r="O106" s="832">
        <v>1200</v>
      </c>
      <c r="P106" s="828"/>
      <c r="Q106" s="833">
        <v>400</v>
      </c>
    </row>
    <row r="107" spans="1:17" ht="14.45" customHeight="1" x14ac:dyDescent="0.2">
      <c r="A107" s="822" t="s">
        <v>2279</v>
      </c>
      <c r="B107" s="823" t="s">
        <v>2280</v>
      </c>
      <c r="C107" s="823" t="s">
        <v>1890</v>
      </c>
      <c r="D107" s="823" t="s">
        <v>2295</v>
      </c>
      <c r="E107" s="823" t="s">
        <v>2296</v>
      </c>
      <c r="F107" s="832">
        <v>1</v>
      </c>
      <c r="G107" s="832">
        <v>500</v>
      </c>
      <c r="H107" s="832"/>
      <c r="I107" s="832">
        <v>500</v>
      </c>
      <c r="J107" s="832"/>
      <c r="K107" s="832"/>
      <c r="L107" s="832"/>
      <c r="M107" s="832"/>
      <c r="N107" s="832">
        <v>2</v>
      </c>
      <c r="O107" s="832">
        <v>1084</v>
      </c>
      <c r="P107" s="828"/>
      <c r="Q107" s="833">
        <v>542</v>
      </c>
    </row>
    <row r="108" spans="1:17" ht="14.45" customHeight="1" x14ac:dyDescent="0.2">
      <c r="A108" s="822" t="s">
        <v>2279</v>
      </c>
      <c r="B108" s="823" t="s">
        <v>2280</v>
      </c>
      <c r="C108" s="823" t="s">
        <v>1890</v>
      </c>
      <c r="D108" s="823" t="s">
        <v>2297</v>
      </c>
      <c r="E108" s="823" t="s">
        <v>2298</v>
      </c>
      <c r="F108" s="832"/>
      <c r="G108" s="832"/>
      <c r="H108" s="832"/>
      <c r="I108" s="832"/>
      <c r="J108" s="832"/>
      <c r="K108" s="832"/>
      <c r="L108" s="832"/>
      <c r="M108" s="832"/>
      <c r="N108" s="832">
        <v>8</v>
      </c>
      <c r="O108" s="832">
        <v>1520</v>
      </c>
      <c r="P108" s="828"/>
      <c r="Q108" s="833">
        <v>190</v>
      </c>
    </row>
    <row r="109" spans="1:17" ht="14.45" customHeight="1" x14ac:dyDescent="0.2">
      <c r="A109" s="822" t="s">
        <v>2279</v>
      </c>
      <c r="B109" s="823" t="s">
        <v>2280</v>
      </c>
      <c r="C109" s="823" t="s">
        <v>1890</v>
      </c>
      <c r="D109" s="823" t="s">
        <v>2299</v>
      </c>
      <c r="E109" s="823" t="s">
        <v>2300</v>
      </c>
      <c r="F109" s="832">
        <v>4</v>
      </c>
      <c r="G109" s="832">
        <v>348</v>
      </c>
      <c r="H109" s="832"/>
      <c r="I109" s="832">
        <v>87</v>
      </c>
      <c r="J109" s="832"/>
      <c r="K109" s="832"/>
      <c r="L109" s="832"/>
      <c r="M109" s="832"/>
      <c r="N109" s="832">
        <v>10</v>
      </c>
      <c r="O109" s="832">
        <v>930</v>
      </c>
      <c r="P109" s="828"/>
      <c r="Q109" s="833">
        <v>93</v>
      </c>
    </row>
    <row r="110" spans="1:17" ht="14.45" customHeight="1" x14ac:dyDescent="0.2">
      <c r="A110" s="822" t="s">
        <v>2279</v>
      </c>
      <c r="B110" s="823" t="s">
        <v>2280</v>
      </c>
      <c r="C110" s="823" t="s">
        <v>1890</v>
      </c>
      <c r="D110" s="823" t="s">
        <v>2301</v>
      </c>
      <c r="E110" s="823" t="s">
        <v>2302</v>
      </c>
      <c r="F110" s="832">
        <v>1</v>
      </c>
      <c r="G110" s="832">
        <v>109</v>
      </c>
      <c r="H110" s="832"/>
      <c r="I110" s="832">
        <v>109</v>
      </c>
      <c r="J110" s="832"/>
      <c r="K110" s="832"/>
      <c r="L110" s="832"/>
      <c r="M110" s="832"/>
      <c r="N110" s="832">
        <v>2</v>
      </c>
      <c r="O110" s="832">
        <v>234</v>
      </c>
      <c r="P110" s="828"/>
      <c r="Q110" s="833">
        <v>117</v>
      </c>
    </row>
    <row r="111" spans="1:17" ht="14.45" customHeight="1" x14ac:dyDescent="0.2">
      <c r="A111" s="822" t="s">
        <v>2303</v>
      </c>
      <c r="B111" s="823" t="s">
        <v>2304</v>
      </c>
      <c r="C111" s="823" t="s">
        <v>1890</v>
      </c>
      <c r="D111" s="823" t="s">
        <v>2305</v>
      </c>
      <c r="E111" s="823" t="s">
        <v>2306</v>
      </c>
      <c r="F111" s="832"/>
      <c r="G111" s="832"/>
      <c r="H111" s="832"/>
      <c r="I111" s="832"/>
      <c r="J111" s="832">
        <v>6</v>
      </c>
      <c r="K111" s="832">
        <v>6450</v>
      </c>
      <c r="L111" s="832"/>
      <c r="M111" s="832">
        <v>1075</v>
      </c>
      <c r="N111" s="832"/>
      <c r="O111" s="832"/>
      <c r="P111" s="828"/>
      <c r="Q111" s="833"/>
    </row>
    <row r="112" spans="1:17" ht="14.45" customHeight="1" x14ac:dyDescent="0.2">
      <c r="A112" s="822" t="s">
        <v>2303</v>
      </c>
      <c r="B112" s="823" t="s">
        <v>2304</v>
      </c>
      <c r="C112" s="823" t="s">
        <v>1890</v>
      </c>
      <c r="D112" s="823" t="s">
        <v>2307</v>
      </c>
      <c r="E112" s="823" t="s">
        <v>2308</v>
      </c>
      <c r="F112" s="832">
        <v>6</v>
      </c>
      <c r="G112" s="832">
        <v>282</v>
      </c>
      <c r="H112" s="832"/>
      <c r="I112" s="832">
        <v>47</v>
      </c>
      <c r="J112" s="832"/>
      <c r="K112" s="832"/>
      <c r="L112" s="832"/>
      <c r="M112" s="832"/>
      <c r="N112" s="832"/>
      <c r="O112" s="832"/>
      <c r="P112" s="828"/>
      <c r="Q112" s="833"/>
    </row>
    <row r="113" spans="1:17" ht="14.45" customHeight="1" x14ac:dyDescent="0.2">
      <c r="A113" s="822" t="s">
        <v>2303</v>
      </c>
      <c r="B113" s="823" t="s">
        <v>2304</v>
      </c>
      <c r="C113" s="823" t="s">
        <v>1890</v>
      </c>
      <c r="D113" s="823" t="s">
        <v>2309</v>
      </c>
      <c r="E113" s="823" t="s">
        <v>2310</v>
      </c>
      <c r="F113" s="832">
        <v>1</v>
      </c>
      <c r="G113" s="832">
        <v>67</v>
      </c>
      <c r="H113" s="832"/>
      <c r="I113" s="832">
        <v>67</v>
      </c>
      <c r="J113" s="832"/>
      <c r="K113" s="832"/>
      <c r="L113" s="832"/>
      <c r="M113" s="832"/>
      <c r="N113" s="832"/>
      <c r="O113" s="832"/>
      <c r="P113" s="828"/>
      <c r="Q113" s="833"/>
    </row>
    <row r="114" spans="1:17" ht="14.45" customHeight="1" x14ac:dyDescent="0.2">
      <c r="A114" s="822" t="s">
        <v>2303</v>
      </c>
      <c r="B114" s="823" t="s">
        <v>2304</v>
      </c>
      <c r="C114" s="823" t="s">
        <v>1890</v>
      </c>
      <c r="D114" s="823" t="s">
        <v>2311</v>
      </c>
      <c r="E114" s="823" t="s">
        <v>2312</v>
      </c>
      <c r="F114" s="832">
        <v>3</v>
      </c>
      <c r="G114" s="832">
        <v>987</v>
      </c>
      <c r="H114" s="832"/>
      <c r="I114" s="832">
        <v>329</v>
      </c>
      <c r="J114" s="832"/>
      <c r="K114" s="832"/>
      <c r="L114" s="832"/>
      <c r="M114" s="832"/>
      <c r="N114" s="832"/>
      <c r="O114" s="832"/>
      <c r="P114" s="828"/>
      <c r="Q114" s="833"/>
    </row>
    <row r="115" spans="1:17" ht="14.45" customHeight="1" x14ac:dyDescent="0.2">
      <c r="A115" s="822" t="s">
        <v>2303</v>
      </c>
      <c r="B115" s="823" t="s">
        <v>2304</v>
      </c>
      <c r="C115" s="823" t="s">
        <v>1890</v>
      </c>
      <c r="D115" s="823" t="s">
        <v>2313</v>
      </c>
      <c r="E115" s="823" t="s">
        <v>2314</v>
      </c>
      <c r="F115" s="832"/>
      <c r="G115" s="832"/>
      <c r="H115" s="832"/>
      <c r="I115" s="832"/>
      <c r="J115" s="832">
        <v>6</v>
      </c>
      <c r="K115" s="832">
        <v>5364</v>
      </c>
      <c r="L115" s="832"/>
      <c r="M115" s="832">
        <v>894</v>
      </c>
      <c r="N115" s="832"/>
      <c r="O115" s="832"/>
      <c r="P115" s="828"/>
      <c r="Q115" s="833"/>
    </row>
    <row r="116" spans="1:17" ht="14.45" customHeight="1" x14ac:dyDescent="0.2">
      <c r="A116" s="822" t="s">
        <v>2303</v>
      </c>
      <c r="B116" s="823" t="s">
        <v>2304</v>
      </c>
      <c r="C116" s="823" t="s">
        <v>1890</v>
      </c>
      <c r="D116" s="823" t="s">
        <v>2315</v>
      </c>
      <c r="E116" s="823" t="s">
        <v>2316</v>
      </c>
      <c r="F116" s="832">
        <v>1</v>
      </c>
      <c r="G116" s="832">
        <v>262</v>
      </c>
      <c r="H116" s="832"/>
      <c r="I116" s="832">
        <v>262</v>
      </c>
      <c r="J116" s="832"/>
      <c r="K116" s="832"/>
      <c r="L116" s="832"/>
      <c r="M116" s="832"/>
      <c r="N116" s="832"/>
      <c r="O116" s="832"/>
      <c r="P116" s="828"/>
      <c r="Q116" s="833"/>
    </row>
    <row r="117" spans="1:17" ht="14.45" customHeight="1" thickBot="1" x14ac:dyDescent="0.25">
      <c r="A117" s="814" t="s">
        <v>2303</v>
      </c>
      <c r="B117" s="815" t="s">
        <v>2304</v>
      </c>
      <c r="C117" s="815" t="s">
        <v>1890</v>
      </c>
      <c r="D117" s="815" t="s">
        <v>2317</v>
      </c>
      <c r="E117" s="815" t="s">
        <v>2318</v>
      </c>
      <c r="F117" s="834"/>
      <c r="G117" s="834"/>
      <c r="H117" s="834"/>
      <c r="I117" s="834"/>
      <c r="J117" s="834"/>
      <c r="K117" s="834"/>
      <c r="L117" s="834"/>
      <c r="M117" s="834"/>
      <c r="N117" s="834">
        <v>4</v>
      </c>
      <c r="O117" s="834">
        <v>5240</v>
      </c>
      <c r="P117" s="820"/>
      <c r="Q117" s="835">
        <v>1310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6614C8C-9F6F-4B41-BABE-772A543540CB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1651</v>
      </c>
      <c r="D3" s="193">
        <f>SUBTOTAL(9,D6:D1048576)</f>
        <v>1335</v>
      </c>
      <c r="E3" s="193">
        <f>SUBTOTAL(9,E6:E1048576)</f>
        <v>1643</v>
      </c>
      <c r="F3" s="194">
        <f>IF(OR(E3=0,D3=0),"",E3/D3)</f>
        <v>1.2307116104868914</v>
      </c>
      <c r="G3" s="387">
        <f>SUBTOTAL(9,G6:G1048576)</f>
        <v>1488.6809999999998</v>
      </c>
      <c r="H3" s="388">
        <f>SUBTOTAL(9,H6:H1048576)</f>
        <v>1215.5382000000004</v>
      </c>
      <c r="I3" s="388">
        <f>SUBTOTAL(9,I6:I1048576)</f>
        <v>1484.3942999999997</v>
      </c>
      <c r="J3" s="194">
        <f>IF(OR(I3=0,H3=0),"",I3/H3)</f>
        <v>1.2211827649678135</v>
      </c>
      <c r="K3" s="387">
        <f>SUBTOTAL(9,K6:K1048576)</f>
        <v>66.040000000000006</v>
      </c>
      <c r="L3" s="388">
        <f>SUBTOTAL(9,L6:L1048576)</f>
        <v>53.4</v>
      </c>
      <c r="M3" s="388">
        <f>SUBTOTAL(9,M6:M1048576)</f>
        <v>65.72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9"/>
      <c r="B5" s="970"/>
      <c r="C5" s="973">
        <v>2019</v>
      </c>
      <c r="D5" s="973">
        <v>2020</v>
      </c>
      <c r="E5" s="973">
        <v>2021</v>
      </c>
      <c r="F5" s="974" t="s">
        <v>2</v>
      </c>
      <c r="G5" s="978">
        <v>2019</v>
      </c>
      <c r="H5" s="973">
        <v>2020</v>
      </c>
      <c r="I5" s="973">
        <v>2021</v>
      </c>
      <c r="J5" s="974" t="s">
        <v>2</v>
      </c>
      <c r="K5" s="978">
        <v>2019</v>
      </c>
      <c r="L5" s="973">
        <v>2020</v>
      </c>
      <c r="M5" s="973">
        <v>2021</v>
      </c>
      <c r="N5" s="979" t="s">
        <v>92</v>
      </c>
    </row>
    <row r="6" spans="1:14" ht="14.45" customHeight="1" thickBot="1" x14ac:dyDescent="0.25">
      <c r="A6" s="971" t="s">
        <v>2075</v>
      </c>
      <c r="B6" s="972" t="s">
        <v>2320</v>
      </c>
      <c r="C6" s="975">
        <v>1651</v>
      </c>
      <c r="D6" s="976">
        <v>1335</v>
      </c>
      <c r="E6" s="976">
        <v>1643</v>
      </c>
      <c r="F6" s="977"/>
      <c r="G6" s="975">
        <v>1488.6809999999998</v>
      </c>
      <c r="H6" s="976">
        <v>1215.5382000000004</v>
      </c>
      <c r="I6" s="976">
        <v>1484.3942999999997</v>
      </c>
      <c r="J6" s="977"/>
      <c r="K6" s="975">
        <v>66.040000000000006</v>
      </c>
      <c r="L6" s="976">
        <v>53.4</v>
      </c>
      <c r="M6" s="976">
        <v>65.72</v>
      </c>
      <c r="N6" s="980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20BA82DE-7BAB-4B76-BB3A-7ADBBB201D4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0.92302199740709778</v>
      </c>
      <c r="C4" s="322">
        <f t="shared" ref="C4:M4" si="0">(C10+C8)/C6</f>
        <v>0.89099386365796229</v>
      </c>
      <c r="D4" s="322">
        <f t="shared" si="0"/>
        <v>0.92176314862318998</v>
      </c>
      <c r="E4" s="322">
        <f t="shared" si="0"/>
        <v>0.82842885876527372</v>
      </c>
      <c r="F4" s="322">
        <f t="shared" si="0"/>
        <v>0.8317096669412346</v>
      </c>
      <c r="G4" s="322">
        <f t="shared" si="0"/>
        <v>0.83836077341720439</v>
      </c>
      <c r="H4" s="322">
        <f t="shared" si="0"/>
        <v>0.79403937880956399</v>
      </c>
      <c r="I4" s="322">
        <f t="shared" si="0"/>
        <v>0.77479517240105933</v>
      </c>
      <c r="J4" s="322">
        <f t="shared" si="0"/>
        <v>0.79187987382477554</v>
      </c>
      <c r="K4" s="322">
        <f t="shared" si="0"/>
        <v>0.78255403970452619</v>
      </c>
      <c r="L4" s="322">
        <f t="shared" si="0"/>
        <v>0.74839665374341868</v>
      </c>
      <c r="M4" s="322">
        <f t="shared" si="0"/>
        <v>0.74839665374341868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7536.22685</v>
      </c>
      <c r="C5" s="322">
        <f>IF(ISERROR(VLOOKUP($A5,'Man Tab'!$A:$Q,COLUMN()+2,0)),0,VLOOKUP($A5,'Man Tab'!$A:$Q,COLUMN()+2,0))</f>
        <v>8577.3175700000011</v>
      </c>
      <c r="D5" s="322">
        <f>IF(ISERROR(VLOOKUP($A5,'Man Tab'!$A:$Q,COLUMN()+2,0)),0,VLOOKUP($A5,'Man Tab'!$A:$Q,COLUMN()+2,0))</f>
        <v>7830.3676500000001</v>
      </c>
      <c r="E5" s="322">
        <f>IF(ISERROR(VLOOKUP($A5,'Man Tab'!$A:$Q,COLUMN()+2,0)),0,VLOOKUP($A5,'Man Tab'!$A:$Q,COLUMN()+2,0))</f>
        <v>11070.584580000001</v>
      </c>
      <c r="F5" s="322">
        <f>IF(ISERROR(VLOOKUP($A5,'Man Tab'!$A:$Q,COLUMN()+2,0)),0,VLOOKUP($A5,'Man Tab'!$A:$Q,COLUMN()+2,0))</f>
        <v>8627.1335999999992</v>
      </c>
      <c r="G5" s="322">
        <f>IF(ISERROR(VLOOKUP($A5,'Man Tab'!$A:$Q,COLUMN()+2,0)),0,VLOOKUP($A5,'Man Tab'!$A:$Q,COLUMN()+2,0))</f>
        <v>9276.8170900000005</v>
      </c>
      <c r="H5" s="322">
        <f>IF(ISERROR(VLOOKUP($A5,'Man Tab'!$A:$Q,COLUMN()+2,0)),0,VLOOKUP($A5,'Man Tab'!$A:$Q,COLUMN()+2,0))</f>
        <v>8943.8965700000008</v>
      </c>
      <c r="I5" s="322">
        <f>IF(ISERROR(VLOOKUP($A5,'Man Tab'!$A:$Q,COLUMN()+2,0)),0,VLOOKUP($A5,'Man Tab'!$A:$Q,COLUMN()+2,0))</f>
        <v>9666.0991599999998</v>
      </c>
      <c r="J5" s="322">
        <f>IF(ISERROR(VLOOKUP($A5,'Man Tab'!$A:$Q,COLUMN()+2,0)),0,VLOOKUP($A5,'Man Tab'!$A:$Q,COLUMN()+2,0))</f>
        <v>7751.9294400000008</v>
      </c>
      <c r="K5" s="322">
        <f>IF(ISERROR(VLOOKUP($A5,'Man Tab'!$A:$Q,COLUMN()+2,0)),0,VLOOKUP($A5,'Man Tab'!$A:$Q,COLUMN()+2,0))</f>
        <v>10137.184310000001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7536.22685</v>
      </c>
      <c r="C6" s="324">
        <f t="shared" ref="C6:M6" si="1">C5+B6</f>
        <v>16113.544420000002</v>
      </c>
      <c r="D6" s="324">
        <f t="shared" si="1"/>
        <v>23943.912070000002</v>
      </c>
      <c r="E6" s="324">
        <f t="shared" si="1"/>
        <v>35014.496650000001</v>
      </c>
      <c r="F6" s="324">
        <f t="shared" si="1"/>
        <v>43641.630250000002</v>
      </c>
      <c r="G6" s="324">
        <f t="shared" si="1"/>
        <v>52918.447339999999</v>
      </c>
      <c r="H6" s="324">
        <f t="shared" si="1"/>
        <v>61862.343909999996</v>
      </c>
      <c r="I6" s="324">
        <f t="shared" si="1"/>
        <v>71528.443069999994</v>
      </c>
      <c r="J6" s="324">
        <f t="shared" si="1"/>
        <v>79280.372510000001</v>
      </c>
      <c r="K6" s="324">
        <f t="shared" si="1"/>
        <v>89417.556819999998</v>
      </c>
      <c r="L6" s="324">
        <f t="shared" si="1"/>
        <v>89417.556819999998</v>
      </c>
      <c r="M6" s="324">
        <f t="shared" si="1"/>
        <v>89417.556819999998</v>
      </c>
    </row>
    <row r="7" spans="1:13" ht="14.45" customHeight="1" x14ac:dyDescent="0.2">
      <c r="A7" s="323" t="s">
        <v>125</v>
      </c>
      <c r="B7" s="323">
        <v>9.0370000000000008</v>
      </c>
      <c r="C7" s="323">
        <v>32.994</v>
      </c>
      <c r="D7" s="323">
        <v>45.796999999999997</v>
      </c>
      <c r="E7" s="323">
        <v>57.545000000000002</v>
      </c>
      <c r="F7" s="323">
        <v>69.772000000000006</v>
      </c>
      <c r="G7" s="323">
        <v>107.947</v>
      </c>
      <c r="H7" s="323">
        <v>70.78</v>
      </c>
      <c r="I7" s="323">
        <v>80.126999999999995</v>
      </c>
      <c r="J7" s="323">
        <v>91.853999999999999</v>
      </c>
      <c r="K7" s="323">
        <v>101.809</v>
      </c>
      <c r="L7" s="323"/>
      <c r="M7" s="323"/>
    </row>
    <row r="8" spans="1:13" ht="14.45" customHeight="1" x14ac:dyDescent="0.2">
      <c r="A8" s="323" t="s">
        <v>98</v>
      </c>
      <c r="B8" s="324">
        <f>B7*30</f>
        <v>271.11</v>
      </c>
      <c r="C8" s="324">
        <f t="shared" ref="C8:M8" si="2">C7*30</f>
        <v>989.81999999999994</v>
      </c>
      <c r="D8" s="324">
        <f t="shared" si="2"/>
        <v>1373.9099999999999</v>
      </c>
      <c r="E8" s="324">
        <f t="shared" si="2"/>
        <v>1726.3500000000001</v>
      </c>
      <c r="F8" s="324">
        <f t="shared" si="2"/>
        <v>2093.1600000000003</v>
      </c>
      <c r="G8" s="324">
        <f t="shared" si="2"/>
        <v>3238.41</v>
      </c>
      <c r="H8" s="324">
        <f t="shared" si="2"/>
        <v>2123.4</v>
      </c>
      <c r="I8" s="324">
        <f t="shared" si="2"/>
        <v>2403.81</v>
      </c>
      <c r="J8" s="324">
        <f t="shared" si="2"/>
        <v>2755.62</v>
      </c>
      <c r="K8" s="324">
        <f t="shared" si="2"/>
        <v>3054.27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6684993.1600000011</v>
      </c>
      <c r="C9" s="323">
        <v>6682256.040000001</v>
      </c>
      <c r="D9" s="323">
        <v>7329456.5800000001</v>
      </c>
      <c r="E9" s="323">
        <v>6583963.7200000016</v>
      </c>
      <c r="F9" s="323">
        <v>6923336.2600000007</v>
      </c>
      <c r="G9" s="323">
        <v>6922334.6799999997</v>
      </c>
      <c r="H9" s="323">
        <v>5871396.6899999995</v>
      </c>
      <c r="I9" s="323">
        <v>6018345.25</v>
      </c>
      <c r="J9" s="323">
        <v>7008829</v>
      </c>
      <c r="K9" s="323">
        <v>6894888.9299999997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6684.9931600000009</v>
      </c>
      <c r="C10" s="324">
        <f t="shared" ref="C10:M10" si="3">C9/1000+B10</f>
        <v>13367.249200000002</v>
      </c>
      <c r="D10" s="324">
        <f t="shared" si="3"/>
        <v>20696.705780000004</v>
      </c>
      <c r="E10" s="324">
        <f t="shared" si="3"/>
        <v>27280.669500000004</v>
      </c>
      <c r="F10" s="324">
        <f t="shared" si="3"/>
        <v>34204.005760000007</v>
      </c>
      <c r="G10" s="324">
        <f t="shared" si="3"/>
        <v>41126.340440000007</v>
      </c>
      <c r="H10" s="324">
        <f t="shared" si="3"/>
        <v>46997.737130000009</v>
      </c>
      <c r="I10" s="324">
        <f t="shared" si="3"/>
        <v>53016.082380000007</v>
      </c>
      <c r="J10" s="324">
        <f t="shared" si="3"/>
        <v>60024.911380000005</v>
      </c>
      <c r="K10" s="324">
        <f t="shared" si="3"/>
        <v>66919.800310000006</v>
      </c>
      <c r="L10" s="324">
        <f t="shared" si="3"/>
        <v>66919.800310000006</v>
      </c>
      <c r="M10" s="324">
        <f t="shared" si="3"/>
        <v>66919.800310000006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10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57187A8D-8753-4CBE-82A6-C17AFA36452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35855.999999699998</v>
      </c>
      <c r="C7" s="56">
        <v>2987.9999999749998</v>
      </c>
      <c r="D7" s="56">
        <v>2378.2401800000002</v>
      </c>
      <c r="E7" s="56">
        <v>2789.0493300000003</v>
      </c>
      <c r="F7" s="56">
        <v>2462.59692</v>
      </c>
      <c r="G7" s="56">
        <v>2530.8636900000001</v>
      </c>
      <c r="H7" s="56">
        <v>2726.7468900000003</v>
      </c>
      <c r="I7" s="56">
        <v>3906.0367700000002</v>
      </c>
      <c r="J7" s="56">
        <v>1930.249</v>
      </c>
      <c r="K7" s="56">
        <v>3687.9477900000002</v>
      </c>
      <c r="L7" s="56">
        <v>2033.9818300000002</v>
      </c>
      <c r="M7" s="56">
        <v>4141.1030899999996</v>
      </c>
      <c r="N7" s="56">
        <v>0</v>
      </c>
      <c r="O7" s="56">
        <v>0</v>
      </c>
      <c r="P7" s="57">
        <v>28586.815490000001</v>
      </c>
      <c r="Q7" s="185">
        <v>0.95672073260505963</v>
      </c>
    </row>
    <row r="8" spans="1:17" ht="14.45" customHeight="1" x14ac:dyDescent="0.2">
      <c r="A8" s="19" t="s">
        <v>36</v>
      </c>
      <c r="B8" s="55">
        <v>7.7780288999999998</v>
      </c>
      <c r="C8" s="56">
        <v>0.64816907499999998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3120.0000005000002</v>
      </c>
      <c r="C9" s="56">
        <v>260.00000004166702</v>
      </c>
      <c r="D9" s="56">
        <v>262.87973</v>
      </c>
      <c r="E9" s="56">
        <v>238.67026999999999</v>
      </c>
      <c r="F9" s="56">
        <v>268.30859999999996</v>
      </c>
      <c r="G9" s="56">
        <v>227.79145</v>
      </c>
      <c r="H9" s="56">
        <v>273.53957000000003</v>
      </c>
      <c r="I9" s="56">
        <v>271.09798999999998</v>
      </c>
      <c r="J9" s="56">
        <v>255.38287</v>
      </c>
      <c r="K9" s="56">
        <v>314.91498999999999</v>
      </c>
      <c r="L9" s="56">
        <v>285.69968</v>
      </c>
      <c r="M9" s="56">
        <v>278.81779999999998</v>
      </c>
      <c r="N9" s="56">
        <v>0</v>
      </c>
      <c r="O9" s="56">
        <v>0</v>
      </c>
      <c r="P9" s="57">
        <v>2677.10295</v>
      </c>
      <c r="Q9" s="185">
        <v>1.0296549806042203</v>
      </c>
    </row>
    <row r="10" spans="1:17" ht="14.45" customHeight="1" x14ac:dyDescent="0.2">
      <c r="A10" s="19" t="s">
        <v>38</v>
      </c>
      <c r="B10" s="55">
        <v>149.915313</v>
      </c>
      <c r="C10" s="56">
        <v>12.492942749999999</v>
      </c>
      <c r="D10" s="56">
        <v>12.338040000000001</v>
      </c>
      <c r="E10" s="56">
        <v>13.8018</v>
      </c>
      <c r="F10" s="56">
        <v>13.755129999999999</v>
      </c>
      <c r="G10" s="56">
        <v>15.091010000000001</v>
      </c>
      <c r="H10" s="56">
        <v>15.669270000000001</v>
      </c>
      <c r="I10" s="56">
        <v>15.645100000000001</v>
      </c>
      <c r="J10" s="56">
        <v>0.19909000000000002</v>
      </c>
      <c r="K10" s="56">
        <v>13.04509</v>
      </c>
      <c r="L10" s="56">
        <v>12.119549999999998</v>
      </c>
      <c r="M10" s="56">
        <v>13.05757</v>
      </c>
      <c r="N10" s="56">
        <v>0</v>
      </c>
      <c r="O10" s="56">
        <v>0</v>
      </c>
      <c r="P10" s="57">
        <v>124.72165</v>
      </c>
      <c r="Q10" s="185">
        <v>0.99833684101369957</v>
      </c>
    </row>
    <row r="11" spans="1:17" ht="14.45" customHeight="1" x14ac:dyDescent="0.2">
      <c r="A11" s="19" t="s">
        <v>39</v>
      </c>
      <c r="B11" s="55">
        <v>247.48667159999999</v>
      </c>
      <c r="C11" s="56">
        <v>20.623889299999998</v>
      </c>
      <c r="D11" s="56">
        <v>20.665959999999998</v>
      </c>
      <c r="E11" s="56">
        <v>27.040900000000001</v>
      </c>
      <c r="F11" s="56">
        <v>35.327120000000001</v>
      </c>
      <c r="G11" s="56">
        <v>18.019970000000001</v>
      </c>
      <c r="H11" s="56">
        <v>20.797519999999999</v>
      </c>
      <c r="I11" s="56">
        <v>18.201270000000001</v>
      </c>
      <c r="J11" s="56">
        <v>20.171569999999999</v>
      </c>
      <c r="K11" s="56">
        <v>20.18045</v>
      </c>
      <c r="L11" s="56">
        <v>19.952360000000002</v>
      </c>
      <c r="M11" s="56">
        <v>22.63645</v>
      </c>
      <c r="N11" s="56">
        <v>0</v>
      </c>
      <c r="O11" s="56">
        <v>0</v>
      </c>
      <c r="P11" s="57">
        <v>222.99357000000001</v>
      </c>
      <c r="Q11" s="185">
        <v>1.081239172477521</v>
      </c>
    </row>
    <row r="12" spans="1:17" ht="14.45" customHeight="1" x14ac:dyDescent="0.2">
      <c r="A12" s="19" t="s">
        <v>40</v>
      </c>
      <c r="B12" s="55">
        <v>6.4992451999999998</v>
      </c>
      <c r="C12" s="56">
        <v>0.54160376666666699</v>
      </c>
      <c r="D12" s="56">
        <v>0</v>
      </c>
      <c r="E12" s="56">
        <v>6.7760000000000001E-2</v>
      </c>
      <c r="F12" s="56">
        <v>0.52300000000000002</v>
      </c>
      <c r="G12" s="56">
        <v>0.16919000000000001</v>
      </c>
      <c r="H12" s="56">
        <v>0</v>
      </c>
      <c r="I12" s="56">
        <v>0.11599</v>
      </c>
      <c r="J12" s="56">
        <v>0</v>
      </c>
      <c r="K12" s="56">
        <v>18.271709999999999</v>
      </c>
      <c r="L12" s="56">
        <v>5.50115</v>
      </c>
      <c r="M12" s="56">
        <v>0</v>
      </c>
      <c r="N12" s="56">
        <v>0</v>
      </c>
      <c r="O12" s="56">
        <v>0</v>
      </c>
      <c r="P12" s="57">
        <v>24.648799999999998</v>
      </c>
      <c r="Q12" s="185">
        <v>4.5510761772767063</v>
      </c>
    </row>
    <row r="13" spans="1:17" ht="14.45" customHeight="1" x14ac:dyDescent="0.2">
      <c r="A13" s="19" t="s">
        <v>41</v>
      </c>
      <c r="B13" s="55">
        <v>209</v>
      </c>
      <c r="C13" s="56">
        <v>17.4166666666667</v>
      </c>
      <c r="D13" s="56">
        <v>38.053800000000003</v>
      </c>
      <c r="E13" s="56">
        <v>21.95046</v>
      </c>
      <c r="F13" s="56">
        <v>24.407310000000003</v>
      </c>
      <c r="G13" s="56">
        <v>15.80233</v>
      </c>
      <c r="H13" s="56">
        <v>22.86788</v>
      </c>
      <c r="I13" s="56">
        <v>9.6442199999999989</v>
      </c>
      <c r="J13" s="56">
        <v>9.0201000000000011</v>
      </c>
      <c r="K13" s="56">
        <v>9.0257199999999997</v>
      </c>
      <c r="L13" s="56">
        <v>9.3903700000000008</v>
      </c>
      <c r="M13" s="56">
        <v>8.4175900000000006</v>
      </c>
      <c r="N13" s="56">
        <v>0</v>
      </c>
      <c r="O13" s="56">
        <v>0</v>
      </c>
      <c r="P13" s="57">
        <v>168.57978</v>
      </c>
      <c r="Q13" s="185">
        <v>0.96792218181818002</v>
      </c>
    </row>
    <row r="14" spans="1:17" ht="14.45" customHeight="1" x14ac:dyDescent="0.2">
      <c r="A14" s="19" t="s">
        <v>42</v>
      </c>
      <c r="B14" s="55">
        <v>2383.7499945999998</v>
      </c>
      <c r="C14" s="56">
        <v>198.64583288333299</v>
      </c>
      <c r="D14" s="56">
        <v>280.96899999999999</v>
      </c>
      <c r="E14" s="56">
        <v>256.94499999999999</v>
      </c>
      <c r="F14" s="56">
        <v>250.09399999999999</v>
      </c>
      <c r="G14" s="56">
        <v>200.79300000000001</v>
      </c>
      <c r="H14" s="56">
        <v>164.49700000000001</v>
      </c>
      <c r="I14" s="56">
        <v>128.31800000000001</v>
      </c>
      <c r="J14" s="56">
        <v>117.18899999999999</v>
      </c>
      <c r="K14" s="56">
        <v>127.956</v>
      </c>
      <c r="L14" s="56">
        <v>129.809</v>
      </c>
      <c r="M14" s="56">
        <v>189.15100000000001</v>
      </c>
      <c r="N14" s="56">
        <v>0</v>
      </c>
      <c r="O14" s="56">
        <v>0</v>
      </c>
      <c r="P14" s="57">
        <v>1845.721</v>
      </c>
      <c r="Q14" s="185">
        <v>0.92915163293861458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280.9374565</v>
      </c>
      <c r="C17" s="56">
        <v>23.411454708333299</v>
      </c>
      <c r="D17" s="56">
        <v>46.266719999999999</v>
      </c>
      <c r="E17" s="56">
        <v>38.16675</v>
      </c>
      <c r="F17" s="56">
        <v>3.4202199999999996</v>
      </c>
      <c r="G17" s="56">
        <v>75.605119999999999</v>
      </c>
      <c r="H17" s="56">
        <v>25.604299999999999</v>
      </c>
      <c r="I17" s="56">
        <v>30.767250000000001</v>
      </c>
      <c r="J17" s="56">
        <v>70.769259999999989</v>
      </c>
      <c r="K17" s="56">
        <v>145.30179999999999</v>
      </c>
      <c r="L17" s="56">
        <v>50.517220000000002</v>
      </c>
      <c r="M17" s="56">
        <v>395.47311999999999</v>
      </c>
      <c r="N17" s="56">
        <v>0</v>
      </c>
      <c r="O17" s="56">
        <v>0</v>
      </c>
      <c r="P17" s="57">
        <v>881.89175999999998</v>
      </c>
      <c r="Q17" s="185">
        <v>3.7669242299842689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1.2589999999999999</v>
      </c>
      <c r="F18" s="56">
        <v>0</v>
      </c>
      <c r="G18" s="56">
        <v>0.63900000000000001</v>
      </c>
      <c r="H18" s="56">
        <v>0</v>
      </c>
      <c r="I18" s="56">
        <v>7.141</v>
      </c>
      <c r="J18" s="56">
        <v>0</v>
      </c>
      <c r="K18" s="56">
        <v>0</v>
      </c>
      <c r="L18" s="56">
        <v>1.5</v>
      </c>
      <c r="M18" s="56">
        <v>4.681</v>
      </c>
      <c r="N18" s="56">
        <v>0</v>
      </c>
      <c r="O18" s="56">
        <v>0</v>
      </c>
      <c r="P18" s="57">
        <v>15.219999999999999</v>
      </c>
      <c r="Q18" s="185" t="s">
        <v>329</v>
      </c>
    </row>
    <row r="19" spans="1:17" ht="14.45" customHeight="1" x14ac:dyDescent="0.2">
      <c r="A19" s="19" t="s">
        <v>47</v>
      </c>
      <c r="B19" s="55">
        <v>8789.8663882000001</v>
      </c>
      <c r="C19" s="56">
        <v>732.48886568333296</v>
      </c>
      <c r="D19" s="56">
        <v>403.57807000000003</v>
      </c>
      <c r="E19" s="56">
        <v>828.02946999999995</v>
      </c>
      <c r="F19" s="56">
        <v>657.93835999999999</v>
      </c>
      <c r="G19" s="56">
        <v>293.80086999999997</v>
      </c>
      <c r="H19" s="56">
        <v>856.46808999999996</v>
      </c>
      <c r="I19" s="56">
        <v>454.98683</v>
      </c>
      <c r="J19" s="56">
        <v>543.49522999999999</v>
      </c>
      <c r="K19" s="56">
        <v>859.97456999999997</v>
      </c>
      <c r="L19" s="56">
        <v>723.37272999999993</v>
      </c>
      <c r="M19" s="56">
        <v>562.399</v>
      </c>
      <c r="N19" s="56">
        <v>0</v>
      </c>
      <c r="O19" s="56">
        <v>0</v>
      </c>
      <c r="P19" s="57">
        <v>6184.0432200000005</v>
      </c>
      <c r="Q19" s="185">
        <v>0.8442508152299294</v>
      </c>
    </row>
    <row r="20" spans="1:17" ht="14.45" customHeight="1" x14ac:dyDescent="0.2">
      <c r="A20" s="19" t="s">
        <v>48</v>
      </c>
      <c r="B20" s="55">
        <v>41586.0821363</v>
      </c>
      <c r="C20" s="56">
        <v>3465.5068446916698</v>
      </c>
      <c r="D20" s="56">
        <v>2921.8133599999996</v>
      </c>
      <c r="E20" s="56">
        <v>2993.6279500000001</v>
      </c>
      <c r="F20" s="56">
        <v>2744.2094099999999</v>
      </c>
      <c r="G20" s="56">
        <v>6317.2891799999998</v>
      </c>
      <c r="H20" s="56">
        <v>3129.7230499999996</v>
      </c>
      <c r="I20" s="56">
        <v>3060.9633900000003</v>
      </c>
      <c r="J20" s="56">
        <v>4623.7134500000002</v>
      </c>
      <c r="K20" s="56">
        <v>3095.7722899999999</v>
      </c>
      <c r="L20" s="56">
        <v>3103.6993499999999</v>
      </c>
      <c r="M20" s="56">
        <v>3147.7406499999997</v>
      </c>
      <c r="N20" s="56">
        <v>0</v>
      </c>
      <c r="O20" s="56">
        <v>0</v>
      </c>
      <c r="P20" s="57">
        <v>35138.552079999994</v>
      </c>
      <c r="Q20" s="185">
        <v>1.0139513108688236</v>
      </c>
    </row>
    <row r="21" spans="1:17" ht="14.45" customHeight="1" x14ac:dyDescent="0.2">
      <c r="A21" s="20" t="s">
        <v>49</v>
      </c>
      <c r="B21" s="55">
        <v>16222.655682000001</v>
      </c>
      <c r="C21" s="56">
        <v>1351.8879735</v>
      </c>
      <c r="D21" s="56">
        <v>1171.42183</v>
      </c>
      <c r="E21" s="56">
        <v>1368.70883</v>
      </c>
      <c r="F21" s="56">
        <v>1365.49783</v>
      </c>
      <c r="G21" s="56">
        <v>1373.70983</v>
      </c>
      <c r="H21" s="56">
        <v>1373.70883</v>
      </c>
      <c r="I21" s="56">
        <v>1373.7078300000001</v>
      </c>
      <c r="J21" s="56">
        <v>1373.7068300000001</v>
      </c>
      <c r="K21" s="56">
        <v>1373.70883</v>
      </c>
      <c r="L21" s="56">
        <v>1373.7068300000001</v>
      </c>
      <c r="M21" s="56">
        <v>1373.7068300000001</v>
      </c>
      <c r="N21" s="56">
        <v>0</v>
      </c>
      <c r="O21" s="56">
        <v>0</v>
      </c>
      <c r="P21" s="57">
        <v>13521.584299999999</v>
      </c>
      <c r="Q21" s="185">
        <v>1.0002000583667443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1.5999999959603883E-4</v>
      </c>
      <c r="E24" s="56">
        <v>5.0000000555883162E-5</v>
      </c>
      <c r="F24" s="56">
        <v>4.2897499999999127</v>
      </c>
      <c r="G24" s="56">
        <v>1.009939999999915</v>
      </c>
      <c r="H24" s="56">
        <v>17.511199999999008</v>
      </c>
      <c r="I24" s="56">
        <v>0.19145000000207801</v>
      </c>
      <c r="J24" s="56">
        <v>1.6999999934341758E-4</v>
      </c>
      <c r="K24" s="56">
        <v>-7.9999999798019417E-5</v>
      </c>
      <c r="L24" s="56">
        <v>2.6793699999998353</v>
      </c>
      <c r="M24" s="56">
        <v>2.100000019709114E-4</v>
      </c>
      <c r="N24" s="56">
        <v>0</v>
      </c>
      <c r="O24" s="56">
        <v>0</v>
      </c>
      <c r="P24" s="57">
        <v>25.682220000002417</v>
      </c>
      <c r="Q24" s="185" t="s">
        <v>329</v>
      </c>
    </row>
    <row r="25" spans="1:17" ht="14.45" customHeight="1" x14ac:dyDescent="0.2">
      <c r="A25" s="21" t="s">
        <v>53</v>
      </c>
      <c r="B25" s="58">
        <v>108859.97091649999</v>
      </c>
      <c r="C25" s="59">
        <v>9071.6642430416705</v>
      </c>
      <c r="D25" s="59">
        <v>7536.22685</v>
      </c>
      <c r="E25" s="59">
        <v>8577.3175700000011</v>
      </c>
      <c r="F25" s="59">
        <v>7830.3676500000001</v>
      </c>
      <c r="G25" s="59">
        <v>11070.584580000001</v>
      </c>
      <c r="H25" s="59">
        <v>8627.1335999999992</v>
      </c>
      <c r="I25" s="59">
        <v>9276.8170900000005</v>
      </c>
      <c r="J25" s="59">
        <v>8943.8965700000008</v>
      </c>
      <c r="K25" s="59">
        <v>9666.0991599999998</v>
      </c>
      <c r="L25" s="59">
        <v>7751.9294400000008</v>
      </c>
      <c r="M25" s="59">
        <v>10137.184310000001</v>
      </c>
      <c r="N25" s="59">
        <v>0</v>
      </c>
      <c r="O25" s="59">
        <v>0</v>
      </c>
      <c r="P25" s="60">
        <v>89417.556819999998</v>
      </c>
      <c r="Q25" s="186">
        <v>0.98567974325754881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378.55547999999999</v>
      </c>
      <c r="E26" s="56">
        <v>320.13840000000005</v>
      </c>
      <c r="F26" s="56">
        <v>345.88274999999999</v>
      </c>
      <c r="G26" s="56">
        <v>468.64717999999999</v>
      </c>
      <c r="H26" s="56">
        <v>335.51742999999999</v>
      </c>
      <c r="I26" s="56">
        <v>433.90224000000001</v>
      </c>
      <c r="J26" s="56">
        <v>1542.1845800000001</v>
      </c>
      <c r="K26" s="56">
        <v>322.40636000000001</v>
      </c>
      <c r="L26" s="56">
        <v>396.68770000000001</v>
      </c>
      <c r="M26" s="56">
        <v>621.26957999999991</v>
      </c>
      <c r="N26" s="56">
        <v>0</v>
      </c>
      <c r="O26" s="56">
        <v>0</v>
      </c>
      <c r="P26" s="57">
        <v>5165.1917000000003</v>
      </c>
      <c r="Q26" s="185" t="s">
        <v>329</v>
      </c>
    </row>
    <row r="27" spans="1:17" ht="14.45" customHeight="1" x14ac:dyDescent="0.2">
      <c r="A27" s="22" t="s">
        <v>55</v>
      </c>
      <c r="B27" s="58">
        <v>108859.97091649999</v>
      </c>
      <c r="C27" s="59">
        <v>9071.6642430416705</v>
      </c>
      <c r="D27" s="59">
        <v>7914.78233</v>
      </c>
      <c r="E27" s="59">
        <v>8897.4559700000009</v>
      </c>
      <c r="F27" s="59">
        <v>8176.2503999999999</v>
      </c>
      <c r="G27" s="59">
        <v>11539.231760000001</v>
      </c>
      <c r="H27" s="59">
        <v>8962.6510299999991</v>
      </c>
      <c r="I27" s="59">
        <v>9710.7193299999999</v>
      </c>
      <c r="J27" s="59">
        <v>10486.081150000002</v>
      </c>
      <c r="K27" s="59">
        <v>9988.5055200000006</v>
      </c>
      <c r="L27" s="59">
        <v>8148.6171400000012</v>
      </c>
      <c r="M27" s="59">
        <v>10758.453890000001</v>
      </c>
      <c r="N27" s="59">
        <v>0</v>
      </c>
      <c r="O27" s="59">
        <v>0</v>
      </c>
      <c r="P27" s="60">
        <v>94582.748520000023</v>
      </c>
      <c r="Q27" s="186">
        <v>1.0426173851457166</v>
      </c>
    </row>
    <row r="28" spans="1:17" ht="14.45" customHeight="1" x14ac:dyDescent="0.2">
      <c r="A28" s="20" t="s">
        <v>56</v>
      </c>
      <c r="B28" s="55">
        <v>114.5289118</v>
      </c>
      <c r="C28" s="56">
        <v>9.5440759833333395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27.805299999999999</v>
      </c>
      <c r="K28" s="56">
        <v>0.25801999999999997</v>
      </c>
      <c r="L28" s="56">
        <v>-27.805299999999999</v>
      </c>
      <c r="M28" s="56">
        <v>35.271989999999995</v>
      </c>
      <c r="N28" s="56">
        <v>0</v>
      </c>
      <c r="O28" s="56">
        <v>0</v>
      </c>
      <c r="P28" s="57">
        <v>35.53000999999999</v>
      </c>
      <c r="Q28" s="185">
        <v>0.37227291633098325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>
        <v>0</v>
      </c>
      <c r="C32" s="248">
        <v>0</v>
      </c>
      <c r="D32" s="248">
        <v>0</v>
      </c>
      <c r="E32" s="248">
        <v>0</v>
      </c>
      <c r="F32" s="248">
        <v>0</v>
      </c>
      <c r="G32" s="248">
        <v>0</v>
      </c>
      <c r="H32" s="248">
        <v>0</v>
      </c>
      <c r="I32" s="248">
        <v>0</v>
      </c>
      <c r="J32" s="248">
        <v>0</v>
      </c>
      <c r="K32" s="248">
        <v>0</v>
      </c>
      <c r="L32" s="248">
        <v>0</v>
      </c>
      <c r="M32" s="248">
        <v>0</v>
      </c>
      <c r="N32" s="248">
        <v>0</v>
      </c>
      <c r="O32" s="248">
        <v>0</v>
      </c>
      <c r="P32" s="248">
        <v>0</v>
      </c>
      <c r="Q32" s="248" t="s">
        <v>329</v>
      </c>
    </row>
    <row r="33" spans="1:17" ht="14.45" customHeight="1" x14ac:dyDescent="0.2">
      <c r="A33" s="222" t="s">
        <v>201</v>
      </c>
      <c r="B33" s="249">
        <v>0</v>
      </c>
      <c r="C33" s="249">
        <v>0</v>
      </c>
      <c r="D33" s="249">
        <v>0</v>
      </c>
      <c r="E33" s="249">
        <v>0</v>
      </c>
      <c r="F33" s="249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 t="s">
        <v>329</v>
      </c>
    </row>
    <row r="34" spans="1:17" ht="14.45" customHeight="1" x14ac:dyDescent="0.2">
      <c r="A34" s="253" t="s">
        <v>303</v>
      </c>
      <c r="B34" s="249">
        <v>0</v>
      </c>
      <c r="C34" s="249">
        <v>0</v>
      </c>
      <c r="D34" s="249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 t="s">
        <v>329</v>
      </c>
    </row>
    <row r="35" spans="1:17" ht="14.45" customHeight="1" x14ac:dyDescent="0.2">
      <c r="A35" s="254" t="s">
        <v>60</v>
      </c>
      <c r="B35" s="249">
        <v>0</v>
      </c>
      <c r="C35" s="249">
        <v>0</v>
      </c>
      <c r="D35" s="249">
        <v>0</v>
      </c>
      <c r="E35" s="249">
        <v>0</v>
      </c>
      <c r="F35" s="249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 t="s">
        <v>329</v>
      </c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C9E60D5C-F8EB-45A8-AA26-BBB980F9075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21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21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21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21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21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21" ht="14.45" customHeight="1" x14ac:dyDescent="0.2">
      <c r="A6" s="710" t="s">
        <v>66</v>
      </c>
      <c r="B6" s="706">
        <v>-95646.053895899793</v>
      </c>
      <c r="C6" s="707">
        <v>80121.789099999995</v>
      </c>
      <c r="D6" s="707">
        <v>175767.84299589979</v>
      </c>
      <c r="E6" s="708">
        <v>-0.83769048315577921</v>
      </c>
      <c r="F6" s="706">
        <v>84838.300501000107</v>
      </c>
      <c r="G6" s="707">
        <v>70698.583750833423</v>
      </c>
      <c r="H6" s="707">
        <v>7757.6839399999999</v>
      </c>
      <c r="I6" s="707">
        <v>76269.680900000094</v>
      </c>
      <c r="J6" s="707">
        <v>5571.0971491666714</v>
      </c>
      <c r="K6" s="709">
        <v>0.89900057461784022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  <c r="N6" s="270"/>
      <c r="O6" s="270"/>
      <c r="P6" s="270"/>
      <c r="Q6" s="270"/>
      <c r="R6" s="270"/>
      <c r="S6" s="270"/>
      <c r="T6" s="270"/>
      <c r="U6" s="270">
        <v>0</v>
      </c>
    </row>
    <row r="7" spans="1:21" ht="14.45" customHeight="1" x14ac:dyDescent="0.2">
      <c r="A7" s="710" t="s">
        <v>331</v>
      </c>
      <c r="B7" s="706">
        <v>95763.536053299802</v>
      </c>
      <c r="C7" s="707">
        <v>92772.299559999898</v>
      </c>
      <c r="D7" s="707">
        <v>-2991.2364932999044</v>
      </c>
      <c r="E7" s="708">
        <v>0.96876434792847399</v>
      </c>
      <c r="F7" s="706">
        <v>108859.97091649999</v>
      </c>
      <c r="G7" s="707">
        <v>90716.642430416672</v>
      </c>
      <c r="H7" s="707">
        <v>10137.184310000001</v>
      </c>
      <c r="I7" s="707">
        <v>89417.556819999896</v>
      </c>
      <c r="J7" s="707">
        <v>-1299.085610416776</v>
      </c>
      <c r="K7" s="709">
        <v>0.82139978604795683</v>
      </c>
      <c r="L7" s="270"/>
      <c r="M7" s="705" t="str">
        <f t="shared" si="0"/>
        <v/>
      </c>
      <c r="N7" s="270"/>
      <c r="O7" s="270"/>
      <c r="P7" s="270"/>
      <c r="Q7" s="270"/>
      <c r="R7" s="270"/>
      <c r="S7" s="270"/>
      <c r="T7" s="270"/>
      <c r="U7" s="270">
        <v>1</v>
      </c>
    </row>
    <row r="8" spans="1:21" ht="14.45" customHeight="1" x14ac:dyDescent="0.2">
      <c r="A8" s="710" t="s">
        <v>332</v>
      </c>
      <c r="B8" s="706">
        <v>37905.008268700003</v>
      </c>
      <c r="C8" s="707">
        <v>33081.504410000001</v>
      </c>
      <c r="D8" s="707">
        <v>-4823.5038587000017</v>
      </c>
      <c r="E8" s="708">
        <v>0.87274758458018853</v>
      </c>
      <c r="F8" s="706">
        <v>41980.429253499999</v>
      </c>
      <c r="G8" s="707">
        <v>34983.691044583335</v>
      </c>
      <c r="H8" s="707">
        <v>4653.1837100000002</v>
      </c>
      <c r="I8" s="707">
        <v>33650.583960000004</v>
      </c>
      <c r="J8" s="707">
        <v>-1333.107084583331</v>
      </c>
      <c r="K8" s="709">
        <v>0.80157789137409741</v>
      </c>
      <c r="L8" s="270"/>
      <c r="M8" s="705" t="str">
        <f t="shared" si="0"/>
        <v/>
      </c>
      <c r="N8" s="270"/>
      <c r="O8" s="270"/>
      <c r="P8" s="270"/>
      <c r="Q8" s="270"/>
      <c r="R8" s="270"/>
      <c r="S8" s="270"/>
      <c r="T8" s="270"/>
      <c r="U8" s="270">
        <v>2</v>
      </c>
    </row>
    <row r="9" spans="1:21" ht="14.45" customHeight="1" x14ac:dyDescent="0.2">
      <c r="A9" s="710" t="s">
        <v>333</v>
      </c>
      <c r="B9" s="706">
        <v>35544.047333000002</v>
      </c>
      <c r="C9" s="707">
        <v>30769.612410000002</v>
      </c>
      <c r="D9" s="707">
        <v>-4774.4349230000007</v>
      </c>
      <c r="E9" s="708">
        <v>0.86567554115967837</v>
      </c>
      <c r="F9" s="706">
        <v>39596.679258900003</v>
      </c>
      <c r="G9" s="707">
        <v>32997.232715750004</v>
      </c>
      <c r="H9" s="707">
        <v>4464.0327100000004</v>
      </c>
      <c r="I9" s="707">
        <v>31804.862959999999</v>
      </c>
      <c r="J9" s="707">
        <v>-1192.3697557500054</v>
      </c>
      <c r="K9" s="709">
        <v>0.8032204607877903</v>
      </c>
      <c r="L9" s="270"/>
      <c r="M9" s="705" t="str">
        <f t="shared" si="0"/>
        <v>X</v>
      </c>
      <c r="N9" s="270"/>
      <c r="O9" s="270"/>
      <c r="P9" s="270"/>
      <c r="Q9" s="270"/>
      <c r="R9" s="270"/>
      <c r="S9" s="270"/>
      <c r="T9" s="270"/>
      <c r="U9" s="270">
        <v>3</v>
      </c>
    </row>
    <row r="10" spans="1:21" ht="14.45" customHeight="1" x14ac:dyDescent="0.2">
      <c r="A10" s="710" t="s">
        <v>334</v>
      </c>
      <c r="B10" s="706">
        <v>0</v>
      </c>
      <c r="C10" s="707">
        <v>-7.2000000000000005E-4</v>
      </c>
      <c r="D10" s="707">
        <v>-7.2000000000000005E-4</v>
      </c>
      <c r="E10" s="708">
        <v>0</v>
      </c>
      <c r="F10" s="706">
        <v>0</v>
      </c>
      <c r="G10" s="707">
        <v>0</v>
      </c>
      <c r="H10" s="707">
        <v>2.1000000000000001E-4</v>
      </c>
      <c r="I10" s="707">
        <v>7.2000000000000005E-4</v>
      </c>
      <c r="J10" s="707">
        <v>7.2000000000000005E-4</v>
      </c>
      <c r="K10" s="709">
        <v>0</v>
      </c>
      <c r="L10" s="270"/>
      <c r="M10" s="705" t="str">
        <f t="shared" si="0"/>
        <v/>
      </c>
      <c r="N10" s="270"/>
      <c r="O10" s="270"/>
      <c r="P10" s="270"/>
      <c r="Q10" s="270"/>
      <c r="R10" s="270"/>
      <c r="S10" s="270"/>
      <c r="T10" s="270"/>
      <c r="U10" s="270">
        <v>4</v>
      </c>
    </row>
    <row r="11" spans="1:21" ht="14.45" customHeight="1" x14ac:dyDescent="0.2">
      <c r="A11" s="710" t="s">
        <v>335</v>
      </c>
      <c r="B11" s="706">
        <v>0</v>
      </c>
      <c r="C11" s="707">
        <v>-7.2000000000000005E-4</v>
      </c>
      <c r="D11" s="707">
        <v>-7.2000000000000005E-4</v>
      </c>
      <c r="E11" s="708">
        <v>0</v>
      </c>
      <c r="F11" s="706">
        <v>0</v>
      </c>
      <c r="G11" s="707">
        <v>0</v>
      </c>
      <c r="H11" s="707">
        <v>2.1000000000000001E-4</v>
      </c>
      <c r="I11" s="707">
        <v>7.2000000000000005E-4</v>
      </c>
      <c r="J11" s="707">
        <v>7.2000000000000005E-4</v>
      </c>
      <c r="K11" s="709">
        <v>0</v>
      </c>
      <c r="L11" s="270"/>
      <c r="M11" s="705" t="str">
        <f t="shared" si="0"/>
        <v/>
      </c>
      <c r="N11" s="270"/>
      <c r="O11" s="270"/>
      <c r="P11" s="270"/>
      <c r="Q11" s="270"/>
      <c r="R11" s="270"/>
      <c r="S11" s="270"/>
      <c r="T11" s="270"/>
      <c r="U11" s="270">
        <v>5</v>
      </c>
    </row>
    <row r="12" spans="1:21" ht="14.45" customHeight="1" x14ac:dyDescent="0.2">
      <c r="A12" s="710" t="s">
        <v>336</v>
      </c>
      <c r="B12" s="706">
        <v>32104.9999995</v>
      </c>
      <c r="C12" s="707">
        <v>26523.181039999999</v>
      </c>
      <c r="D12" s="707">
        <v>-5581.8189595000003</v>
      </c>
      <c r="E12" s="708">
        <v>0.82613864010007998</v>
      </c>
      <c r="F12" s="706">
        <v>35855.999999699998</v>
      </c>
      <c r="G12" s="707">
        <v>29879.999999749998</v>
      </c>
      <c r="H12" s="707">
        <v>4141.1030899999996</v>
      </c>
      <c r="I12" s="707">
        <v>28586.815490000001</v>
      </c>
      <c r="J12" s="707">
        <v>-1293.1845097499972</v>
      </c>
      <c r="K12" s="709">
        <v>0.79726727717088308</v>
      </c>
      <c r="L12" s="270"/>
      <c r="M12" s="705" t="str">
        <f t="shared" si="0"/>
        <v/>
      </c>
      <c r="N12" s="270"/>
      <c r="O12" s="270"/>
      <c r="P12" s="270"/>
      <c r="Q12" s="270"/>
      <c r="R12" s="270"/>
      <c r="S12" s="270"/>
      <c r="T12" s="270"/>
      <c r="U12" s="270">
        <v>4</v>
      </c>
    </row>
    <row r="13" spans="1:21" ht="14.45" customHeight="1" x14ac:dyDescent="0.2">
      <c r="A13" s="710" t="s">
        <v>337</v>
      </c>
      <c r="B13" s="706">
        <v>84.999999799999998</v>
      </c>
      <c r="C13" s="707">
        <v>78.411370000000005</v>
      </c>
      <c r="D13" s="707">
        <v>-6.5886297999999925</v>
      </c>
      <c r="E13" s="708">
        <v>0.92248670805291</v>
      </c>
      <c r="F13" s="706">
        <v>84.999999799999998</v>
      </c>
      <c r="G13" s="707">
        <v>70.833333166666662</v>
      </c>
      <c r="H13" s="707">
        <v>9.19116</v>
      </c>
      <c r="I13" s="707">
        <v>71.407740000000004</v>
      </c>
      <c r="J13" s="707">
        <v>0.57440683333334164</v>
      </c>
      <c r="K13" s="709">
        <v>0.84009106080021434</v>
      </c>
      <c r="L13" s="270"/>
      <c r="M13" s="705" t="str">
        <f t="shared" si="0"/>
        <v/>
      </c>
      <c r="N13" s="270"/>
      <c r="O13" s="270"/>
      <c r="P13" s="270"/>
      <c r="Q13" s="270"/>
      <c r="R13" s="270"/>
      <c r="S13" s="270"/>
      <c r="T13" s="270"/>
      <c r="U13" s="270">
        <v>5</v>
      </c>
    </row>
    <row r="14" spans="1:21" ht="14.45" customHeight="1" x14ac:dyDescent="0.2">
      <c r="A14" s="710" t="s">
        <v>338</v>
      </c>
      <c r="B14" s="706">
        <v>26020.000000200002</v>
      </c>
      <c r="C14" s="707">
        <v>22656.860359999999</v>
      </c>
      <c r="D14" s="707">
        <v>-3363.1396402000028</v>
      </c>
      <c r="E14" s="708">
        <v>0.87074790007017089</v>
      </c>
      <c r="F14" s="706">
        <v>26700</v>
      </c>
      <c r="G14" s="707">
        <v>22250</v>
      </c>
      <c r="H14" s="707">
        <v>2510.0545299999999</v>
      </c>
      <c r="I14" s="707">
        <v>21475.85281</v>
      </c>
      <c r="J14" s="707">
        <v>-774.14718999999968</v>
      </c>
      <c r="K14" s="709">
        <v>0.80433905655430715</v>
      </c>
      <c r="L14" s="270"/>
      <c r="M14" s="705" t="str">
        <f t="shared" si="0"/>
        <v/>
      </c>
      <c r="N14" s="270"/>
      <c r="O14" s="270"/>
      <c r="P14" s="270"/>
      <c r="Q14" s="270"/>
      <c r="R14" s="270"/>
      <c r="S14" s="270"/>
      <c r="T14" s="270"/>
      <c r="U14" s="270">
        <v>5</v>
      </c>
    </row>
    <row r="15" spans="1:21" ht="14.45" customHeight="1" x14ac:dyDescent="0.2">
      <c r="A15" s="710" t="s">
        <v>339</v>
      </c>
      <c r="B15" s="706">
        <v>1999.9999998999999</v>
      </c>
      <c r="C15" s="707">
        <v>1636.7909999999999</v>
      </c>
      <c r="D15" s="707">
        <v>-363.20899989999998</v>
      </c>
      <c r="E15" s="708">
        <v>0.81839550004091977</v>
      </c>
      <c r="F15" s="706">
        <v>1999.9999998999999</v>
      </c>
      <c r="G15" s="707">
        <v>1666.6666665833332</v>
      </c>
      <c r="H15" s="707">
        <v>150.65942999999999</v>
      </c>
      <c r="I15" s="707">
        <v>1457.5197000000001</v>
      </c>
      <c r="J15" s="707">
        <v>-209.1469665833331</v>
      </c>
      <c r="K15" s="709">
        <v>0.72875985003643806</v>
      </c>
      <c r="L15" s="270"/>
      <c r="M15" s="705" t="str">
        <f t="shared" si="0"/>
        <v/>
      </c>
      <c r="N15" s="270"/>
      <c r="O15" s="270"/>
      <c r="P15" s="270"/>
      <c r="Q15" s="270"/>
      <c r="R15" s="270"/>
      <c r="S15" s="270"/>
      <c r="T15" s="270"/>
      <c r="U15" s="270">
        <v>5</v>
      </c>
    </row>
    <row r="16" spans="1:21" ht="14.45" customHeight="1" x14ac:dyDescent="0.2">
      <c r="A16" s="710" t="s">
        <v>340</v>
      </c>
      <c r="B16" s="706">
        <v>3999.9999996000001</v>
      </c>
      <c r="C16" s="707">
        <v>2151.1183099999998</v>
      </c>
      <c r="D16" s="707">
        <v>-1848.8816896000003</v>
      </c>
      <c r="E16" s="708">
        <v>0.53777957755377792</v>
      </c>
      <c r="F16" s="706">
        <v>7071</v>
      </c>
      <c r="G16" s="707">
        <v>5892.5</v>
      </c>
      <c r="H16" s="707">
        <v>1471.1979699999999</v>
      </c>
      <c r="I16" s="707">
        <v>5581.4487399999998</v>
      </c>
      <c r="J16" s="707">
        <v>-311.05126000000018</v>
      </c>
      <c r="K16" s="709">
        <v>0.78934362042143968</v>
      </c>
      <c r="L16" s="270"/>
      <c r="M16" s="705" t="str">
        <f t="shared" si="0"/>
        <v/>
      </c>
      <c r="N16" s="270"/>
      <c r="O16" s="270"/>
      <c r="P16" s="270"/>
      <c r="Q16" s="270"/>
      <c r="R16" s="270"/>
      <c r="S16" s="270"/>
      <c r="T16" s="270"/>
      <c r="U16" s="270">
        <v>5</v>
      </c>
    </row>
    <row r="17" spans="1:21" ht="14.45" customHeight="1" x14ac:dyDescent="0.2">
      <c r="A17" s="710" t="s">
        <v>341</v>
      </c>
      <c r="B17" s="706">
        <v>0</v>
      </c>
      <c r="C17" s="707">
        <v>0</v>
      </c>
      <c r="D17" s="707">
        <v>0</v>
      </c>
      <c r="E17" s="708">
        <v>0</v>
      </c>
      <c r="F17" s="706">
        <v>0</v>
      </c>
      <c r="G17" s="707">
        <v>0</v>
      </c>
      <c r="H17" s="707">
        <v>0</v>
      </c>
      <c r="I17" s="707">
        <v>0.58650000000000002</v>
      </c>
      <c r="J17" s="707">
        <v>0.58650000000000002</v>
      </c>
      <c r="K17" s="709">
        <v>0</v>
      </c>
      <c r="L17" s="270"/>
      <c r="M17" s="705" t="str">
        <f t="shared" si="0"/>
        <v/>
      </c>
      <c r="N17" s="270"/>
      <c r="O17" s="270"/>
      <c r="P17" s="270"/>
      <c r="Q17" s="270"/>
      <c r="R17" s="270"/>
      <c r="S17" s="270"/>
      <c r="T17" s="270"/>
      <c r="U17" s="270">
        <v>5</v>
      </c>
    </row>
    <row r="18" spans="1:21" ht="14.45" customHeight="1" x14ac:dyDescent="0.2">
      <c r="A18" s="710" t="s">
        <v>342</v>
      </c>
      <c r="B18" s="706">
        <v>8.2234425000000009</v>
      </c>
      <c r="C18" s="707">
        <v>0</v>
      </c>
      <c r="D18" s="707">
        <v>-8.2234425000000009</v>
      </c>
      <c r="E18" s="708">
        <v>0</v>
      </c>
      <c r="F18" s="706">
        <v>7.7780288999999998</v>
      </c>
      <c r="G18" s="707">
        <v>6.4816907500000003</v>
      </c>
      <c r="H18" s="707">
        <v>0</v>
      </c>
      <c r="I18" s="707">
        <v>0</v>
      </c>
      <c r="J18" s="707">
        <v>-6.4816907500000003</v>
      </c>
      <c r="K18" s="709">
        <v>0</v>
      </c>
      <c r="L18" s="270"/>
      <c r="M18" s="705" t="str">
        <f t="shared" si="0"/>
        <v/>
      </c>
      <c r="N18" s="270"/>
      <c r="O18" s="270"/>
      <c r="P18" s="270"/>
      <c r="Q18" s="270"/>
      <c r="R18" s="270"/>
      <c r="S18" s="270"/>
      <c r="T18" s="270"/>
      <c r="U18" s="270">
        <v>4</v>
      </c>
    </row>
    <row r="19" spans="1:21" ht="14.45" customHeight="1" x14ac:dyDescent="0.2">
      <c r="A19" s="710" t="s">
        <v>343</v>
      </c>
      <c r="B19" s="706">
        <v>8.2234425000000009</v>
      </c>
      <c r="C19" s="707">
        <v>0</v>
      </c>
      <c r="D19" s="707">
        <v>-8.2234425000000009</v>
      </c>
      <c r="E19" s="708">
        <v>0</v>
      </c>
      <c r="F19" s="706">
        <v>7.7780288999999998</v>
      </c>
      <c r="G19" s="707">
        <v>6.4816907500000003</v>
      </c>
      <c r="H19" s="707">
        <v>0</v>
      </c>
      <c r="I19" s="707">
        <v>0</v>
      </c>
      <c r="J19" s="707">
        <v>-6.4816907500000003</v>
      </c>
      <c r="K19" s="709">
        <v>0</v>
      </c>
      <c r="L19" s="270"/>
      <c r="M19" s="705" t="str">
        <f t="shared" si="0"/>
        <v/>
      </c>
      <c r="N19" s="270"/>
      <c r="O19" s="270"/>
      <c r="P19" s="270"/>
      <c r="Q19" s="270"/>
      <c r="R19" s="270"/>
      <c r="S19" s="270"/>
      <c r="T19" s="270"/>
      <c r="U19" s="270">
        <v>5</v>
      </c>
    </row>
    <row r="20" spans="1:21" ht="14.45" customHeight="1" x14ac:dyDescent="0.2">
      <c r="A20" s="710" t="s">
        <v>344</v>
      </c>
      <c r="B20" s="706">
        <v>3020.0000005000002</v>
      </c>
      <c r="C20" s="707">
        <v>2824.5570600000001</v>
      </c>
      <c r="D20" s="707">
        <v>-195.44294050000008</v>
      </c>
      <c r="E20" s="708">
        <v>0.93528379454713839</v>
      </c>
      <c r="F20" s="706">
        <v>3120.0000005000002</v>
      </c>
      <c r="G20" s="707">
        <v>2600.0000004166668</v>
      </c>
      <c r="H20" s="707">
        <v>278.81779999999998</v>
      </c>
      <c r="I20" s="707">
        <v>2677.10295</v>
      </c>
      <c r="J20" s="707">
        <v>77.102949583333157</v>
      </c>
      <c r="K20" s="709">
        <v>0.85804581717018491</v>
      </c>
      <c r="L20" s="270"/>
      <c r="M20" s="705" t="str">
        <f t="shared" si="0"/>
        <v/>
      </c>
      <c r="N20" s="270"/>
      <c r="O20" s="270"/>
      <c r="P20" s="270"/>
      <c r="Q20" s="270"/>
      <c r="R20" s="270"/>
      <c r="S20" s="270"/>
      <c r="T20" s="270"/>
      <c r="U20" s="270">
        <v>4</v>
      </c>
    </row>
    <row r="21" spans="1:21" ht="14.45" customHeight="1" x14ac:dyDescent="0.2">
      <c r="A21" s="710" t="s">
        <v>345</v>
      </c>
      <c r="B21" s="706">
        <v>2</v>
      </c>
      <c r="C21" s="707">
        <v>0.71930000000000005</v>
      </c>
      <c r="D21" s="707">
        <v>-1.2806999999999999</v>
      </c>
      <c r="E21" s="708">
        <v>0.35965000000000003</v>
      </c>
      <c r="F21" s="706">
        <v>2</v>
      </c>
      <c r="G21" s="707">
        <v>1.6666666666666665</v>
      </c>
      <c r="H21" s="707">
        <v>0</v>
      </c>
      <c r="I21" s="707">
        <v>4.5678400000000003</v>
      </c>
      <c r="J21" s="707">
        <v>2.9011733333333338</v>
      </c>
      <c r="K21" s="709">
        <v>2.2839200000000002</v>
      </c>
      <c r="L21" s="270"/>
      <c r="M21" s="705" t="str">
        <f t="shared" si="0"/>
        <v/>
      </c>
      <c r="N21" s="270"/>
      <c r="O21" s="270"/>
      <c r="P21" s="270"/>
      <c r="Q21" s="270"/>
      <c r="R21" s="270"/>
      <c r="S21" s="270"/>
      <c r="T21" s="270"/>
      <c r="U21" s="270">
        <v>5</v>
      </c>
    </row>
    <row r="22" spans="1:21" ht="14.45" customHeight="1" x14ac:dyDescent="0.2">
      <c r="A22" s="710" t="s">
        <v>346</v>
      </c>
      <c r="B22" s="706">
        <v>0</v>
      </c>
      <c r="C22" s="707">
        <v>0.30885000000000001</v>
      </c>
      <c r="D22" s="707">
        <v>0.30885000000000001</v>
      </c>
      <c r="E22" s="708">
        <v>0</v>
      </c>
      <c r="F22" s="706">
        <v>0</v>
      </c>
      <c r="G22" s="707">
        <v>0</v>
      </c>
      <c r="H22" s="707">
        <v>0</v>
      </c>
      <c r="I22" s="707">
        <v>0.70906000000000002</v>
      </c>
      <c r="J22" s="707">
        <v>0.70906000000000002</v>
      </c>
      <c r="K22" s="709">
        <v>0</v>
      </c>
      <c r="L22" s="270"/>
      <c r="M22" s="705" t="str">
        <f t="shared" si="0"/>
        <v/>
      </c>
      <c r="N22" s="270"/>
      <c r="O22" s="270"/>
      <c r="P22" s="270"/>
      <c r="Q22" s="270"/>
      <c r="R22" s="270"/>
      <c r="S22" s="270"/>
      <c r="T22" s="270"/>
      <c r="U22" s="270">
        <v>5</v>
      </c>
    </row>
    <row r="23" spans="1:21" ht="14.45" customHeight="1" x14ac:dyDescent="0.2">
      <c r="A23" s="710" t="s">
        <v>347</v>
      </c>
      <c r="B23" s="706">
        <v>28</v>
      </c>
      <c r="C23" s="707">
        <v>23.836410000000001</v>
      </c>
      <c r="D23" s="707">
        <v>-4.1635899999999992</v>
      </c>
      <c r="E23" s="708">
        <v>0.85130035714285712</v>
      </c>
      <c r="F23" s="706">
        <v>32.000000200000002</v>
      </c>
      <c r="G23" s="707">
        <v>26.666666833333338</v>
      </c>
      <c r="H23" s="707">
        <v>3.5096400000000001</v>
      </c>
      <c r="I23" s="707">
        <v>27.460709999999999</v>
      </c>
      <c r="J23" s="707">
        <v>0.79404316666666119</v>
      </c>
      <c r="K23" s="709">
        <v>0.85814718213658003</v>
      </c>
      <c r="L23" s="270"/>
      <c r="M23" s="705" t="str">
        <f t="shared" si="0"/>
        <v/>
      </c>
      <c r="N23" s="270"/>
      <c r="O23" s="270"/>
      <c r="P23" s="270"/>
      <c r="Q23" s="270"/>
      <c r="R23" s="270"/>
      <c r="S23" s="270"/>
      <c r="T23" s="270"/>
      <c r="U23" s="270">
        <v>5</v>
      </c>
    </row>
    <row r="24" spans="1:21" ht="14.45" customHeight="1" x14ac:dyDescent="0.2">
      <c r="A24" s="710" t="s">
        <v>348</v>
      </c>
      <c r="B24" s="706">
        <v>2899.9999997999998</v>
      </c>
      <c r="C24" s="707">
        <v>2721.2411900000002</v>
      </c>
      <c r="D24" s="707">
        <v>-178.75880979999965</v>
      </c>
      <c r="E24" s="708">
        <v>0.93835903109919727</v>
      </c>
      <c r="F24" s="706">
        <v>2999.9999997999998</v>
      </c>
      <c r="G24" s="707">
        <v>2499.9999998333333</v>
      </c>
      <c r="H24" s="707">
        <v>265.30615999999998</v>
      </c>
      <c r="I24" s="707">
        <v>2473.2823800000001</v>
      </c>
      <c r="J24" s="707">
        <v>-26.717619833333174</v>
      </c>
      <c r="K24" s="709">
        <v>0.82442746005496192</v>
      </c>
      <c r="L24" s="270"/>
      <c r="M24" s="705" t="str">
        <f t="shared" si="0"/>
        <v/>
      </c>
      <c r="N24" s="270"/>
      <c r="O24" s="270"/>
      <c r="P24" s="270"/>
      <c r="Q24" s="270"/>
      <c r="R24" s="270"/>
      <c r="S24" s="270"/>
      <c r="T24" s="270"/>
      <c r="U24" s="270">
        <v>5</v>
      </c>
    </row>
    <row r="25" spans="1:21" ht="14.45" customHeight="1" x14ac:dyDescent="0.2">
      <c r="A25" s="710" t="s">
        <v>349</v>
      </c>
      <c r="B25" s="706">
        <v>12</v>
      </c>
      <c r="C25" s="707">
        <v>4.1013599999999997</v>
      </c>
      <c r="D25" s="707">
        <v>-7.8986400000000003</v>
      </c>
      <c r="E25" s="708">
        <v>0.34177999999999997</v>
      </c>
      <c r="F25" s="706">
        <v>9</v>
      </c>
      <c r="G25" s="707">
        <v>7.5</v>
      </c>
      <c r="H25" s="707">
        <v>0</v>
      </c>
      <c r="I25" s="707">
        <v>0.60936000000000001</v>
      </c>
      <c r="J25" s="707">
        <v>-6.8906400000000003</v>
      </c>
      <c r="K25" s="709">
        <v>6.7706666666666665E-2</v>
      </c>
      <c r="L25" s="270"/>
      <c r="M25" s="705" t="str">
        <f t="shared" si="0"/>
        <v/>
      </c>
      <c r="N25" s="270"/>
      <c r="O25" s="270"/>
      <c r="P25" s="270"/>
      <c r="Q25" s="270"/>
      <c r="R25" s="270"/>
      <c r="S25" s="270"/>
      <c r="T25" s="270"/>
      <c r="U25" s="270">
        <v>5</v>
      </c>
    </row>
    <row r="26" spans="1:21" ht="14.45" customHeight="1" x14ac:dyDescent="0.2">
      <c r="A26" s="710" t="s">
        <v>350</v>
      </c>
      <c r="B26" s="706">
        <v>23</v>
      </c>
      <c r="C26" s="707">
        <v>16.486219999999999</v>
      </c>
      <c r="D26" s="707">
        <v>-6.5137800000000006</v>
      </c>
      <c r="E26" s="708">
        <v>0.71679217391304351</v>
      </c>
      <c r="F26" s="706">
        <v>21.999999800000001</v>
      </c>
      <c r="G26" s="707">
        <v>18.333333166666669</v>
      </c>
      <c r="H26" s="707">
        <v>0.45600000000000002</v>
      </c>
      <c r="I26" s="707">
        <v>7.3479999999999999</v>
      </c>
      <c r="J26" s="707">
        <v>-10.98533316666667</v>
      </c>
      <c r="K26" s="709">
        <v>0.33400000303636362</v>
      </c>
      <c r="L26" s="270"/>
      <c r="M26" s="705" t="str">
        <f t="shared" si="0"/>
        <v/>
      </c>
      <c r="N26" s="270"/>
      <c r="O26" s="270"/>
      <c r="P26" s="270"/>
      <c r="Q26" s="270"/>
      <c r="R26" s="270"/>
      <c r="S26" s="270"/>
      <c r="T26" s="270"/>
      <c r="U26" s="270">
        <v>5</v>
      </c>
    </row>
    <row r="27" spans="1:21" ht="14.45" customHeight="1" x14ac:dyDescent="0.2">
      <c r="A27" s="710" t="s">
        <v>351</v>
      </c>
      <c r="B27" s="706">
        <v>53.000000300000004</v>
      </c>
      <c r="C27" s="707">
        <v>57.863729999999997</v>
      </c>
      <c r="D27" s="707">
        <v>4.8637296999999933</v>
      </c>
      <c r="E27" s="708">
        <v>1.0917684843862161</v>
      </c>
      <c r="F27" s="706">
        <v>53.000000300000004</v>
      </c>
      <c r="G27" s="707">
        <v>44.166666916666671</v>
      </c>
      <c r="H27" s="707">
        <v>9.3439999999999994</v>
      </c>
      <c r="I27" s="707">
        <v>153.05459999999999</v>
      </c>
      <c r="J27" s="707">
        <v>108.88793308333332</v>
      </c>
      <c r="K27" s="709">
        <v>2.8878226251632677</v>
      </c>
      <c r="L27" s="270"/>
      <c r="M27" s="705" t="str">
        <f t="shared" si="0"/>
        <v/>
      </c>
      <c r="N27" s="270"/>
      <c r="O27" s="270"/>
      <c r="P27" s="270"/>
      <c r="Q27" s="270"/>
      <c r="R27" s="270"/>
      <c r="S27" s="270"/>
      <c r="T27" s="270"/>
      <c r="U27" s="270">
        <v>5</v>
      </c>
    </row>
    <row r="28" spans="1:21" ht="14.45" customHeight="1" x14ac:dyDescent="0.2">
      <c r="A28" s="710" t="s">
        <v>352</v>
      </c>
      <c r="B28" s="706">
        <v>2.0000003999999998</v>
      </c>
      <c r="C28" s="707">
        <v>0</v>
      </c>
      <c r="D28" s="707">
        <v>-2.0000003999999998</v>
      </c>
      <c r="E28" s="708">
        <v>0</v>
      </c>
      <c r="F28" s="706">
        <v>2.0000003999999998</v>
      </c>
      <c r="G28" s="707">
        <v>1.6666669999999997</v>
      </c>
      <c r="H28" s="707">
        <v>0</v>
      </c>
      <c r="I28" s="707">
        <v>1.694</v>
      </c>
      <c r="J28" s="707">
        <v>2.7333000000000274E-2</v>
      </c>
      <c r="K28" s="709">
        <v>0.84699983060003392</v>
      </c>
      <c r="L28" s="270"/>
      <c r="M28" s="705" t="str">
        <f t="shared" si="0"/>
        <v/>
      </c>
      <c r="N28" s="270"/>
      <c r="O28" s="270"/>
      <c r="P28" s="270"/>
      <c r="Q28" s="270"/>
      <c r="R28" s="270"/>
      <c r="S28" s="270"/>
      <c r="T28" s="270"/>
      <c r="U28" s="270">
        <v>5</v>
      </c>
    </row>
    <row r="29" spans="1:21" ht="14.45" customHeight="1" x14ac:dyDescent="0.2">
      <c r="A29" s="710" t="s">
        <v>353</v>
      </c>
      <c r="B29" s="706">
        <v>0</v>
      </c>
      <c r="C29" s="707">
        <v>0</v>
      </c>
      <c r="D29" s="707">
        <v>0</v>
      </c>
      <c r="E29" s="708">
        <v>0</v>
      </c>
      <c r="F29" s="706">
        <v>0</v>
      </c>
      <c r="G29" s="707">
        <v>0</v>
      </c>
      <c r="H29" s="707">
        <v>0</v>
      </c>
      <c r="I29" s="707">
        <v>8.1750000000000007</v>
      </c>
      <c r="J29" s="707">
        <v>8.1750000000000007</v>
      </c>
      <c r="K29" s="709">
        <v>0</v>
      </c>
      <c r="L29" s="270"/>
      <c r="M29" s="705" t="str">
        <f t="shared" si="0"/>
        <v/>
      </c>
      <c r="N29" s="270"/>
      <c r="O29" s="270"/>
      <c r="P29" s="270"/>
      <c r="Q29" s="270"/>
      <c r="R29" s="270"/>
      <c r="S29" s="270"/>
      <c r="T29" s="270"/>
      <c r="U29" s="270">
        <v>5</v>
      </c>
    </row>
    <row r="30" spans="1:21" ht="14.45" customHeight="1" x14ac:dyDescent="0.2">
      <c r="A30" s="710" t="s">
        <v>354</v>
      </c>
      <c r="B30" s="706">
        <v>0</v>
      </c>
      <c r="C30" s="707">
        <v>0</v>
      </c>
      <c r="D30" s="707">
        <v>0</v>
      </c>
      <c r="E30" s="708">
        <v>0</v>
      </c>
      <c r="F30" s="706">
        <v>0</v>
      </c>
      <c r="G30" s="707">
        <v>0</v>
      </c>
      <c r="H30" s="707">
        <v>5.8000000000000003E-2</v>
      </c>
      <c r="I30" s="707">
        <v>5.8000000000000003E-2</v>
      </c>
      <c r="J30" s="707">
        <v>5.8000000000000003E-2</v>
      </c>
      <c r="K30" s="709">
        <v>0</v>
      </c>
      <c r="L30" s="270"/>
      <c r="M30" s="705" t="str">
        <f t="shared" si="0"/>
        <v/>
      </c>
      <c r="N30" s="270"/>
      <c r="O30" s="270"/>
      <c r="P30" s="270"/>
      <c r="Q30" s="270"/>
      <c r="R30" s="270"/>
      <c r="S30" s="270"/>
      <c r="T30" s="270"/>
      <c r="U30" s="270">
        <v>5</v>
      </c>
    </row>
    <row r="31" spans="1:21" ht="14.45" customHeight="1" x14ac:dyDescent="0.2">
      <c r="A31" s="710" t="s">
        <v>355</v>
      </c>
      <c r="B31" s="706">
        <v>0</v>
      </c>
      <c r="C31" s="707">
        <v>0</v>
      </c>
      <c r="D31" s="707">
        <v>0</v>
      </c>
      <c r="E31" s="708">
        <v>0</v>
      </c>
      <c r="F31" s="706">
        <v>0</v>
      </c>
      <c r="G31" s="707">
        <v>0</v>
      </c>
      <c r="H31" s="707">
        <v>0.14399999999999999</v>
      </c>
      <c r="I31" s="707">
        <v>0.14399999999999999</v>
      </c>
      <c r="J31" s="707">
        <v>0.14399999999999999</v>
      </c>
      <c r="K31" s="709">
        <v>0</v>
      </c>
      <c r="L31" s="270"/>
      <c r="M31" s="705" t="str">
        <f t="shared" si="0"/>
        <v/>
      </c>
      <c r="N31" s="270"/>
      <c r="O31" s="270"/>
      <c r="P31" s="270"/>
      <c r="Q31" s="270"/>
      <c r="R31" s="270"/>
      <c r="S31" s="270"/>
      <c r="T31" s="270"/>
      <c r="U31" s="270">
        <v>5</v>
      </c>
    </row>
    <row r="32" spans="1:21" ht="14.45" customHeight="1" x14ac:dyDescent="0.2">
      <c r="A32" s="710" t="s">
        <v>356</v>
      </c>
      <c r="B32" s="706">
        <v>142.1793241</v>
      </c>
      <c r="C32" s="707">
        <v>113.03516</v>
      </c>
      <c r="D32" s="707">
        <v>-29.144164099999998</v>
      </c>
      <c r="E32" s="708">
        <v>0.79501826806053866</v>
      </c>
      <c r="F32" s="706">
        <v>149.915313</v>
      </c>
      <c r="G32" s="707">
        <v>124.92942749999999</v>
      </c>
      <c r="H32" s="707">
        <v>13.05757</v>
      </c>
      <c r="I32" s="707">
        <v>124.72165</v>
      </c>
      <c r="J32" s="707">
        <v>-0.20777749999999173</v>
      </c>
      <c r="K32" s="709">
        <v>0.83194736751141629</v>
      </c>
      <c r="L32" s="270"/>
      <c r="M32" s="705" t="str">
        <f t="shared" si="0"/>
        <v/>
      </c>
      <c r="N32" s="270"/>
      <c r="O32" s="270"/>
      <c r="P32" s="270"/>
      <c r="Q32" s="270"/>
      <c r="R32" s="270"/>
      <c r="S32" s="270"/>
      <c r="T32" s="270"/>
      <c r="U32" s="270">
        <v>4</v>
      </c>
    </row>
    <row r="33" spans="1:21" ht="14.45" customHeight="1" x14ac:dyDescent="0.2">
      <c r="A33" s="710" t="s">
        <v>357</v>
      </c>
      <c r="B33" s="706">
        <v>130.4990057</v>
      </c>
      <c r="C33" s="707">
        <v>103.00754999999999</v>
      </c>
      <c r="D33" s="707">
        <v>-27.491455700000003</v>
      </c>
      <c r="E33" s="708">
        <v>0.78933589913168201</v>
      </c>
      <c r="F33" s="706">
        <v>137.59198710000001</v>
      </c>
      <c r="G33" s="707">
        <v>114.65998925000001</v>
      </c>
      <c r="H33" s="707">
        <v>11.929639999999999</v>
      </c>
      <c r="I33" s="707">
        <v>111.03411</v>
      </c>
      <c r="J33" s="707">
        <v>-3.6258792500000112</v>
      </c>
      <c r="K33" s="709">
        <v>0.80698093210400323</v>
      </c>
      <c r="L33" s="270"/>
      <c r="M33" s="705" t="str">
        <f t="shared" si="0"/>
        <v/>
      </c>
      <c r="N33" s="270"/>
      <c r="O33" s="270"/>
      <c r="P33" s="270"/>
      <c r="Q33" s="270"/>
      <c r="R33" s="270"/>
      <c r="S33" s="270"/>
      <c r="T33" s="270"/>
      <c r="U33" s="270">
        <v>5</v>
      </c>
    </row>
    <row r="34" spans="1:21" ht="14.45" customHeight="1" x14ac:dyDescent="0.2">
      <c r="A34" s="710" t="s">
        <v>358</v>
      </c>
      <c r="B34" s="706">
        <v>11.680318400000001</v>
      </c>
      <c r="C34" s="707">
        <v>10.027609999999999</v>
      </c>
      <c r="D34" s="707">
        <v>-1.6527084000000016</v>
      </c>
      <c r="E34" s="708">
        <v>0.85850485034723012</v>
      </c>
      <c r="F34" s="706">
        <v>12.3233259</v>
      </c>
      <c r="G34" s="707">
        <v>10.26943825</v>
      </c>
      <c r="H34" s="707">
        <v>1.1279300000000001</v>
      </c>
      <c r="I34" s="707">
        <v>13.68754</v>
      </c>
      <c r="J34" s="707">
        <v>3.4181017499999999</v>
      </c>
      <c r="K34" s="709">
        <v>1.1107017789734832</v>
      </c>
      <c r="L34" s="270"/>
      <c r="M34" s="705" t="str">
        <f t="shared" si="0"/>
        <v/>
      </c>
      <c r="N34" s="270"/>
      <c r="O34" s="270"/>
      <c r="P34" s="270"/>
      <c r="Q34" s="270"/>
      <c r="R34" s="270"/>
      <c r="S34" s="270"/>
      <c r="T34" s="270"/>
      <c r="U34" s="270">
        <v>5</v>
      </c>
    </row>
    <row r="35" spans="1:21" ht="14.45" customHeight="1" x14ac:dyDescent="0.2">
      <c r="A35" s="710" t="s">
        <v>359</v>
      </c>
      <c r="B35" s="706">
        <v>222.9516027</v>
      </c>
      <c r="C35" s="707">
        <v>265.50963999999999</v>
      </c>
      <c r="D35" s="707">
        <v>42.558037299999995</v>
      </c>
      <c r="E35" s="708">
        <v>1.190884643952371</v>
      </c>
      <c r="F35" s="706">
        <v>247.48667159999999</v>
      </c>
      <c r="G35" s="707">
        <v>206.23889299999999</v>
      </c>
      <c r="H35" s="707">
        <v>22.63645</v>
      </c>
      <c r="I35" s="707">
        <v>222.99357000000001</v>
      </c>
      <c r="J35" s="707">
        <v>16.754677000000015</v>
      </c>
      <c r="K35" s="709">
        <v>0.90103264373126757</v>
      </c>
      <c r="L35" s="270"/>
      <c r="M35" s="705" t="str">
        <f t="shared" si="0"/>
        <v/>
      </c>
      <c r="N35" s="270"/>
      <c r="O35" s="270"/>
      <c r="P35" s="270"/>
      <c r="Q35" s="270"/>
      <c r="R35" s="270"/>
      <c r="S35" s="270"/>
      <c r="T35" s="270"/>
      <c r="U35" s="270">
        <v>4</v>
      </c>
    </row>
    <row r="36" spans="1:21" ht="14.45" customHeight="1" x14ac:dyDescent="0.2">
      <c r="A36" s="710" t="s">
        <v>360</v>
      </c>
      <c r="B36" s="706">
        <v>0</v>
      </c>
      <c r="C36" s="707">
        <v>12.52882</v>
      </c>
      <c r="D36" s="707">
        <v>12.52882</v>
      </c>
      <c r="E36" s="708">
        <v>0</v>
      </c>
      <c r="F36" s="706">
        <v>0</v>
      </c>
      <c r="G36" s="707">
        <v>0</v>
      </c>
      <c r="H36" s="707">
        <v>0</v>
      </c>
      <c r="I36" s="707">
        <v>8.50047</v>
      </c>
      <c r="J36" s="707">
        <v>8.50047</v>
      </c>
      <c r="K36" s="709">
        <v>0</v>
      </c>
      <c r="L36" s="270"/>
      <c r="M36" s="705" t="str">
        <f t="shared" si="0"/>
        <v/>
      </c>
      <c r="N36" s="270"/>
      <c r="O36" s="270"/>
      <c r="P36" s="270"/>
      <c r="Q36" s="270"/>
      <c r="R36" s="270"/>
      <c r="S36" s="270"/>
      <c r="T36" s="270"/>
      <c r="U36" s="270">
        <v>5</v>
      </c>
    </row>
    <row r="37" spans="1:21" ht="14.45" customHeight="1" x14ac:dyDescent="0.2">
      <c r="A37" s="710" t="s">
        <v>361</v>
      </c>
      <c r="B37" s="706">
        <v>9.9999999000000006</v>
      </c>
      <c r="C37" s="707">
        <v>8.7685999999999993</v>
      </c>
      <c r="D37" s="707">
        <v>-1.2313999000000013</v>
      </c>
      <c r="E37" s="708">
        <v>0.87686000876859993</v>
      </c>
      <c r="F37" s="706">
        <v>9.9999999000000006</v>
      </c>
      <c r="G37" s="707">
        <v>8.3333332500000008</v>
      </c>
      <c r="H37" s="707">
        <v>0.35386000000000001</v>
      </c>
      <c r="I37" s="707">
        <v>7.4473500000000001</v>
      </c>
      <c r="J37" s="707">
        <v>-0.88598325000000067</v>
      </c>
      <c r="K37" s="709">
        <v>0.74473500744734999</v>
      </c>
      <c r="L37" s="270"/>
      <c r="M37" s="705" t="str">
        <f t="shared" si="0"/>
        <v/>
      </c>
      <c r="N37" s="270"/>
      <c r="O37" s="270"/>
      <c r="P37" s="270"/>
      <c r="Q37" s="270"/>
      <c r="R37" s="270"/>
      <c r="S37" s="270"/>
      <c r="T37" s="270"/>
      <c r="U37" s="270">
        <v>5</v>
      </c>
    </row>
    <row r="38" spans="1:21" ht="14.45" customHeight="1" x14ac:dyDescent="0.2">
      <c r="A38" s="710" t="s">
        <v>362</v>
      </c>
      <c r="B38" s="706">
        <v>42.000000100000001</v>
      </c>
      <c r="C38" s="707">
        <v>83.270290000000003</v>
      </c>
      <c r="D38" s="707">
        <v>41.270289900000002</v>
      </c>
      <c r="E38" s="708">
        <v>1.9826259476604144</v>
      </c>
      <c r="F38" s="706">
        <v>42.000000100000001</v>
      </c>
      <c r="G38" s="707">
        <v>35.000000083333333</v>
      </c>
      <c r="H38" s="707">
        <v>9.0745299999999993</v>
      </c>
      <c r="I38" s="707">
        <v>60.649709999999999</v>
      </c>
      <c r="J38" s="707">
        <v>25.649709916666666</v>
      </c>
      <c r="K38" s="709">
        <v>1.4440407108475219</v>
      </c>
      <c r="L38" s="270"/>
      <c r="M38" s="705" t="str">
        <f t="shared" si="0"/>
        <v/>
      </c>
      <c r="N38" s="270"/>
      <c r="O38" s="270"/>
      <c r="P38" s="270"/>
      <c r="Q38" s="270"/>
      <c r="R38" s="270"/>
      <c r="S38" s="270"/>
      <c r="T38" s="270"/>
      <c r="U38" s="270">
        <v>5</v>
      </c>
    </row>
    <row r="39" spans="1:21" ht="14.45" customHeight="1" x14ac:dyDescent="0.2">
      <c r="A39" s="710" t="s">
        <v>363</v>
      </c>
      <c r="B39" s="706">
        <v>39.000000300000004</v>
      </c>
      <c r="C39" s="707">
        <v>42.366959999999999</v>
      </c>
      <c r="D39" s="707">
        <v>3.3669596999999953</v>
      </c>
      <c r="E39" s="708">
        <v>1.0863322993359052</v>
      </c>
      <c r="F39" s="706">
        <v>39.000000300000004</v>
      </c>
      <c r="G39" s="707">
        <v>32.500000249999999</v>
      </c>
      <c r="H39" s="707">
        <v>3.88978</v>
      </c>
      <c r="I39" s="707">
        <v>31.099219999999999</v>
      </c>
      <c r="J39" s="707">
        <v>-1.4007802500000004</v>
      </c>
      <c r="K39" s="709">
        <v>0.79741589130192891</v>
      </c>
      <c r="L39" s="270"/>
      <c r="M39" s="705" t="str">
        <f t="shared" si="0"/>
        <v/>
      </c>
      <c r="N39" s="270"/>
      <c r="O39" s="270"/>
      <c r="P39" s="270"/>
      <c r="Q39" s="270"/>
      <c r="R39" s="270"/>
      <c r="S39" s="270"/>
      <c r="T39" s="270"/>
      <c r="U39" s="270">
        <v>5</v>
      </c>
    </row>
    <row r="40" spans="1:21" ht="14.45" customHeight="1" x14ac:dyDescent="0.2">
      <c r="A40" s="710" t="s">
        <v>364</v>
      </c>
      <c r="B40" s="706">
        <v>19.3501683</v>
      </c>
      <c r="C40" s="707">
        <v>11.488</v>
      </c>
      <c r="D40" s="707">
        <v>-7.8621683000000004</v>
      </c>
      <c r="E40" s="708">
        <v>0.59368992671758825</v>
      </c>
      <c r="F40" s="706">
        <v>21.376163999999999</v>
      </c>
      <c r="G40" s="707">
        <v>17.813469999999999</v>
      </c>
      <c r="H40" s="707">
        <v>0.17765</v>
      </c>
      <c r="I40" s="707">
        <v>13.90436</v>
      </c>
      <c r="J40" s="707">
        <v>-3.9091099999999983</v>
      </c>
      <c r="K40" s="709">
        <v>0.65046095267607418</v>
      </c>
      <c r="L40" s="270"/>
      <c r="M40" s="705" t="str">
        <f t="shared" si="0"/>
        <v/>
      </c>
      <c r="N40" s="270"/>
      <c r="O40" s="270"/>
      <c r="P40" s="270"/>
      <c r="Q40" s="270"/>
      <c r="R40" s="270"/>
      <c r="S40" s="270"/>
      <c r="T40" s="270"/>
      <c r="U40" s="270">
        <v>5</v>
      </c>
    </row>
    <row r="41" spans="1:21" ht="14.45" customHeight="1" x14ac:dyDescent="0.2">
      <c r="A41" s="710" t="s">
        <v>365</v>
      </c>
      <c r="B41" s="706">
        <v>0</v>
      </c>
      <c r="C41" s="707">
        <v>0.13643</v>
      </c>
      <c r="D41" s="707">
        <v>0.13643</v>
      </c>
      <c r="E41" s="708">
        <v>0</v>
      </c>
      <c r="F41" s="706">
        <v>0</v>
      </c>
      <c r="G41" s="707">
        <v>0</v>
      </c>
      <c r="H41" s="707">
        <v>0</v>
      </c>
      <c r="I41" s="707">
        <v>0</v>
      </c>
      <c r="J41" s="707">
        <v>0</v>
      </c>
      <c r="K41" s="709">
        <v>0</v>
      </c>
      <c r="L41" s="270"/>
      <c r="M41" s="705" t="str">
        <f t="shared" si="0"/>
        <v/>
      </c>
      <c r="N41" s="270"/>
      <c r="O41" s="270"/>
      <c r="P41" s="270"/>
      <c r="Q41" s="270"/>
      <c r="R41" s="270"/>
      <c r="S41" s="270"/>
      <c r="T41" s="270"/>
      <c r="U41" s="270">
        <v>5</v>
      </c>
    </row>
    <row r="42" spans="1:21" ht="14.45" customHeight="1" x14ac:dyDescent="0.2">
      <c r="A42" s="710" t="s">
        <v>366</v>
      </c>
      <c r="B42" s="706">
        <v>0</v>
      </c>
      <c r="C42" s="707">
        <v>1.2826</v>
      </c>
      <c r="D42" s="707">
        <v>1.2826</v>
      </c>
      <c r="E42" s="708">
        <v>0</v>
      </c>
      <c r="F42" s="706">
        <v>0</v>
      </c>
      <c r="G42" s="707">
        <v>0</v>
      </c>
      <c r="H42" s="707">
        <v>0</v>
      </c>
      <c r="I42" s="707">
        <v>1.6431800000000001</v>
      </c>
      <c r="J42" s="707">
        <v>1.6431800000000001</v>
      </c>
      <c r="K42" s="709">
        <v>0</v>
      </c>
      <c r="L42" s="270"/>
      <c r="M42" s="705" t="str">
        <f t="shared" si="0"/>
        <v/>
      </c>
      <c r="N42" s="270"/>
      <c r="O42" s="270"/>
      <c r="P42" s="270"/>
      <c r="Q42" s="270"/>
      <c r="R42" s="270"/>
      <c r="S42" s="270"/>
      <c r="T42" s="270"/>
      <c r="U42" s="270">
        <v>5</v>
      </c>
    </row>
    <row r="43" spans="1:21" ht="14.45" customHeight="1" x14ac:dyDescent="0.2">
      <c r="A43" s="710" t="s">
        <v>367</v>
      </c>
      <c r="B43" s="706">
        <v>0</v>
      </c>
      <c r="C43" s="707">
        <v>0.32128000000000001</v>
      </c>
      <c r="D43" s="707">
        <v>0.32128000000000001</v>
      </c>
      <c r="E43" s="708">
        <v>0</v>
      </c>
      <c r="F43" s="706">
        <v>0</v>
      </c>
      <c r="G43" s="707">
        <v>0</v>
      </c>
      <c r="H43" s="707">
        <v>0</v>
      </c>
      <c r="I43" s="707">
        <v>1.51484</v>
      </c>
      <c r="J43" s="707">
        <v>1.51484</v>
      </c>
      <c r="K43" s="709">
        <v>0</v>
      </c>
      <c r="L43" s="270"/>
      <c r="M43" s="705" t="str">
        <f t="shared" si="0"/>
        <v/>
      </c>
      <c r="N43" s="270"/>
      <c r="O43" s="270"/>
      <c r="P43" s="270"/>
      <c r="Q43" s="270"/>
      <c r="R43" s="270"/>
      <c r="S43" s="270"/>
      <c r="T43" s="270"/>
      <c r="U43" s="270">
        <v>5</v>
      </c>
    </row>
    <row r="44" spans="1:21" ht="14.45" customHeight="1" x14ac:dyDescent="0.2">
      <c r="A44" s="710" t="s">
        <v>368</v>
      </c>
      <c r="B44" s="706">
        <v>48.601434099999999</v>
      </c>
      <c r="C44" s="707">
        <v>37.630560000000003</v>
      </c>
      <c r="D44" s="707">
        <v>-10.970874099999996</v>
      </c>
      <c r="E44" s="708">
        <v>0.77426851073104452</v>
      </c>
      <c r="F44" s="706">
        <v>71.110507299999995</v>
      </c>
      <c r="G44" s="707">
        <v>59.258756083333324</v>
      </c>
      <c r="H44" s="707">
        <v>1.5221800000000001</v>
      </c>
      <c r="I44" s="707">
        <v>40.494</v>
      </c>
      <c r="J44" s="707">
        <v>-18.764756083333324</v>
      </c>
      <c r="K44" s="709">
        <v>0.56945171026785801</v>
      </c>
      <c r="L44" s="270"/>
      <c r="M44" s="705" t="str">
        <f t="shared" si="0"/>
        <v/>
      </c>
      <c r="N44" s="270"/>
      <c r="O44" s="270"/>
      <c r="P44" s="270"/>
      <c r="Q44" s="270"/>
      <c r="R44" s="270"/>
      <c r="S44" s="270"/>
      <c r="T44" s="270"/>
      <c r="U44" s="270">
        <v>5</v>
      </c>
    </row>
    <row r="45" spans="1:21" ht="14.45" customHeight="1" x14ac:dyDescent="0.2">
      <c r="A45" s="710" t="s">
        <v>369</v>
      </c>
      <c r="B45" s="706">
        <v>0</v>
      </c>
      <c r="C45" s="707">
        <v>2.6619999999999999</v>
      </c>
      <c r="D45" s="707">
        <v>2.6619999999999999</v>
      </c>
      <c r="E45" s="708">
        <v>0</v>
      </c>
      <c r="F45" s="706">
        <v>0</v>
      </c>
      <c r="G45" s="707">
        <v>0</v>
      </c>
      <c r="H45" s="707">
        <v>0</v>
      </c>
      <c r="I45" s="707">
        <v>0.245</v>
      </c>
      <c r="J45" s="707">
        <v>0.245</v>
      </c>
      <c r="K45" s="709">
        <v>0</v>
      </c>
      <c r="L45" s="270"/>
      <c r="M45" s="705" t="str">
        <f t="shared" si="0"/>
        <v/>
      </c>
      <c r="N45" s="270"/>
      <c r="O45" s="270"/>
      <c r="P45" s="270"/>
      <c r="Q45" s="270"/>
      <c r="R45" s="270"/>
      <c r="S45" s="270"/>
      <c r="T45" s="270"/>
      <c r="U45" s="270">
        <v>5</v>
      </c>
    </row>
    <row r="46" spans="1:21" ht="14.45" customHeight="1" x14ac:dyDescent="0.2">
      <c r="A46" s="710" t="s">
        <v>370</v>
      </c>
      <c r="B46" s="706">
        <v>0</v>
      </c>
      <c r="C46" s="707">
        <v>4.8572499999999996</v>
      </c>
      <c r="D46" s="707">
        <v>4.8572499999999996</v>
      </c>
      <c r="E46" s="708">
        <v>0</v>
      </c>
      <c r="F46" s="706">
        <v>0</v>
      </c>
      <c r="G46" s="707">
        <v>0</v>
      </c>
      <c r="H46" s="707">
        <v>0</v>
      </c>
      <c r="I46" s="707">
        <v>0</v>
      </c>
      <c r="J46" s="707">
        <v>0</v>
      </c>
      <c r="K46" s="709">
        <v>0</v>
      </c>
      <c r="L46" s="270"/>
      <c r="M46" s="705" t="str">
        <f t="shared" si="0"/>
        <v/>
      </c>
      <c r="N46" s="270"/>
      <c r="O46" s="270"/>
      <c r="P46" s="270"/>
      <c r="Q46" s="270"/>
      <c r="R46" s="270"/>
      <c r="S46" s="270"/>
      <c r="T46" s="270"/>
      <c r="U46" s="270">
        <v>5</v>
      </c>
    </row>
    <row r="47" spans="1:21" ht="14.45" customHeight="1" x14ac:dyDescent="0.2">
      <c r="A47" s="710" t="s">
        <v>371</v>
      </c>
      <c r="B47" s="706">
        <v>0</v>
      </c>
      <c r="C47" s="707">
        <v>0</v>
      </c>
      <c r="D47" s="707">
        <v>0</v>
      </c>
      <c r="E47" s="708">
        <v>0</v>
      </c>
      <c r="F47" s="706">
        <v>0</v>
      </c>
      <c r="G47" s="707">
        <v>0</v>
      </c>
      <c r="H47" s="707">
        <v>2.7321800000000001</v>
      </c>
      <c r="I47" s="707">
        <v>2.7321800000000001</v>
      </c>
      <c r="J47" s="707">
        <v>2.7321800000000001</v>
      </c>
      <c r="K47" s="709">
        <v>0</v>
      </c>
      <c r="L47" s="270"/>
      <c r="M47" s="705" t="str">
        <f t="shared" si="0"/>
        <v/>
      </c>
      <c r="N47" s="270"/>
      <c r="O47" s="270"/>
      <c r="P47" s="270"/>
      <c r="Q47" s="270"/>
      <c r="R47" s="270"/>
      <c r="S47" s="270"/>
      <c r="T47" s="270"/>
      <c r="U47" s="270">
        <v>5</v>
      </c>
    </row>
    <row r="48" spans="1:21" ht="14.45" customHeight="1" x14ac:dyDescent="0.2">
      <c r="A48" s="710" t="s">
        <v>372</v>
      </c>
      <c r="B48" s="706">
        <v>64</v>
      </c>
      <c r="C48" s="707">
        <v>60.196849999999998</v>
      </c>
      <c r="D48" s="707">
        <v>-3.8031500000000023</v>
      </c>
      <c r="E48" s="708">
        <v>0.94057578124999996</v>
      </c>
      <c r="F48" s="706">
        <v>64</v>
      </c>
      <c r="G48" s="707">
        <v>53.333333333333329</v>
      </c>
      <c r="H48" s="707">
        <v>4.8862699999999997</v>
      </c>
      <c r="I48" s="707">
        <v>54.763260000000002</v>
      </c>
      <c r="J48" s="707">
        <v>1.4299266666666739</v>
      </c>
      <c r="K48" s="709">
        <v>0.85567593750000004</v>
      </c>
      <c r="L48" s="270"/>
      <c r="M48" s="705" t="str">
        <f t="shared" si="0"/>
        <v/>
      </c>
      <c r="N48" s="270"/>
      <c r="O48" s="270"/>
      <c r="P48" s="270"/>
      <c r="Q48" s="270"/>
      <c r="R48" s="270"/>
      <c r="S48" s="270"/>
      <c r="T48" s="270"/>
      <c r="U48" s="270">
        <v>5</v>
      </c>
    </row>
    <row r="49" spans="1:21" ht="14.45" customHeight="1" x14ac:dyDescent="0.2">
      <c r="A49" s="710" t="s">
        <v>373</v>
      </c>
      <c r="B49" s="706">
        <v>7.6929635000000003</v>
      </c>
      <c r="C49" s="707">
        <v>622.03004999999996</v>
      </c>
      <c r="D49" s="707">
        <v>614.33708649999994</v>
      </c>
      <c r="E49" s="708">
        <v>80.85701303535366</v>
      </c>
      <c r="F49" s="706">
        <v>6.4992451999999998</v>
      </c>
      <c r="G49" s="707">
        <v>5.4160376666666661</v>
      </c>
      <c r="H49" s="707">
        <v>0</v>
      </c>
      <c r="I49" s="707">
        <v>24.648800000000001</v>
      </c>
      <c r="J49" s="707">
        <v>19.232762333333334</v>
      </c>
      <c r="K49" s="709">
        <v>3.7925634810639246</v>
      </c>
      <c r="L49" s="270"/>
      <c r="M49" s="705" t="str">
        <f t="shared" si="0"/>
        <v/>
      </c>
      <c r="N49" s="270"/>
      <c r="O49" s="270"/>
      <c r="P49" s="270"/>
      <c r="Q49" s="270"/>
      <c r="R49" s="270"/>
      <c r="S49" s="270"/>
      <c r="T49" s="270"/>
      <c r="U49" s="270">
        <v>4</v>
      </c>
    </row>
    <row r="50" spans="1:21" ht="14.45" customHeight="1" x14ac:dyDescent="0.2">
      <c r="A50" s="710" t="s">
        <v>374</v>
      </c>
      <c r="B50" s="706">
        <v>1.2245051</v>
      </c>
      <c r="C50" s="707">
        <v>0</v>
      </c>
      <c r="D50" s="707">
        <v>-1.2245051</v>
      </c>
      <c r="E50" s="708">
        <v>0</v>
      </c>
      <c r="F50" s="706">
        <v>3.0612631000000001</v>
      </c>
      <c r="G50" s="707">
        <v>2.5510525833333335</v>
      </c>
      <c r="H50" s="707">
        <v>0</v>
      </c>
      <c r="I50" s="707">
        <v>0</v>
      </c>
      <c r="J50" s="707">
        <v>-2.5510525833333335</v>
      </c>
      <c r="K50" s="709">
        <v>0</v>
      </c>
      <c r="L50" s="270"/>
      <c r="M50" s="705" t="str">
        <f t="shared" si="0"/>
        <v/>
      </c>
      <c r="N50" s="270"/>
      <c r="O50" s="270"/>
      <c r="P50" s="270"/>
      <c r="Q50" s="270"/>
      <c r="R50" s="270"/>
      <c r="S50" s="270"/>
      <c r="T50" s="270"/>
      <c r="U50" s="270">
        <v>5</v>
      </c>
    </row>
    <row r="51" spans="1:21" ht="14.45" customHeight="1" x14ac:dyDescent="0.2">
      <c r="A51" s="710" t="s">
        <v>375</v>
      </c>
      <c r="B51" s="706">
        <v>1.4684584000000001</v>
      </c>
      <c r="C51" s="707">
        <v>619.9556</v>
      </c>
      <c r="D51" s="707">
        <v>618.48714159999997</v>
      </c>
      <c r="E51" s="708">
        <v>422.1812480353546</v>
      </c>
      <c r="F51" s="706">
        <v>1.6230331</v>
      </c>
      <c r="G51" s="707">
        <v>1.3525275833333334</v>
      </c>
      <c r="H51" s="707">
        <v>0</v>
      </c>
      <c r="I51" s="707">
        <v>1.8277099999999999</v>
      </c>
      <c r="J51" s="707">
        <v>0.4751824166666665</v>
      </c>
      <c r="K51" s="709">
        <v>1.1261076560915486</v>
      </c>
      <c r="L51" s="270"/>
      <c r="M51" s="705" t="str">
        <f t="shared" si="0"/>
        <v/>
      </c>
      <c r="N51" s="270"/>
      <c r="O51" s="270"/>
      <c r="P51" s="270"/>
      <c r="Q51" s="270"/>
      <c r="R51" s="270"/>
      <c r="S51" s="270"/>
      <c r="T51" s="270"/>
      <c r="U51" s="270">
        <v>5</v>
      </c>
    </row>
    <row r="52" spans="1:21" ht="14.45" customHeight="1" x14ac:dyDescent="0.2">
      <c r="A52" s="710" t="s">
        <v>376</v>
      </c>
      <c r="B52" s="706">
        <v>0</v>
      </c>
      <c r="C52" s="707">
        <v>0.70784999999999998</v>
      </c>
      <c r="D52" s="707">
        <v>0.70784999999999998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  <c r="N52" s="270"/>
      <c r="O52" s="270"/>
      <c r="P52" s="270"/>
      <c r="Q52" s="270"/>
      <c r="R52" s="270"/>
      <c r="S52" s="270"/>
      <c r="T52" s="270"/>
      <c r="U52" s="270">
        <v>5</v>
      </c>
    </row>
    <row r="53" spans="1:21" ht="14.45" customHeight="1" x14ac:dyDescent="0.2">
      <c r="A53" s="710" t="s">
        <v>377</v>
      </c>
      <c r="B53" s="706">
        <v>5</v>
      </c>
      <c r="C53" s="707">
        <v>1.3666</v>
      </c>
      <c r="D53" s="707">
        <v>-3.6334</v>
      </c>
      <c r="E53" s="708">
        <v>0.27332000000000001</v>
      </c>
      <c r="F53" s="706">
        <v>1.8149489999999999</v>
      </c>
      <c r="G53" s="707">
        <v>1.5124574999999998</v>
      </c>
      <c r="H53" s="707">
        <v>0</v>
      </c>
      <c r="I53" s="707">
        <v>6.3770899999999999</v>
      </c>
      <c r="J53" s="707">
        <v>4.8646324999999999</v>
      </c>
      <c r="K53" s="709">
        <v>3.5136469399415633</v>
      </c>
      <c r="L53" s="270"/>
      <c r="M53" s="705" t="str">
        <f t="shared" si="0"/>
        <v/>
      </c>
      <c r="N53" s="270"/>
      <c r="O53" s="270"/>
      <c r="P53" s="270"/>
      <c r="Q53" s="270"/>
      <c r="R53" s="270"/>
      <c r="S53" s="270"/>
      <c r="T53" s="270"/>
      <c r="U53" s="270">
        <v>5</v>
      </c>
    </row>
    <row r="54" spans="1:21" ht="14.45" customHeight="1" x14ac:dyDescent="0.2">
      <c r="A54" s="710" t="s">
        <v>378</v>
      </c>
      <c r="B54" s="706">
        <v>0</v>
      </c>
      <c r="C54" s="707">
        <v>0</v>
      </c>
      <c r="D54" s="707">
        <v>0</v>
      </c>
      <c r="E54" s="708">
        <v>0</v>
      </c>
      <c r="F54" s="706">
        <v>0</v>
      </c>
      <c r="G54" s="707">
        <v>0</v>
      </c>
      <c r="H54" s="707">
        <v>0</v>
      </c>
      <c r="I54" s="707">
        <v>16.443999999999999</v>
      </c>
      <c r="J54" s="707">
        <v>16.443999999999999</v>
      </c>
      <c r="K54" s="709">
        <v>0</v>
      </c>
      <c r="L54" s="270"/>
      <c r="M54" s="705" t="str">
        <f t="shared" si="0"/>
        <v/>
      </c>
      <c r="N54" s="270"/>
      <c r="O54" s="270"/>
      <c r="P54" s="270"/>
      <c r="Q54" s="270"/>
      <c r="R54" s="270"/>
      <c r="S54" s="270"/>
      <c r="T54" s="270"/>
      <c r="U54" s="270">
        <v>5</v>
      </c>
    </row>
    <row r="55" spans="1:21" ht="14.45" customHeight="1" x14ac:dyDescent="0.2">
      <c r="A55" s="710" t="s">
        <v>379</v>
      </c>
      <c r="B55" s="706">
        <v>38.000000200000002</v>
      </c>
      <c r="C55" s="707">
        <v>421.03618</v>
      </c>
      <c r="D55" s="707">
        <v>383.03617980000001</v>
      </c>
      <c r="E55" s="708">
        <v>11.079899415368949</v>
      </c>
      <c r="F55" s="706">
        <v>209</v>
      </c>
      <c r="G55" s="707">
        <v>174.16666666666669</v>
      </c>
      <c r="H55" s="707">
        <v>8.4175900000000006</v>
      </c>
      <c r="I55" s="707">
        <v>168.57978</v>
      </c>
      <c r="J55" s="707">
        <v>-5.5868866666666861</v>
      </c>
      <c r="K55" s="709">
        <v>0.8066018181818182</v>
      </c>
      <c r="L55" s="270"/>
      <c r="M55" s="705" t="str">
        <f t="shared" si="0"/>
        <v/>
      </c>
      <c r="N55" s="270"/>
      <c r="O55" s="270"/>
      <c r="P55" s="270"/>
      <c r="Q55" s="270"/>
      <c r="R55" s="270"/>
      <c r="S55" s="270"/>
      <c r="T55" s="270"/>
      <c r="U55" s="270">
        <v>4</v>
      </c>
    </row>
    <row r="56" spans="1:21" ht="14.45" customHeight="1" x14ac:dyDescent="0.2">
      <c r="A56" s="710" t="s">
        <v>380</v>
      </c>
      <c r="B56" s="706">
        <v>0</v>
      </c>
      <c r="C56" s="707">
        <v>8.68187</v>
      </c>
      <c r="D56" s="707">
        <v>8.68187</v>
      </c>
      <c r="E56" s="708">
        <v>0</v>
      </c>
      <c r="F56" s="706">
        <v>0</v>
      </c>
      <c r="G56" s="707">
        <v>0</v>
      </c>
      <c r="H56" s="707">
        <v>0.65998000000000001</v>
      </c>
      <c r="I56" s="707">
        <v>7.81562</v>
      </c>
      <c r="J56" s="707">
        <v>7.81562</v>
      </c>
      <c r="K56" s="709">
        <v>0</v>
      </c>
      <c r="L56" s="270"/>
      <c r="M56" s="705" t="str">
        <f t="shared" si="0"/>
        <v/>
      </c>
      <c r="N56" s="270"/>
      <c r="O56" s="270"/>
      <c r="P56" s="270"/>
      <c r="Q56" s="270"/>
      <c r="R56" s="270"/>
      <c r="S56" s="270"/>
      <c r="T56" s="270"/>
      <c r="U56" s="270">
        <v>5</v>
      </c>
    </row>
    <row r="57" spans="1:21" ht="14.45" customHeight="1" x14ac:dyDescent="0.2">
      <c r="A57" s="710" t="s">
        <v>381</v>
      </c>
      <c r="B57" s="706">
        <v>0</v>
      </c>
      <c r="C57" s="707">
        <v>0.51900000000000002</v>
      </c>
      <c r="D57" s="707">
        <v>0.51900000000000002</v>
      </c>
      <c r="E57" s="708">
        <v>0</v>
      </c>
      <c r="F57" s="706">
        <v>0</v>
      </c>
      <c r="G57" s="707">
        <v>0</v>
      </c>
      <c r="H57" s="707">
        <v>0</v>
      </c>
      <c r="I57" s="707">
        <v>0</v>
      </c>
      <c r="J57" s="707">
        <v>0</v>
      </c>
      <c r="K57" s="709">
        <v>0</v>
      </c>
      <c r="L57" s="270"/>
      <c r="M57" s="705" t="str">
        <f t="shared" si="0"/>
        <v/>
      </c>
      <c r="N57" s="270"/>
      <c r="O57" s="270"/>
      <c r="P57" s="270"/>
      <c r="Q57" s="270"/>
      <c r="R57" s="270"/>
      <c r="S57" s="270"/>
      <c r="T57" s="270"/>
      <c r="U57" s="270">
        <v>5</v>
      </c>
    </row>
    <row r="58" spans="1:21" ht="14.45" customHeight="1" x14ac:dyDescent="0.2">
      <c r="A58" s="710" t="s">
        <v>382</v>
      </c>
      <c r="B58" s="706">
        <v>1.0000001000000001</v>
      </c>
      <c r="C58" s="707">
        <v>160.93011000000001</v>
      </c>
      <c r="D58" s="707">
        <v>159.93010990000002</v>
      </c>
      <c r="E58" s="708">
        <v>160.93009390699061</v>
      </c>
      <c r="F58" s="706">
        <v>163.99999980000001</v>
      </c>
      <c r="G58" s="707">
        <v>136.66666650000002</v>
      </c>
      <c r="H58" s="707">
        <v>4.5390600000000001</v>
      </c>
      <c r="I58" s="707">
        <v>124.06989</v>
      </c>
      <c r="J58" s="707">
        <v>-12.596776500000018</v>
      </c>
      <c r="K58" s="709">
        <v>0.756523720434785</v>
      </c>
      <c r="L58" s="270"/>
      <c r="M58" s="705" t="str">
        <f t="shared" si="0"/>
        <v/>
      </c>
      <c r="N58" s="270"/>
      <c r="O58" s="270"/>
      <c r="P58" s="270"/>
      <c r="Q58" s="270"/>
      <c r="R58" s="270"/>
      <c r="S58" s="270"/>
      <c r="T58" s="270"/>
      <c r="U58" s="270">
        <v>5</v>
      </c>
    </row>
    <row r="59" spans="1:21" ht="14.45" customHeight="1" x14ac:dyDescent="0.2">
      <c r="A59" s="710" t="s">
        <v>383</v>
      </c>
      <c r="B59" s="706">
        <v>37.000000100000001</v>
      </c>
      <c r="C59" s="707">
        <v>42.266950000000001</v>
      </c>
      <c r="D59" s="707">
        <v>5.2669499000000002</v>
      </c>
      <c r="E59" s="708">
        <v>1.1423499969125677</v>
      </c>
      <c r="F59" s="706">
        <v>45.000000200000002</v>
      </c>
      <c r="G59" s="707">
        <v>37.500000166666666</v>
      </c>
      <c r="H59" s="707">
        <v>3.21855</v>
      </c>
      <c r="I59" s="707">
        <v>36.694270000000003</v>
      </c>
      <c r="J59" s="707">
        <v>-0.80573016666666319</v>
      </c>
      <c r="K59" s="709">
        <v>0.81542821859809678</v>
      </c>
      <c r="L59" s="270"/>
      <c r="M59" s="705" t="str">
        <f t="shared" si="0"/>
        <v/>
      </c>
      <c r="N59" s="270"/>
      <c r="O59" s="270"/>
      <c r="P59" s="270"/>
      <c r="Q59" s="270"/>
      <c r="R59" s="270"/>
      <c r="S59" s="270"/>
      <c r="T59" s="270"/>
      <c r="U59" s="270">
        <v>5</v>
      </c>
    </row>
    <row r="60" spans="1:21" ht="14.45" customHeight="1" x14ac:dyDescent="0.2">
      <c r="A60" s="710" t="s">
        <v>384</v>
      </c>
      <c r="B60" s="706">
        <v>0</v>
      </c>
      <c r="C60" s="707">
        <v>165.7458</v>
      </c>
      <c r="D60" s="707">
        <v>165.7458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/>
      </c>
      <c r="N60" s="270"/>
      <c r="O60" s="270"/>
      <c r="P60" s="270"/>
      <c r="Q60" s="270"/>
      <c r="R60" s="270"/>
      <c r="S60" s="270"/>
      <c r="T60" s="270"/>
      <c r="U60" s="270">
        <v>5</v>
      </c>
    </row>
    <row r="61" spans="1:21" ht="14.45" customHeight="1" x14ac:dyDescent="0.2">
      <c r="A61" s="710" t="s">
        <v>385</v>
      </c>
      <c r="B61" s="706">
        <v>0</v>
      </c>
      <c r="C61" s="707">
        <v>23.15005</v>
      </c>
      <c r="D61" s="707">
        <v>23.15005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  <c r="N61" s="270"/>
      <c r="O61" s="270"/>
      <c r="P61" s="270"/>
      <c r="Q61" s="270"/>
      <c r="R61" s="270"/>
      <c r="S61" s="270"/>
      <c r="T61" s="270"/>
      <c r="U61" s="270">
        <v>5</v>
      </c>
    </row>
    <row r="62" spans="1:21" ht="14.45" customHeight="1" x14ac:dyDescent="0.2">
      <c r="A62" s="710" t="s">
        <v>386</v>
      </c>
      <c r="B62" s="706">
        <v>0</v>
      </c>
      <c r="C62" s="707">
        <v>19.7424</v>
      </c>
      <c r="D62" s="707">
        <v>19.7424</v>
      </c>
      <c r="E62" s="708">
        <v>0</v>
      </c>
      <c r="F62" s="706">
        <v>0</v>
      </c>
      <c r="G62" s="707">
        <v>0</v>
      </c>
      <c r="H62" s="707">
        <v>0</v>
      </c>
      <c r="I62" s="707">
        <v>0</v>
      </c>
      <c r="J62" s="707">
        <v>0</v>
      </c>
      <c r="K62" s="709">
        <v>0</v>
      </c>
      <c r="L62" s="270"/>
      <c r="M62" s="705" t="str">
        <f t="shared" si="0"/>
        <v/>
      </c>
      <c r="N62" s="270"/>
      <c r="O62" s="270"/>
      <c r="P62" s="270"/>
      <c r="Q62" s="270"/>
      <c r="R62" s="270"/>
      <c r="S62" s="270"/>
      <c r="T62" s="270"/>
      <c r="U62" s="270">
        <v>5</v>
      </c>
    </row>
    <row r="63" spans="1:21" ht="14.45" customHeight="1" x14ac:dyDescent="0.2">
      <c r="A63" s="710" t="s">
        <v>387</v>
      </c>
      <c r="B63" s="706">
        <v>0</v>
      </c>
      <c r="C63" s="707">
        <v>0.26400000000000001</v>
      </c>
      <c r="D63" s="707">
        <v>0.26400000000000001</v>
      </c>
      <c r="E63" s="708">
        <v>0</v>
      </c>
      <c r="F63" s="706">
        <v>0</v>
      </c>
      <c r="G63" s="707">
        <v>0</v>
      </c>
      <c r="H63" s="707">
        <v>0</v>
      </c>
      <c r="I63" s="707">
        <v>0</v>
      </c>
      <c r="J63" s="707">
        <v>0</v>
      </c>
      <c r="K63" s="709">
        <v>0</v>
      </c>
      <c r="L63" s="270"/>
      <c r="M63" s="705" t="str">
        <f t="shared" si="0"/>
        <v/>
      </c>
      <c r="N63" s="270"/>
      <c r="O63" s="270"/>
      <c r="P63" s="270"/>
      <c r="Q63" s="270"/>
      <c r="R63" s="270"/>
      <c r="S63" s="270"/>
      <c r="T63" s="270"/>
      <c r="U63" s="270">
        <v>4</v>
      </c>
    </row>
    <row r="64" spans="1:21" ht="14.45" customHeight="1" x14ac:dyDescent="0.2">
      <c r="A64" s="710" t="s">
        <v>388</v>
      </c>
      <c r="B64" s="706">
        <v>0</v>
      </c>
      <c r="C64" s="707">
        <v>0.26400000000000001</v>
      </c>
      <c r="D64" s="707">
        <v>0.26400000000000001</v>
      </c>
      <c r="E64" s="708">
        <v>0</v>
      </c>
      <c r="F64" s="706">
        <v>0</v>
      </c>
      <c r="G64" s="707">
        <v>0</v>
      </c>
      <c r="H64" s="707">
        <v>0</v>
      </c>
      <c r="I64" s="707">
        <v>0</v>
      </c>
      <c r="J64" s="707">
        <v>0</v>
      </c>
      <c r="K64" s="709">
        <v>0</v>
      </c>
      <c r="L64" s="270"/>
      <c r="M64" s="705" t="str">
        <f t="shared" si="0"/>
        <v/>
      </c>
      <c r="N64" s="270"/>
      <c r="O64" s="270"/>
      <c r="P64" s="270"/>
      <c r="Q64" s="270"/>
      <c r="R64" s="270"/>
      <c r="S64" s="270"/>
      <c r="T64" s="270"/>
      <c r="U64" s="270">
        <v>5</v>
      </c>
    </row>
    <row r="65" spans="1:21" ht="14.45" customHeight="1" x14ac:dyDescent="0.2">
      <c r="A65" s="710" t="s">
        <v>389</v>
      </c>
      <c r="B65" s="706">
        <v>2360.9609356999999</v>
      </c>
      <c r="C65" s="707">
        <v>2311.8919999999998</v>
      </c>
      <c r="D65" s="707">
        <v>-49.068935700000111</v>
      </c>
      <c r="E65" s="708">
        <v>0.9792165406220702</v>
      </c>
      <c r="F65" s="706">
        <v>2383.7499945999998</v>
      </c>
      <c r="G65" s="707">
        <v>1986.4583288333333</v>
      </c>
      <c r="H65" s="707">
        <v>189.15100000000001</v>
      </c>
      <c r="I65" s="707">
        <v>1845.721</v>
      </c>
      <c r="J65" s="707">
        <v>-140.73732883333332</v>
      </c>
      <c r="K65" s="709">
        <v>0.77429302744884421</v>
      </c>
      <c r="L65" s="270"/>
      <c r="M65" s="705" t="str">
        <f t="shared" si="0"/>
        <v>X</v>
      </c>
      <c r="N65" s="270"/>
      <c r="O65" s="270"/>
      <c r="P65" s="270"/>
      <c r="Q65" s="270"/>
      <c r="R65" s="270"/>
      <c r="S65" s="270"/>
      <c r="T65" s="270"/>
      <c r="U65" s="270">
        <v>3</v>
      </c>
    </row>
    <row r="66" spans="1:21" ht="14.45" customHeight="1" x14ac:dyDescent="0.2">
      <c r="A66" s="710" t="s">
        <v>390</v>
      </c>
      <c r="B66" s="706">
        <v>2360.9609356999999</v>
      </c>
      <c r="C66" s="707">
        <v>2311.8919999999998</v>
      </c>
      <c r="D66" s="707">
        <v>-49.068935700000111</v>
      </c>
      <c r="E66" s="708">
        <v>0.9792165406220702</v>
      </c>
      <c r="F66" s="706">
        <v>2383.7499945999998</v>
      </c>
      <c r="G66" s="707">
        <v>1986.4583288333333</v>
      </c>
      <c r="H66" s="707">
        <v>189.15100000000001</v>
      </c>
      <c r="I66" s="707">
        <v>1845.721</v>
      </c>
      <c r="J66" s="707">
        <v>-140.73732883333332</v>
      </c>
      <c r="K66" s="709">
        <v>0.77429302744884421</v>
      </c>
      <c r="L66" s="270"/>
      <c r="M66" s="705" t="str">
        <f t="shared" si="0"/>
        <v/>
      </c>
      <c r="N66" s="270"/>
      <c r="O66" s="270"/>
      <c r="P66" s="270"/>
      <c r="Q66" s="270"/>
      <c r="R66" s="270"/>
      <c r="S66" s="270"/>
      <c r="T66" s="270"/>
      <c r="U66" s="270">
        <v>4</v>
      </c>
    </row>
    <row r="67" spans="1:21" ht="14.45" customHeight="1" x14ac:dyDescent="0.2">
      <c r="A67" s="710" t="s">
        <v>391</v>
      </c>
      <c r="B67" s="706">
        <v>773.84042950000003</v>
      </c>
      <c r="C67" s="707">
        <v>748.92499999999995</v>
      </c>
      <c r="D67" s="707">
        <v>-24.915429500000073</v>
      </c>
      <c r="E67" s="708">
        <v>0.9678028847418858</v>
      </c>
      <c r="F67" s="706">
        <v>746.66882950000002</v>
      </c>
      <c r="G67" s="707">
        <v>622.2240245833334</v>
      </c>
      <c r="H67" s="707">
        <v>58.134999999999998</v>
      </c>
      <c r="I67" s="707">
        <v>583.28599999999994</v>
      </c>
      <c r="J67" s="707">
        <v>-38.938024583333458</v>
      </c>
      <c r="K67" s="709">
        <v>0.7811843443238311</v>
      </c>
      <c r="L67" s="270"/>
      <c r="M67" s="705" t="str">
        <f t="shared" si="0"/>
        <v/>
      </c>
      <c r="N67" s="270"/>
      <c r="O67" s="270"/>
      <c r="P67" s="270"/>
      <c r="Q67" s="270"/>
      <c r="R67" s="270"/>
      <c r="S67" s="270"/>
      <c r="T67" s="270"/>
      <c r="U67" s="270">
        <v>5</v>
      </c>
    </row>
    <row r="68" spans="1:21" ht="14.45" customHeight="1" x14ac:dyDescent="0.2">
      <c r="A68" s="710" t="s">
        <v>392</v>
      </c>
      <c r="B68" s="706">
        <v>269.9119298</v>
      </c>
      <c r="C68" s="707">
        <v>238.72200000000001</v>
      </c>
      <c r="D68" s="707">
        <v>-31.189929799999987</v>
      </c>
      <c r="E68" s="708">
        <v>0.88444404875652893</v>
      </c>
      <c r="F68" s="706">
        <v>276.45180360000001</v>
      </c>
      <c r="G68" s="707">
        <v>230.37650299999999</v>
      </c>
      <c r="H68" s="707">
        <v>22.3</v>
      </c>
      <c r="I68" s="707">
        <v>224.42599999999999</v>
      </c>
      <c r="J68" s="707">
        <v>-5.9505029999999977</v>
      </c>
      <c r="K68" s="709">
        <v>0.81180877490212899</v>
      </c>
      <c r="L68" s="270"/>
      <c r="M68" s="705" t="str">
        <f t="shared" si="0"/>
        <v/>
      </c>
      <c r="N68" s="270"/>
      <c r="O68" s="270"/>
      <c r="P68" s="270"/>
      <c r="Q68" s="270"/>
      <c r="R68" s="270"/>
      <c r="S68" s="270"/>
      <c r="T68" s="270"/>
      <c r="U68" s="270">
        <v>5</v>
      </c>
    </row>
    <row r="69" spans="1:21" ht="14.45" customHeight="1" x14ac:dyDescent="0.2">
      <c r="A69" s="710" t="s">
        <v>393</v>
      </c>
      <c r="B69" s="706">
        <v>1317.2085764000001</v>
      </c>
      <c r="C69" s="707">
        <v>1324.2449999999999</v>
      </c>
      <c r="D69" s="707">
        <v>7.0364235999998073</v>
      </c>
      <c r="E69" s="708">
        <v>1.00534192057816</v>
      </c>
      <c r="F69" s="706">
        <v>1360.6293615</v>
      </c>
      <c r="G69" s="707">
        <v>1133.85780125</v>
      </c>
      <c r="H69" s="707">
        <v>108.71599999999999</v>
      </c>
      <c r="I69" s="707">
        <v>1038.009</v>
      </c>
      <c r="J69" s="707">
        <v>-95.848801249999951</v>
      </c>
      <c r="K69" s="709">
        <v>0.7628888728784059</v>
      </c>
      <c r="L69" s="270"/>
      <c r="M69" s="705" t="str">
        <f t="shared" si="0"/>
        <v/>
      </c>
      <c r="N69" s="270"/>
      <c r="O69" s="270"/>
      <c r="P69" s="270"/>
      <c r="Q69" s="270"/>
      <c r="R69" s="270"/>
      <c r="S69" s="270"/>
      <c r="T69" s="270"/>
      <c r="U69" s="270">
        <v>5</v>
      </c>
    </row>
    <row r="70" spans="1:21" ht="14.45" customHeight="1" x14ac:dyDescent="0.2">
      <c r="A70" s="710" t="s">
        <v>394</v>
      </c>
      <c r="B70" s="706">
        <v>5622.0887851999996</v>
      </c>
      <c r="C70" s="707">
        <v>7862.8412399999997</v>
      </c>
      <c r="D70" s="707">
        <v>2240.7524548000001</v>
      </c>
      <c r="E70" s="708">
        <v>1.3985622675861544</v>
      </c>
      <c r="F70" s="706">
        <v>9070.8038446999908</v>
      </c>
      <c r="G70" s="707">
        <v>7559.003203916659</v>
      </c>
      <c r="H70" s="707">
        <v>962.55312000000004</v>
      </c>
      <c r="I70" s="707">
        <v>7081.1549800000003</v>
      </c>
      <c r="J70" s="707">
        <v>-477.84822391665875</v>
      </c>
      <c r="K70" s="709">
        <v>0.78065352324176551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  <c r="N70" s="270"/>
      <c r="O70" s="270"/>
      <c r="P70" s="270"/>
      <c r="Q70" s="270"/>
      <c r="R70" s="270"/>
      <c r="S70" s="270"/>
      <c r="T70" s="270"/>
      <c r="U70" s="270">
        <v>2</v>
      </c>
    </row>
    <row r="71" spans="1:21" ht="14.45" customHeight="1" x14ac:dyDescent="0.2">
      <c r="A71" s="710" t="s">
        <v>395</v>
      </c>
      <c r="B71" s="706">
        <v>442.38001350000002</v>
      </c>
      <c r="C71" s="707">
        <v>634.18781999999999</v>
      </c>
      <c r="D71" s="707">
        <v>191.80780649999997</v>
      </c>
      <c r="E71" s="708">
        <v>1.4335815376975658</v>
      </c>
      <c r="F71" s="706">
        <v>280.9374565</v>
      </c>
      <c r="G71" s="707">
        <v>234.11454708333335</v>
      </c>
      <c r="H71" s="707">
        <v>395.47311999999999</v>
      </c>
      <c r="I71" s="707">
        <v>881.89175999999998</v>
      </c>
      <c r="J71" s="707">
        <v>647.7772129166666</v>
      </c>
      <c r="K71" s="709">
        <v>3.1391035249868859</v>
      </c>
      <c r="L71" s="270"/>
      <c r="M71" s="705" t="str">
        <f t="shared" si="1"/>
        <v>X</v>
      </c>
      <c r="N71" s="270"/>
      <c r="O71" s="270"/>
      <c r="P71" s="270"/>
      <c r="Q71" s="270"/>
      <c r="R71" s="270"/>
      <c r="S71" s="270"/>
      <c r="T71" s="270"/>
      <c r="U71" s="270">
        <v>3</v>
      </c>
    </row>
    <row r="72" spans="1:21" ht="14.45" customHeight="1" x14ac:dyDescent="0.2">
      <c r="A72" s="710" t="s">
        <v>396</v>
      </c>
      <c r="B72" s="706">
        <v>442.38001350000002</v>
      </c>
      <c r="C72" s="707">
        <v>634.18781999999999</v>
      </c>
      <c r="D72" s="707">
        <v>191.80780649999997</v>
      </c>
      <c r="E72" s="708">
        <v>1.4335815376975658</v>
      </c>
      <c r="F72" s="706">
        <v>280.9374565</v>
      </c>
      <c r="G72" s="707">
        <v>234.11454708333335</v>
      </c>
      <c r="H72" s="707">
        <v>395.47311999999999</v>
      </c>
      <c r="I72" s="707">
        <v>881.89175999999998</v>
      </c>
      <c r="J72" s="707">
        <v>647.7772129166666</v>
      </c>
      <c r="K72" s="709">
        <v>3.1391035249868859</v>
      </c>
      <c r="L72" s="270"/>
      <c r="M72" s="705" t="str">
        <f t="shared" si="1"/>
        <v/>
      </c>
      <c r="N72" s="270"/>
      <c r="O72" s="270"/>
      <c r="P72" s="270"/>
      <c r="Q72" s="270"/>
      <c r="R72" s="270"/>
      <c r="S72" s="270"/>
      <c r="T72" s="270"/>
      <c r="U72" s="270">
        <v>4</v>
      </c>
    </row>
    <row r="73" spans="1:21" ht="14.45" customHeight="1" x14ac:dyDescent="0.2">
      <c r="A73" s="710" t="s">
        <v>397</v>
      </c>
      <c r="B73" s="706">
        <v>175.04799869999999</v>
      </c>
      <c r="C73" s="707">
        <v>287.5444</v>
      </c>
      <c r="D73" s="707">
        <v>112.4964013</v>
      </c>
      <c r="E73" s="708">
        <v>1.6426603110887208</v>
      </c>
      <c r="F73" s="706">
        <v>175.04799929999999</v>
      </c>
      <c r="G73" s="707">
        <v>145.87333274999997</v>
      </c>
      <c r="H73" s="707">
        <v>0</v>
      </c>
      <c r="I73" s="707">
        <v>90.200969999999998</v>
      </c>
      <c r="J73" s="707">
        <v>-55.672362749999976</v>
      </c>
      <c r="K73" s="709">
        <v>0.51529277889895886</v>
      </c>
      <c r="L73" s="270"/>
      <c r="M73" s="705" t="str">
        <f t="shared" si="1"/>
        <v/>
      </c>
      <c r="N73" s="270"/>
      <c r="O73" s="270"/>
      <c r="P73" s="270"/>
      <c r="Q73" s="270"/>
      <c r="R73" s="270"/>
      <c r="S73" s="270"/>
      <c r="T73" s="270"/>
      <c r="U73" s="270">
        <v>5</v>
      </c>
    </row>
    <row r="74" spans="1:21" ht="14.45" customHeight="1" x14ac:dyDescent="0.2">
      <c r="A74" s="710" t="s">
        <v>398</v>
      </c>
      <c r="B74" s="706">
        <v>4.0377345</v>
      </c>
      <c r="C74" s="707">
        <v>0.26900000000000002</v>
      </c>
      <c r="D74" s="707">
        <v>-3.7687344999999999</v>
      </c>
      <c r="E74" s="708">
        <v>6.662151758616125E-2</v>
      </c>
      <c r="F74" s="706">
        <v>7.9733571999999997</v>
      </c>
      <c r="G74" s="707">
        <v>6.6444643333333335</v>
      </c>
      <c r="H74" s="707">
        <v>0</v>
      </c>
      <c r="I74" s="707">
        <v>0</v>
      </c>
      <c r="J74" s="707">
        <v>-6.6444643333333335</v>
      </c>
      <c r="K74" s="709">
        <v>0</v>
      </c>
      <c r="L74" s="270"/>
      <c r="M74" s="705" t="str">
        <f t="shared" si="1"/>
        <v/>
      </c>
      <c r="N74" s="270"/>
      <c r="O74" s="270"/>
      <c r="P74" s="270"/>
      <c r="Q74" s="270"/>
      <c r="R74" s="270"/>
      <c r="S74" s="270"/>
      <c r="T74" s="270"/>
      <c r="U74" s="270">
        <v>5</v>
      </c>
    </row>
    <row r="75" spans="1:21" ht="14.45" customHeight="1" x14ac:dyDescent="0.2">
      <c r="A75" s="710" t="s">
        <v>399</v>
      </c>
      <c r="B75" s="706">
        <v>160</v>
      </c>
      <c r="C75" s="707">
        <v>24.734819999999999</v>
      </c>
      <c r="D75" s="707">
        <v>-135.26517999999999</v>
      </c>
      <c r="E75" s="708">
        <v>0.15459262499999998</v>
      </c>
      <c r="F75" s="706">
        <v>21.014206399999999</v>
      </c>
      <c r="G75" s="707">
        <v>17.511838666666666</v>
      </c>
      <c r="H75" s="707">
        <v>47.746600000000001</v>
      </c>
      <c r="I75" s="707">
        <v>151.45171999999999</v>
      </c>
      <c r="J75" s="707">
        <v>133.93988133333332</v>
      </c>
      <c r="K75" s="709">
        <v>7.2071110903336324</v>
      </c>
      <c r="L75" s="270"/>
      <c r="M75" s="705" t="str">
        <f t="shared" si="1"/>
        <v/>
      </c>
      <c r="N75" s="270"/>
      <c r="O75" s="270"/>
      <c r="P75" s="270"/>
      <c r="Q75" s="270"/>
      <c r="R75" s="270"/>
      <c r="S75" s="270"/>
      <c r="T75" s="270"/>
      <c r="U75" s="270">
        <v>5</v>
      </c>
    </row>
    <row r="76" spans="1:21" ht="14.45" customHeight="1" x14ac:dyDescent="0.2">
      <c r="A76" s="710" t="s">
        <v>400</v>
      </c>
      <c r="B76" s="706">
        <v>35.412924500000003</v>
      </c>
      <c r="C76" s="707">
        <v>38.826689999999999</v>
      </c>
      <c r="D76" s="707">
        <v>3.4137654999999967</v>
      </c>
      <c r="E76" s="708">
        <v>1.096398858557982</v>
      </c>
      <c r="F76" s="706">
        <v>41.956832599999998</v>
      </c>
      <c r="G76" s="707">
        <v>34.964027166666668</v>
      </c>
      <c r="H76" s="707">
        <v>0</v>
      </c>
      <c r="I76" s="707">
        <v>81.709389999999999</v>
      </c>
      <c r="J76" s="707">
        <v>46.745362833333331</v>
      </c>
      <c r="K76" s="709">
        <v>1.9474632601317956</v>
      </c>
      <c r="L76" s="270"/>
      <c r="M76" s="705" t="str">
        <f t="shared" si="1"/>
        <v/>
      </c>
      <c r="N76" s="270"/>
      <c r="O76" s="270"/>
      <c r="P76" s="270"/>
      <c r="Q76" s="270"/>
      <c r="R76" s="270"/>
      <c r="S76" s="270"/>
      <c r="T76" s="270"/>
      <c r="U76" s="270">
        <v>5</v>
      </c>
    </row>
    <row r="77" spans="1:21" ht="14.45" customHeight="1" x14ac:dyDescent="0.2">
      <c r="A77" s="710" t="s">
        <v>401</v>
      </c>
      <c r="B77" s="706">
        <v>7.8813557999999997</v>
      </c>
      <c r="C77" s="707">
        <v>8.5645100000000003</v>
      </c>
      <c r="D77" s="707">
        <v>0.6831542000000006</v>
      </c>
      <c r="E77" s="708">
        <v>1.0866797816690372</v>
      </c>
      <c r="F77" s="706">
        <v>3.3777241</v>
      </c>
      <c r="G77" s="707">
        <v>2.8147700833333333</v>
      </c>
      <c r="H77" s="707">
        <v>0</v>
      </c>
      <c r="I77" s="707">
        <v>2.7103999999999999</v>
      </c>
      <c r="J77" s="707">
        <v>-0.10437008333333342</v>
      </c>
      <c r="K77" s="709">
        <v>0.8024338044661492</v>
      </c>
      <c r="L77" s="270"/>
      <c r="M77" s="705" t="str">
        <f t="shared" si="1"/>
        <v/>
      </c>
      <c r="N77" s="270"/>
      <c r="O77" s="270"/>
      <c r="P77" s="270"/>
      <c r="Q77" s="270"/>
      <c r="R77" s="270"/>
      <c r="S77" s="270"/>
      <c r="T77" s="270"/>
      <c r="U77" s="270">
        <v>5</v>
      </c>
    </row>
    <row r="78" spans="1:21" ht="14.45" customHeight="1" x14ac:dyDescent="0.2">
      <c r="A78" s="710" t="s">
        <v>402</v>
      </c>
      <c r="B78" s="706">
        <v>0</v>
      </c>
      <c r="C78" s="707">
        <v>6.0499999999999998E-3</v>
      </c>
      <c r="D78" s="707">
        <v>6.0499999999999998E-3</v>
      </c>
      <c r="E78" s="708">
        <v>0</v>
      </c>
      <c r="F78" s="706">
        <v>0</v>
      </c>
      <c r="G78" s="707">
        <v>0</v>
      </c>
      <c r="H78" s="707">
        <v>0</v>
      </c>
      <c r="I78" s="707">
        <v>0.67518</v>
      </c>
      <c r="J78" s="707">
        <v>0.67518</v>
      </c>
      <c r="K78" s="709">
        <v>0</v>
      </c>
      <c r="L78" s="270"/>
      <c r="M78" s="705" t="str">
        <f t="shared" si="1"/>
        <v/>
      </c>
      <c r="N78" s="270"/>
      <c r="O78" s="270"/>
      <c r="P78" s="270"/>
      <c r="Q78" s="270"/>
      <c r="R78" s="270"/>
      <c r="S78" s="270"/>
      <c r="T78" s="270"/>
      <c r="U78" s="270">
        <v>5</v>
      </c>
    </row>
    <row r="79" spans="1:21" ht="14.45" customHeight="1" x14ac:dyDescent="0.2">
      <c r="A79" s="710" t="s">
        <v>403</v>
      </c>
      <c r="B79" s="706">
        <v>60</v>
      </c>
      <c r="C79" s="707">
        <v>52.03</v>
      </c>
      <c r="D79" s="707">
        <v>-7.9699999999999989</v>
      </c>
      <c r="E79" s="708">
        <v>0.86716666666666664</v>
      </c>
      <c r="F79" s="706">
        <v>31.567336900000001</v>
      </c>
      <c r="G79" s="707">
        <v>26.306114083333334</v>
      </c>
      <c r="H79" s="707">
        <v>347.72651999999999</v>
      </c>
      <c r="I79" s="707">
        <v>520.10051999999996</v>
      </c>
      <c r="J79" s="707">
        <v>493.79440591666662</v>
      </c>
      <c r="K79" s="709">
        <v>16.475907411752555</v>
      </c>
      <c r="L79" s="270"/>
      <c r="M79" s="705" t="str">
        <f t="shared" si="1"/>
        <v/>
      </c>
      <c r="N79" s="270"/>
      <c r="O79" s="270"/>
      <c r="P79" s="270"/>
      <c r="Q79" s="270"/>
      <c r="R79" s="270"/>
      <c r="S79" s="270"/>
      <c r="T79" s="270"/>
      <c r="U79" s="270">
        <v>5</v>
      </c>
    </row>
    <row r="80" spans="1:21" ht="14.45" customHeight="1" x14ac:dyDescent="0.2">
      <c r="A80" s="710" t="s">
        <v>404</v>
      </c>
      <c r="B80" s="706">
        <v>0</v>
      </c>
      <c r="C80" s="707">
        <v>222.21234999999999</v>
      </c>
      <c r="D80" s="707">
        <v>222.21234999999999</v>
      </c>
      <c r="E80" s="708">
        <v>0</v>
      </c>
      <c r="F80" s="706">
        <v>0</v>
      </c>
      <c r="G80" s="707">
        <v>0</v>
      </c>
      <c r="H80" s="707">
        <v>0</v>
      </c>
      <c r="I80" s="707">
        <v>35.043579999999999</v>
      </c>
      <c r="J80" s="707">
        <v>35.043579999999999</v>
      </c>
      <c r="K80" s="709">
        <v>0</v>
      </c>
      <c r="L80" s="270"/>
      <c r="M80" s="705" t="str">
        <f t="shared" si="1"/>
        <v/>
      </c>
      <c r="N80" s="270"/>
      <c r="O80" s="270"/>
      <c r="P80" s="270"/>
      <c r="Q80" s="270"/>
      <c r="R80" s="270"/>
      <c r="S80" s="270"/>
      <c r="T80" s="270"/>
      <c r="U80" s="270">
        <v>5</v>
      </c>
    </row>
    <row r="81" spans="1:21" ht="14.45" customHeight="1" x14ac:dyDescent="0.2">
      <c r="A81" s="710" t="s">
        <v>405</v>
      </c>
      <c r="B81" s="706">
        <v>0</v>
      </c>
      <c r="C81" s="707">
        <v>1.6519999999999999</v>
      </c>
      <c r="D81" s="707">
        <v>1.6519999999999999</v>
      </c>
      <c r="E81" s="708">
        <v>0</v>
      </c>
      <c r="F81" s="706">
        <v>0</v>
      </c>
      <c r="G81" s="707">
        <v>0</v>
      </c>
      <c r="H81" s="707">
        <v>4.681</v>
      </c>
      <c r="I81" s="707">
        <v>15.22</v>
      </c>
      <c r="J81" s="707">
        <v>15.22</v>
      </c>
      <c r="K81" s="709">
        <v>0</v>
      </c>
      <c r="L81" s="270"/>
      <c r="M81" s="705" t="str">
        <f t="shared" si="1"/>
        <v>X</v>
      </c>
      <c r="N81" s="270"/>
      <c r="O81" s="270"/>
      <c r="P81" s="270"/>
      <c r="Q81" s="270"/>
      <c r="R81" s="270"/>
      <c r="S81" s="270"/>
      <c r="T81" s="270"/>
      <c r="U81" s="270">
        <v>3</v>
      </c>
    </row>
    <row r="82" spans="1:21" ht="14.45" customHeight="1" x14ac:dyDescent="0.2">
      <c r="A82" s="710" t="s">
        <v>406</v>
      </c>
      <c r="B82" s="706">
        <v>0</v>
      </c>
      <c r="C82" s="707">
        <v>1.6519999999999999</v>
      </c>
      <c r="D82" s="707">
        <v>1.6519999999999999</v>
      </c>
      <c r="E82" s="708">
        <v>0</v>
      </c>
      <c r="F82" s="706">
        <v>0</v>
      </c>
      <c r="G82" s="707">
        <v>0</v>
      </c>
      <c r="H82" s="707">
        <v>4.681</v>
      </c>
      <c r="I82" s="707">
        <v>15.22</v>
      </c>
      <c r="J82" s="707">
        <v>15.22</v>
      </c>
      <c r="K82" s="709">
        <v>0</v>
      </c>
      <c r="L82" s="270"/>
      <c r="M82" s="705" t="str">
        <f t="shared" si="1"/>
        <v/>
      </c>
      <c r="N82" s="270"/>
      <c r="O82" s="270"/>
      <c r="P82" s="270"/>
      <c r="Q82" s="270"/>
      <c r="R82" s="270"/>
      <c r="S82" s="270"/>
      <c r="T82" s="270"/>
      <c r="U82" s="270">
        <v>4</v>
      </c>
    </row>
    <row r="83" spans="1:21" ht="14.45" customHeight="1" x14ac:dyDescent="0.2">
      <c r="A83" s="710" t="s">
        <v>407</v>
      </c>
      <c r="B83" s="706">
        <v>0</v>
      </c>
      <c r="C83" s="707">
        <v>1.6519999999999999</v>
      </c>
      <c r="D83" s="707">
        <v>1.6519999999999999</v>
      </c>
      <c r="E83" s="708">
        <v>0</v>
      </c>
      <c r="F83" s="706">
        <v>0</v>
      </c>
      <c r="G83" s="707">
        <v>0</v>
      </c>
      <c r="H83" s="707">
        <v>4.681</v>
      </c>
      <c r="I83" s="707">
        <v>15.22</v>
      </c>
      <c r="J83" s="707">
        <v>15.22</v>
      </c>
      <c r="K83" s="709">
        <v>0</v>
      </c>
      <c r="L83" s="270"/>
      <c r="M83" s="705" t="str">
        <f t="shared" si="1"/>
        <v/>
      </c>
      <c r="N83" s="270"/>
      <c r="O83" s="270"/>
      <c r="P83" s="270"/>
      <c r="Q83" s="270"/>
      <c r="R83" s="270"/>
      <c r="S83" s="270"/>
      <c r="T83" s="270"/>
      <c r="U83" s="270">
        <v>5</v>
      </c>
    </row>
    <row r="84" spans="1:21" ht="14.45" customHeight="1" x14ac:dyDescent="0.2">
      <c r="A84" s="710" t="s">
        <v>408</v>
      </c>
      <c r="B84" s="706">
        <v>5179.7087717000004</v>
      </c>
      <c r="C84" s="707">
        <v>7227.0014199999996</v>
      </c>
      <c r="D84" s="707">
        <v>2047.2926482999992</v>
      </c>
      <c r="E84" s="708">
        <v>1.3952524627418521</v>
      </c>
      <c r="F84" s="706">
        <v>8789.8663882000001</v>
      </c>
      <c r="G84" s="707">
        <v>7324.8886568333328</v>
      </c>
      <c r="H84" s="707">
        <v>562.399</v>
      </c>
      <c r="I84" s="707">
        <v>6184.0432199999996</v>
      </c>
      <c r="J84" s="707">
        <v>-1140.8454368333332</v>
      </c>
      <c r="K84" s="709">
        <v>0.70354234602494059</v>
      </c>
      <c r="L84" s="270"/>
      <c r="M84" s="705" t="str">
        <f t="shared" si="1"/>
        <v>X</v>
      </c>
      <c r="N84" s="270"/>
      <c r="O84" s="270"/>
      <c r="P84" s="270"/>
      <c r="Q84" s="270"/>
      <c r="R84" s="270"/>
      <c r="S84" s="270"/>
      <c r="T84" s="270"/>
      <c r="U84" s="270">
        <v>3</v>
      </c>
    </row>
    <row r="85" spans="1:21" ht="14.45" customHeight="1" x14ac:dyDescent="0.2">
      <c r="A85" s="710" t="s">
        <v>409</v>
      </c>
      <c r="B85" s="706">
        <v>91.571440699999997</v>
      </c>
      <c r="C85" s="707">
        <v>87.125280000000004</v>
      </c>
      <c r="D85" s="707">
        <v>-4.446160699999993</v>
      </c>
      <c r="E85" s="708">
        <v>0.95144598942626446</v>
      </c>
      <c r="F85" s="706">
        <v>35.096883900000002</v>
      </c>
      <c r="G85" s="707">
        <v>29.247403250000001</v>
      </c>
      <c r="H85" s="707">
        <v>7.9440999999999997</v>
      </c>
      <c r="I85" s="707">
        <v>85.373289999999997</v>
      </c>
      <c r="J85" s="707">
        <v>56.125886749999992</v>
      </c>
      <c r="K85" s="709">
        <v>2.43250341663523</v>
      </c>
      <c r="L85" s="270"/>
      <c r="M85" s="705" t="str">
        <f t="shared" si="1"/>
        <v/>
      </c>
      <c r="N85" s="270"/>
      <c r="O85" s="270"/>
      <c r="P85" s="270"/>
      <c r="Q85" s="270"/>
      <c r="R85" s="270"/>
      <c r="S85" s="270"/>
      <c r="T85" s="270"/>
      <c r="U85" s="270">
        <v>4</v>
      </c>
    </row>
    <row r="86" spans="1:21" ht="14.45" customHeight="1" x14ac:dyDescent="0.2">
      <c r="A86" s="710" t="s">
        <v>410</v>
      </c>
      <c r="B86" s="706">
        <v>59.220021699999997</v>
      </c>
      <c r="C86" s="707">
        <v>51.404200000000003</v>
      </c>
      <c r="D86" s="707">
        <v>-7.8158216999999937</v>
      </c>
      <c r="E86" s="708">
        <v>0.86802062080298104</v>
      </c>
      <c r="F86" s="706">
        <v>0</v>
      </c>
      <c r="G86" s="707">
        <v>0</v>
      </c>
      <c r="H86" s="707">
        <v>5.5993000000000004</v>
      </c>
      <c r="I86" s="707">
        <v>51.142099999999999</v>
      </c>
      <c r="J86" s="707">
        <v>51.142099999999999</v>
      </c>
      <c r="K86" s="709">
        <v>0</v>
      </c>
      <c r="L86" s="270"/>
      <c r="M86" s="705" t="str">
        <f t="shared" si="1"/>
        <v/>
      </c>
      <c r="N86" s="270"/>
      <c r="O86" s="270"/>
      <c r="P86" s="270"/>
      <c r="Q86" s="270"/>
      <c r="R86" s="270"/>
      <c r="S86" s="270"/>
      <c r="T86" s="270"/>
      <c r="U86" s="270">
        <v>5</v>
      </c>
    </row>
    <row r="87" spans="1:21" ht="14.45" customHeight="1" x14ac:dyDescent="0.2">
      <c r="A87" s="710" t="s">
        <v>411</v>
      </c>
      <c r="B87" s="706">
        <v>32.351419</v>
      </c>
      <c r="C87" s="707">
        <v>35.721080000000001</v>
      </c>
      <c r="D87" s="707">
        <v>3.3696610000000007</v>
      </c>
      <c r="E87" s="708">
        <v>1.104158058723792</v>
      </c>
      <c r="F87" s="706">
        <v>35.096883900000002</v>
      </c>
      <c r="G87" s="707">
        <v>29.247403250000001</v>
      </c>
      <c r="H87" s="707">
        <v>2.3448000000000002</v>
      </c>
      <c r="I87" s="707">
        <v>34.231189999999998</v>
      </c>
      <c r="J87" s="707">
        <v>4.9837867499999966</v>
      </c>
      <c r="K87" s="709">
        <v>0.97533416634745729</v>
      </c>
      <c r="L87" s="270"/>
      <c r="M87" s="705" t="str">
        <f t="shared" si="1"/>
        <v/>
      </c>
      <c r="N87" s="270"/>
      <c r="O87" s="270"/>
      <c r="P87" s="270"/>
      <c r="Q87" s="270"/>
      <c r="R87" s="270"/>
      <c r="S87" s="270"/>
      <c r="T87" s="270"/>
      <c r="U87" s="270">
        <v>5</v>
      </c>
    </row>
    <row r="88" spans="1:21" ht="14.45" customHeight="1" x14ac:dyDescent="0.2">
      <c r="A88" s="710" t="s">
        <v>412</v>
      </c>
      <c r="B88" s="706">
        <v>25.774589899999999</v>
      </c>
      <c r="C88" s="707">
        <v>23.5215</v>
      </c>
      <c r="D88" s="707">
        <v>-2.2530898999999991</v>
      </c>
      <c r="E88" s="708">
        <v>0.91258484000166384</v>
      </c>
      <c r="F88" s="706">
        <v>23.349737999999999</v>
      </c>
      <c r="G88" s="707">
        <v>19.458114999999999</v>
      </c>
      <c r="H88" s="707">
        <v>5.5152000000000001</v>
      </c>
      <c r="I88" s="707">
        <v>22.636199999999999</v>
      </c>
      <c r="J88" s="707">
        <v>3.1780849999999994</v>
      </c>
      <c r="K88" s="709">
        <v>0.96944128452319256</v>
      </c>
      <c r="L88" s="270"/>
      <c r="M88" s="705" t="str">
        <f t="shared" si="1"/>
        <v/>
      </c>
      <c r="N88" s="270"/>
      <c r="O88" s="270"/>
      <c r="P88" s="270"/>
      <c r="Q88" s="270"/>
      <c r="R88" s="270"/>
      <c r="S88" s="270"/>
      <c r="T88" s="270"/>
      <c r="U88" s="270">
        <v>4</v>
      </c>
    </row>
    <row r="89" spans="1:21" ht="14.45" customHeight="1" x14ac:dyDescent="0.2">
      <c r="A89" s="710" t="s">
        <v>413</v>
      </c>
      <c r="B89" s="706">
        <v>21.87</v>
      </c>
      <c r="C89" s="707">
        <v>19.71</v>
      </c>
      <c r="D89" s="707">
        <v>-2.16</v>
      </c>
      <c r="E89" s="708">
        <v>0.90123456790123457</v>
      </c>
      <c r="F89" s="706">
        <v>19.440000000000001</v>
      </c>
      <c r="G89" s="707">
        <v>16.200000000000003</v>
      </c>
      <c r="H89" s="707">
        <v>4.8600000000000003</v>
      </c>
      <c r="I89" s="707">
        <v>19.440000000000001</v>
      </c>
      <c r="J89" s="707">
        <v>3.2399999999999984</v>
      </c>
      <c r="K89" s="709">
        <v>1</v>
      </c>
      <c r="L89" s="270"/>
      <c r="M89" s="705" t="str">
        <f t="shared" si="1"/>
        <v/>
      </c>
      <c r="N89" s="270"/>
      <c r="O89" s="270"/>
      <c r="P89" s="270"/>
      <c r="Q89" s="270"/>
      <c r="R89" s="270"/>
      <c r="S89" s="270"/>
      <c r="T89" s="270"/>
      <c r="U89" s="270">
        <v>5</v>
      </c>
    </row>
    <row r="90" spans="1:21" ht="14.45" customHeight="1" x14ac:dyDescent="0.2">
      <c r="A90" s="710" t="s">
        <v>414</v>
      </c>
      <c r="B90" s="706">
        <v>3.9045898999999999</v>
      </c>
      <c r="C90" s="707">
        <v>3.8115000000000001</v>
      </c>
      <c r="D90" s="707">
        <v>-9.3089899999999837E-2</v>
      </c>
      <c r="E90" s="708">
        <v>0.97615885345603137</v>
      </c>
      <c r="F90" s="706">
        <v>3.9097379999999999</v>
      </c>
      <c r="G90" s="707">
        <v>3.2581149999999997</v>
      </c>
      <c r="H90" s="707">
        <v>0.6552</v>
      </c>
      <c r="I90" s="707">
        <v>3.1962000000000002</v>
      </c>
      <c r="J90" s="707">
        <v>-6.1914999999999498E-2</v>
      </c>
      <c r="K90" s="709">
        <v>0.81749723382999073</v>
      </c>
      <c r="L90" s="270"/>
      <c r="M90" s="705" t="str">
        <f t="shared" si="1"/>
        <v/>
      </c>
      <c r="N90" s="270"/>
      <c r="O90" s="270"/>
      <c r="P90" s="270"/>
      <c r="Q90" s="270"/>
      <c r="R90" s="270"/>
      <c r="S90" s="270"/>
      <c r="T90" s="270"/>
      <c r="U90" s="270">
        <v>5</v>
      </c>
    </row>
    <row r="91" spans="1:21" ht="14.45" customHeight="1" x14ac:dyDescent="0.2">
      <c r="A91" s="710" t="s">
        <v>415</v>
      </c>
      <c r="B91" s="706">
        <v>1039.2937744999999</v>
      </c>
      <c r="C91" s="707">
        <v>927.96135000000095</v>
      </c>
      <c r="D91" s="707">
        <v>-111.33242449999898</v>
      </c>
      <c r="E91" s="708">
        <v>0.89287684846033011</v>
      </c>
      <c r="F91" s="706">
        <v>1039.2640776999999</v>
      </c>
      <c r="G91" s="707">
        <v>866.05339808333326</v>
      </c>
      <c r="H91" s="707">
        <v>89.68486</v>
      </c>
      <c r="I91" s="707">
        <v>944.36803999999995</v>
      </c>
      <c r="J91" s="707">
        <v>78.314641916666687</v>
      </c>
      <c r="K91" s="709">
        <v>0.90868919677276361</v>
      </c>
      <c r="L91" s="270"/>
      <c r="M91" s="705" t="str">
        <f t="shared" si="1"/>
        <v/>
      </c>
      <c r="N91" s="270"/>
      <c r="O91" s="270"/>
      <c r="P91" s="270"/>
      <c r="Q91" s="270"/>
      <c r="R91" s="270"/>
      <c r="S91" s="270"/>
      <c r="T91" s="270"/>
      <c r="U91" s="270">
        <v>4</v>
      </c>
    </row>
    <row r="92" spans="1:21" ht="14.45" customHeight="1" x14ac:dyDescent="0.2">
      <c r="A92" s="710" t="s">
        <v>416</v>
      </c>
      <c r="B92" s="706">
        <v>616.26584230000003</v>
      </c>
      <c r="C92" s="707">
        <v>572.84070999999994</v>
      </c>
      <c r="D92" s="707">
        <v>-43.425132300000087</v>
      </c>
      <c r="E92" s="708">
        <v>0.92953506535762109</v>
      </c>
      <c r="F92" s="706">
        <v>657.61152530000095</v>
      </c>
      <c r="G92" s="707">
        <v>548.00960441666746</v>
      </c>
      <c r="H92" s="707">
        <v>53.664409999999997</v>
      </c>
      <c r="I92" s="707">
        <v>603.38026000000002</v>
      </c>
      <c r="J92" s="707">
        <v>55.370655583332564</v>
      </c>
      <c r="K92" s="709">
        <v>0.91753297621226948</v>
      </c>
      <c r="L92" s="270"/>
      <c r="M92" s="705" t="str">
        <f t="shared" si="1"/>
        <v/>
      </c>
      <c r="N92" s="270"/>
      <c r="O92" s="270"/>
      <c r="P92" s="270"/>
      <c r="Q92" s="270"/>
      <c r="R92" s="270"/>
      <c r="S92" s="270"/>
      <c r="T92" s="270"/>
      <c r="U92" s="270">
        <v>5</v>
      </c>
    </row>
    <row r="93" spans="1:21" ht="14.45" customHeight="1" x14ac:dyDescent="0.2">
      <c r="A93" s="710" t="s">
        <v>417</v>
      </c>
      <c r="B93" s="706">
        <v>16.0085634</v>
      </c>
      <c r="C93" s="707">
        <v>10.01468</v>
      </c>
      <c r="D93" s="707">
        <v>-5.9938833999999996</v>
      </c>
      <c r="E93" s="708">
        <v>0.6255826803297041</v>
      </c>
      <c r="F93" s="706">
        <v>20.390872900000002</v>
      </c>
      <c r="G93" s="707">
        <v>16.992394083333334</v>
      </c>
      <c r="H93" s="707">
        <v>1.43472</v>
      </c>
      <c r="I93" s="707">
        <v>10.521280000000001</v>
      </c>
      <c r="J93" s="707">
        <v>-6.4711140833333332</v>
      </c>
      <c r="K93" s="709">
        <v>0.51597987254385758</v>
      </c>
      <c r="L93" s="270"/>
      <c r="M93" s="705" t="str">
        <f t="shared" si="1"/>
        <v/>
      </c>
      <c r="N93" s="270"/>
      <c r="O93" s="270"/>
      <c r="P93" s="270"/>
      <c r="Q93" s="270"/>
      <c r="R93" s="270"/>
      <c r="S93" s="270"/>
      <c r="T93" s="270"/>
      <c r="U93" s="270">
        <v>5</v>
      </c>
    </row>
    <row r="94" spans="1:21" ht="14.45" customHeight="1" x14ac:dyDescent="0.2">
      <c r="A94" s="710" t="s">
        <v>418</v>
      </c>
      <c r="B94" s="706">
        <v>93.314368000000002</v>
      </c>
      <c r="C94" s="707">
        <v>93.040769999999995</v>
      </c>
      <c r="D94" s="707">
        <v>-0.27359800000000689</v>
      </c>
      <c r="E94" s="708">
        <v>0.99706799707414828</v>
      </c>
      <c r="F94" s="706">
        <v>98.836679700000005</v>
      </c>
      <c r="G94" s="707">
        <v>82.363899750000002</v>
      </c>
      <c r="H94" s="707">
        <v>9.5455299999999994</v>
      </c>
      <c r="I94" s="707">
        <v>87.317059999999998</v>
      </c>
      <c r="J94" s="707">
        <v>4.9531602499999963</v>
      </c>
      <c r="K94" s="709">
        <v>0.88344792909913983</v>
      </c>
      <c r="L94" s="270"/>
      <c r="M94" s="705" t="str">
        <f t="shared" si="1"/>
        <v/>
      </c>
      <c r="N94" s="270"/>
      <c r="O94" s="270"/>
      <c r="P94" s="270"/>
      <c r="Q94" s="270"/>
      <c r="R94" s="270"/>
      <c r="S94" s="270"/>
      <c r="T94" s="270"/>
      <c r="U94" s="270">
        <v>5</v>
      </c>
    </row>
    <row r="95" spans="1:21" ht="14.45" customHeight="1" x14ac:dyDescent="0.2">
      <c r="A95" s="710" t="s">
        <v>419</v>
      </c>
      <c r="B95" s="706">
        <v>313.70500079999999</v>
      </c>
      <c r="C95" s="707">
        <v>252.06519</v>
      </c>
      <c r="D95" s="707">
        <v>-61.639810799999992</v>
      </c>
      <c r="E95" s="708">
        <v>0.80351027034058042</v>
      </c>
      <c r="F95" s="706">
        <v>262.42499980000002</v>
      </c>
      <c r="G95" s="707">
        <v>218.68749983333333</v>
      </c>
      <c r="H95" s="707">
        <v>25.040199999999999</v>
      </c>
      <c r="I95" s="707">
        <v>243.14944</v>
      </c>
      <c r="J95" s="707">
        <v>24.461940166666665</v>
      </c>
      <c r="K95" s="709">
        <v>0.92654830974682156</v>
      </c>
      <c r="L95" s="270"/>
      <c r="M95" s="705" t="str">
        <f t="shared" si="1"/>
        <v/>
      </c>
      <c r="N95" s="270"/>
      <c r="O95" s="270"/>
      <c r="P95" s="270"/>
      <c r="Q95" s="270"/>
      <c r="R95" s="270"/>
      <c r="S95" s="270"/>
      <c r="T95" s="270"/>
      <c r="U95" s="270">
        <v>5</v>
      </c>
    </row>
    <row r="96" spans="1:21" ht="14.45" customHeight="1" x14ac:dyDescent="0.2">
      <c r="A96" s="710" t="s">
        <v>420</v>
      </c>
      <c r="B96" s="706">
        <v>3951.4605790999999</v>
      </c>
      <c r="C96" s="707">
        <v>6188.39329</v>
      </c>
      <c r="D96" s="707">
        <v>2236.9327109000001</v>
      </c>
      <c r="E96" s="708">
        <v>1.5661027526711382</v>
      </c>
      <c r="F96" s="706">
        <v>7580.8633958999999</v>
      </c>
      <c r="G96" s="707">
        <v>6317.3861632499993</v>
      </c>
      <c r="H96" s="707">
        <v>459.25484</v>
      </c>
      <c r="I96" s="707">
        <v>5088.9197400000003</v>
      </c>
      <c r="J96" s="707">
        <v>-1228.466423249999</v>
      </c>
      <c r="K96" s="709">
        <v>0.67128498091025735</v>
      </c>
      <c r="L96" s="270"/>
      <c r="M96" s="705" t="str">
        <f t="shared" si="1"/>
        <v/>
      </c>
      <c r="N96" s="270"/>
      <c r="O96" s="270"/>
      <c r="P96" s="270"/>
      <c r="Q96" s="270"/>
      <c r="R96" s="270"/>
      <c r="S96" s="270"/>
      <c r="T96" s="270"/>
      <c r="U96" s="270">
        <v>4</v>
      </c>
    </row>
    <row r="97" spans="1:21" ht="14.45" customHeight="1" x14ac:dyDescent="0.2">
      <c r="A97" s="710" t="s">
        <v>421</v>
      </c>
      <c r="B97" s="706">
        <v>0</v>
      </c>
      <c r="C97" s="707">
        <v>34.058999999999997</v>
      </c>
      <c r="D97" s="707">
        <v>34.058999999999997</v>
      </c>
      <c r="E97" s="708">
        <v>0</v>
      </c>
      <c r="F97" s="706">
        <v>0</v>
      </c>
      <c r="G97" s="707">
        <v>0</v>
      </c>
      <c r="H97" s="707">
        <v>0</v>
      </c>
      <c r="I97" s="707">
        <v>0</v>
      </c>
      <c r="J97" s="707">
        <v>0</v>
      </c>
      <c r="K97" s="709">
        <v>0</v>
      </c>
      <c r="L97" s="270"/>
      <c r="M97" s="705" t="str">
        <f t="shared" si="1"/>
        <v/>
      </c>
      <c r="N97" s="270"/>
      <c r="O97" s="270"/>
      <c r="P97" s="270"/>
      <c r="Q97" s="270"/>
      <c r="R97" s="270"/>
      <c r="S97" s="270"/>
      <c r="T97" s="270"/>
      <c r="U97" s="270">
        <v>5</v>
      </c>
    </row>
    <row r="98" spans="1:21" ht="14.45" customHeight="1" x14ac:dyDescent="0.2">
      <c r="A98" s="710" t="s">
        <v>422</v>
      </c>
      <c r="B98" s="706">
        <v>159.59370000000001</v>
      </c>
      <c r="C98" s="707">
        <v>289.66318000000001</v>
      </c>
      <c r="D98" s="707">
        <v>130.06948</v>
      </c>
      <c r="E98" s="708">
        <v>1.815003850402616</v>
      </c>
      <c r="F98" s="706">
        <v>179.46392890000001</v>
      </c>
      <c r="G98" s="707">
        <v>149.55327408333335</v>
      </c>
      <c r="H98" s="707">
        <v>7.9859999999999998</v>
      </c>
      <c r="I98" s="707">
        <v>211.44483</v>
      </c>
      <c r="J98" s="707">
        <v>61.891555916666647</v>
      </c>
      <c r="K98" s="709">
        <v>1.1782023902854608</v>
      </c>
      <c r="L98" s="270"/>
      <c r="M98" s="705" t="str">
        <f t="shared" si="1"/>
        <v/>
      </c>
      <c r="N98" s="270"/>
      <c r="O98" s="270"/>
      <c r="P98" s="270"/>
      <c r="Q98" s="270"/>
      <c r="R98" s="270"/>
      <c r="S98" s="270"/>
      <c r="T98" s="270"/>
      <c r="U98" s="270">
        <v>5</v>
      </c>
    </row>
    <row r="99" spans="1:21" ht="14.45" customHeight="1" x14ac:dyDescent="0.2">
      <c r="A99" s="710" t="s">
        <v>423</v>
      </c>
      <c r="B99" s="706">
        <v>6</v>
      </c>
      <c r="C99" s="707">
        <v>6.3243900000000002</v>
      </c>
      <c r="D99" s="707">
        <v>0.32439000000000018</v>
      </c>
      <c r="E99" s="708">
        <v>1.054065</v>
      </c>
      <c r="F99" s="706">
        <v>13</v>
      </c>
      <c r="G99" s="707">
        <v>10.833333333333332</v>
      </c>
      <c r="H99" s="707">
        <v>0</v>
      </c>
      <c r="I99" s="707">
        <v>0.87119999999999997</v>
      </c>
      <c r="J99" s="707">
        <v>-9.9621333333333322</v>
      </c>
      <c r="K99" s="709">
        <v>6.7015384615384616E-2</v>
      </c>
      <c r="L99" s="270"/>
      <c r="M99" s="705" t="str">
        <f t="shared" si="1"/>
        <v/>
      </c>
      <c r="N99" s="270"/>
      <c r="O99" s="270"/>
      <c r="P99" s="270"/>
      <c r="Q99" s="270"/>
      <c r="R99" s="270"/>
      <c r="S99" s="270"/>
      <c r="T99" s="270"/>
      <c r="U99" s="270">
        <v>5</v>
      </c>
    </row>
    <row r="100" spans="1:21" ht="14.45" customHeight="1" x14ac:dyDescent="0.2">
      <c r="A100" s="710" t="s">
        <v>424</v>
      </c>
      <c r="B100" s="706">
        <v>296.43167199999999</v>
      </c>
      <c r="C100" s="707">
        <v>234.28324000000001</v>
      </c>
      <c r="D100" s="707">
        <v>-62.148431999999985</v>
      </c>
      <c r="E100" s="708">
        <v>0.79034483197868277</v>
      </c>
      <c r="F100" s="706">
        <v>315.08821080000001</v>
      </c>
      <c r="G100" s="707">
        <v>262.573509</v>
      </c>
      <c r="H100" s="707">
        <v>0</v>
      </c>
      <c r="I100" s="707">
        <v>43.769599999999997</v>
      </c>
      <c r="J100" s="707">
        <v>-218.803909</v>
      </c>
      <c r="K100" s="709">
        <v>0.1389122109293465</v>
      </c>
      <c r="L100" s="270"/>
      <c r="M100" s="705" t="str">
        <f t="shared" si="1"/>
        <v/>
      </c>
      <c r="N100" s="270"/>
      <c r="O100" s="270"/>
      <c r="P100" s="270"/>
      <c r="Q100" s="270"/>
      <c r="R100" s="270"/>
      <c r="S100" s="270"/>
      <c r="T100" s="270"/>
      <c r="U100" s="270">
        <v>5</v>
      </c>
    </row>
    <row r="101" spans="1:21" ht="14.45" customHeight="1" x14ac:dyDescent="0.2">
      <c r="A101" s="710" t="s">
        <v>425</v>
      </c>
      <c r="B101" s="706">
        <v>3451.2099996000002</v>
      </c>
      <c r="C101" s="707">
        <v>5604.8864800000001</v>
      </c>
      <c r="D101" s="707">
        <v>2153.6764803999999</v>
      </c>
      <c r="E101" s="708">
        <v>1.6240351878470489</v>
      </c>
      <c r="F101" s="706">
        <v>6673.1581824000004</v>
      </c>
      <c r="G101" s="707">
        <v>5560.9651519999998</v>
      </c>
      <c r="H101" s="707">
        <v>451.26884000000001</v>
      </c>
      <c r="I101" s="707">
        <v>4594.5152799999996</v>
      </c>
      <c r="J101" s="707">
        <v>-966.44987200000014</v>
      </c>
      <c r="K101" s="709">
        <v>0.68850687401921928</v>
      </c>
      <c r="L101" s="270"/>
      <c r="M101" s="705" t="str">
        <f t="shared" si="1"/>
        <v/>
      </c>
      <c r="N101" s="270"/>
      <c r="O101" s="270"/>
      <c r="P101" s="270"/>
      <c r="Q101" s="270"/>
      <c r="R101" s="270"/>
      <c r="S101" s="270"/>
      <c r="T101" s="270"/>
      <c r="U101" s="270">
        <v>5</v>
      </c>
    </row>
    <row r="102" spans="1:21" ht="14.45" customHeight="1" x14ac:dyDescent="0.2">
      <c r="A102" s="710" t="s">
        <v>426</v>
      </c>
      <c r="B102" s="706">
        <v>0.99520750000000002</v>
      </c>
      <c r="C102" s="707">
        <v>2.0811999999999999</v>
      </c>
      <c r="D102" s="707">
        <v>1.0859924999999999</v>
      </c>
      <c r="E102" s="708">
        <v>2.0912221823087145</v>
      </c>
      <c r="F102" s="706">
        <v>0.48789270000000001</v>
      </c>
      <c r="G102" s="707">
        <v>0.40657725</v>
      </c>
      <c r="H102" s="707">
        <v>0</v>
      </c>
      <c r="I102" s="707">
        <v>0</v>
      </c>
      <c r="J102" s="707">
        <v>-0.40657725</v>
      </c>
      <c r="K102" s="709">
        <v>0</v>
      </c>
      <c r="L102" s="270"/>
      <c r="M102" s="705" t="str">
        <f t="shared" si="1"/>
        <v/>
      </c>
      <c r="N102" s="270"/>
      <c r="O102" s="270"/>
      <c r="P102" s="270"/>
      <c r="Q102" s="270"/>
      <c r="R102" s="270"/>
      <c r="S102" s="270"/>
      <c r="T102" s="270"/>
      <c r="U102" s="270">
        <v>5</v>
      </c>
    </row>
    <row r="103" spans="1:21" ht="14.45" customHeight="1" x14ac:dyDescent="0.2">
      <c r="A103" s="710" t="s">
        <v>427</v>
      </c>
      <c r="B103" s="706">
        <v>27.230000400000002</v>
      </c>
      <c r="C103" s="707">
        <v>8.3787099999999999</v>
      </c>
      <c r="D103" s="707">
        <v>-18.851290400000003</v>
      </c>
      <c r="E103" s="708">
        <v>0.30770142772381304</v>
      </c>
      <c r="F103" s="706">
        <v>361.72453780000001</v>
      </c>
      <c r="G103" s="707">
        <v>301.43711483333334</v>
      </c>
      <c r="H103" s="707">
        <v>0</v>
      </c>
      <c r="I103" s="707">
        <v>227.76661999999999</v>
      </c>
      <c r="J103" s="707">
        <v>-73.67049483333335</v>
      </c>
      <c r="K103" s="709">
        <v>0.62966870145241216</v>
      </c>
      <c r="L103" s="270"/>
      <c r="M103" s="705" t="str">
        <f t="shared" si="1"/>
        <v/>
      </c>
      <c r="N103" s="270"/>
      <c r="O103" s="270"/>
      <c r="P103" s="270"/>
      <c r="Q103" s="270"/>
      <c r="R103" s="270"/>
      <c r="S103" s="270"/>
      <c r="T103" s="270"/>
      <c r="U103" s="270">
        <v>5</v>
      </c>
    </row>
    <row r="104" spans="1:21" ht="14.45" customHeight="1" x14ac:dyDescent="0.2">
      <c r="A104" s="710" t="s">
        <v>428</v>
      </c>
      <c r="B104" s="706">
        <v>9.9999996000000007</v>
      </c>
      <c r="C104" s="707">
        <v>8.7170900000000007</v>
      </c>
      <c r="D104" s="707">
        <v>-1.2829096</v>
      </c>
      <c r="E104" s="708">
        <v>0.87170903486836138</v>
      </c>
      <c r="F104" s="706">
        <v>37.940643299999998</v>
      </c>
      <c r="G104" s="707">
        <v>31.617202750000001</v>
      </c>
      <c r="H104" s="707">
        <v>0</v>
      </c>
      <c r="I104" s="707">
        <v>10.552210000000001</v>
      </c>
      <c r="J104" s="707">
        <v>-21.064992750000002</v>
      </c>
      <c r="K104" s="709">
        <v>0.27812417192198746</v>
      </c>
      <c r="L104" s="270"/>
      <c r="M104" s="705" t="str">
        <f t="shared" si="1"/>
        <v/>
      </c>
      <c r="N104" s="270"/>
      <c r="O104" s="270"/>
      <c r="P104" s="270"/>
      <c r="Q104" s="270"/>
      <c r="R104" s="270"/>
      <c r="S104" s="270"/>
      <c r="T104" s="270"/>
      <c r="U104" s="270">
        <v>5</v>
      </c>
    </row>
    <row r="105" spans="1:21" ht="14.45" customHeight="1" x14ac:dyDescent="0.2">
      <c r="A105" s="710" t="s">
        <v>429</v>
      </c>
      <c r="B105" s="706">
        <v>71.608387500000006</v>
      </c>
      <c r="C105" s="707">
        <v>0</v>
      </c>
      <c r="D105" s="707">
        <v>-71.608387500000006</v>
      </c>
      <c r="E105" s="708">
        <v>0</v>
      </c>
      <c r="F105" s="706">
        <v>111.2922927</v>
      </c>
      <c r="G105" s="707">
        <v>92.743577250000001</v>
      </c>
      <c r="H105" s="707">
        <v>0</v>
      </c>
      <c r="I105" s="707">
        <v>42.745950000000001</v>
      </c>
      <c r="J105" s="707">
        <v>-49.997627250000001</v>
      </c>
      <c r="K105" s="709">
        <v>0.3840872441654713</v>
      </c>
      <c r="L105" s="270"/>
      <c r="M105" s="705" t="str">
        <f t="shared" si="1"/>
        <v/>
      </c>
      <c r="N105" s="270"/>
      <c r="O105" s="270"/>
      <c r="P105" s="270"/>
      <c r="Q105" s="270"/>
      <c r="R105" s="270"/>
      <c r="S105" s="270"/>
      <c r="T105" s="270"/>
      <c r="U105" s="270">
        <v>4</v>
      </c>
    </row>
    <row r="106" spans="1:21" ht="14.45" customHeight="1" x14ac:dyDescent="0.2">
      <c r="A106" s="710" t="s">
        <v>430</v>
      </c>
      <c r="B106" s="706">
        <v>0</v>
      </c>
      <c r="C106" s="707">
        <v>0</v>
      </c>
      <c r="D106" s="707">
        <v>0</v>
      </c>
      <c r="E106" s="708">
        <v>0</v>
      </c>
      <c r="F106" s="706">
        <v>0</v>
      </c>
      <c r="G106" s="707">
        <v>0</v>
      </c>
      <c r="H106" s="707">
        <v>0</v>
      </c>
      <c r="I106" s="707">
        <v>5</v>
      </c>
      <c r="J106" s="707">
        <v>5</v>
      </c>
      <c r="K106" s="709">
        <v>0</v>
      </c>
      <c r="L106" s="270"/>
      <c r="M106" s="705" t="str">
        <f t="shared" si="1"/>
        <v/>
      </c>
      <c r="N106" s="270"/>
      <c r="O106" s="270"/>
      <c r="P106" s="270"/>
      <c r="Q106" s="270"/>
      <c r="R106" s="270"/>
      <c r="S106" s="270"/>
      <c r="T106" s="270"/>
      <c r="U106" s="270">
        <v>5</v>
      </c>
    </row>
    <row r="107" spans="1:21" ht="14.45" customHeight="1" x14ac:dyDescent="0.2">
      <c r="A107" s="710" t="s">
        <v>431</v>
      </c>
      <c r="B107" s="706">
        <v>71.608387500000006</v>
      </c>
      <c r="C107" s="707">
        <v>0</v>
      </c>
      <c r="D107" s="707">
        <v>-71.608387500000006</v>
      </c>
      <c r="E107" s="708">
        <v>0</v>
      </c>
      <c r="F107" s="706">
        <v>111.2922927</v>
      </c>
      <c r="G107" s="707">
        <v>92.743577250000001</v>
      </c>
      <c r="H107" s="707">
        <v>0</v>
      </c>
      <c r="I107" s="707">
        <v>31.956099999999999</v>
      </c>
      <c r="J107" s="707">
        <v>-60.787477250000002</v>
      </c>
      <c r="K107" s="709">
        <v>0.28713668507253243</v>
      </c>
      <c r="L107" s="270"/>
      <c r="M107" s="705" t="str">
        <f t="shared" si="1"/>
        <v/>
      </c>
      <c r="N107" s="270"/>
      <c r="O107" s="270"/>
      <c r="P107" s="270"/>
      <c r="Q107" s="270"/>
      <c r="R107" s="270"/>
      <c r="S107" s="270"/>
      <c r="T107" s="270"/>
      <c r="U107" s="270">
        <v>5</v>
      </c>
    </row>
    <row r="108" spans="1:21" ht="14.45" customHeight="1" x14ac:dyDescent="0.2">
      <c r="A108" s="710" t="s">
        <v>432</v>
      </c>
      <c r="B108" s="706">
        <v>0</v>
      </c>
      <c r="C108" s="707">
        <v>0</v>
      </c>
      <c r="D108" s="707">
        <v>0</v>
      </c>
      <c r="E108" s="708">
        <v>0</v>
      </c>
      <c r="F108" s="706">
        <v>0</v>
      </c>
      <c r="G108" s="707">
        <v>0</v>
      </c>
      <c r="H108" s="707">
        <v>0</v>
      </c>
      <c r="I108" s="707">
        <v>5.7898500000000004</v>
      </c>
      <c r="J108" s="707">
        <v>5.7898500000000004</v>
      </c>
      <c r="K108" s="709">
        <v>0</v>
      </c>
      <c r="L108" s="270"/>
      <c r="M108" s="705" t="str">
        <f t="shared" si="1"/>
        <v/>
      </c>
      <c r="N108" s="270"/>
      <c r="O108" s="270"/>
      <c r="P108" s="270"/>
      <c r="Q108" s="270"/>
      <c r="R108" s="270"/>
      <c r="S108" s="270"/>
      <c r="T108" s="270"/>
      <c r="U108" s="270">
        <v>5</v>
      </c>
    </row>
    <row r="109" spans="1:21" ht="14.45" customHeight="1" x14ac:dyDescent="0.2">
      <c r="A109" s="710" t="s">
        <v>433</v>
      </c>
      <c r="B109" s="706">
        <v>37680.037357000001</v>
      </c>
      <c r="C109" s="707">
        <v>38089.186020000001</v>
      </c>
      <c r="D109" s="707">
        <v>409.14866299999994</v>
      </c>
      <c r="E109" s="708">
        <v>1.0108584993991252</v>
      </c>
      <c r="F109" s="706">
        <v>41586.0821363</v>
      </c>
      <c r="G109" s="707">
        <v>34655.068446916666</v>
      </c>
      <c r="H109" s="707">
        <v>3147.7406500000002</v>
      </c>
      <c r="I109" s="707">
        <v>35138.552080000001</v>
      </c>
      <c r="J109" s="707">
        <v>483.48363308333501</v>
      </c>
      <c r="K109" s="709">
        <v>0.84495942572402061</v>
      </c>
      <c r="L109" s="270"/>
      <c r="M109" s="705" t="str">
        <f t="shared" si="1"/>
        <v/>
      </c>
      <c r="N109" s="270"/>
      <c r="O109" s="270"/>
      <c r="P109" s="270"/>
      <c r="Q109" s="270"/>
      <c r="R109" s="270"/>
      <c r="S109" s="270"/>
      <c r="T109" s="270"/>
      <c r="U109" s="270">
        <v>2</v>
      </c>
    </row>
    <row r="110" spans="1:21" ht="14.45" customHeight="1" x14ac:dyDescent="0.2">
      <c r="A110" s="710" t="s">
        <v>434</v>
      </c>
      <c r="B110" s="706">
        <v>27673.816099</v>
      </c>
      <c r="C110" s="707">
        <v>28178.819</v>
      </c>
      <c r="D110" s="707">
        <v>505.00290099999984</v>
      </c>
      <c r="E110" s="708">
        <v>1.0182484012755382</v>
      </c>
      <c r="F110" s="706">
        <v>30641.9952251</v>
      </c>
      <c r="G110" s="707">
        <v>25534.996020916664</v>
      </c>
      <c r="H110" s="707">
        <v>2320.7049999999999</v>
      </c>
      <c r="I110" s="707">
        <v>25953.274000000001</v>
      </c>
      <c r="J110" s="707">
        <v>418.27797908333741</v>
      </c>
      <c r="K110" s="709">
        <v>0.84698381451155336</v>
      </c>
      <c r="L110" s="270"/>
      <c r="M110" s="705" t="str">
        <f t="shared" si="1"/>
        <v>X</v>
      </c>
      <c r="N110" s="270"/>
      <c r="O110" s="270"/>
      <c r="P110" s="270"/>
      <c r="Q110" s="270"/>
      <c r="R110" s="270"/>
      <c r="S110" s="270"/>
      <c r="T110" s="270"/>
      <c r="U110" s="270">
        <v>3</v>
      </c>
    </row>
    <row r="111" spans="1:21" ht="14.45" customHeight="1" x14ac:dyDescent="0.2">
      <c r="A111" s="710" t="s">
        <v>435</v>
      </c>
      <c r="B111" s="706">
        <v>27488.891240699999</v>
      </c>
      <c r="C111" s="707">
        <v>25336.23</v>
      </c>
      <c r="D111" s="707">
        <v>-2152.6612406999993</v>
      </c>
      <c r="E111" s="708">
        <v>0.92168977563151866</v>
      </c>
      <c r="F111" s="706">
        <v>30319.017247</v>
      </c>
      <c r="G111" s="707">
        <v>25265.847705833334</v>
      </c>
      <c r="H111" s="707">
        <v>2309.373</v>
      </c>
      <c r="I111" s="707">
        <v>23257.025000000001</v>
      </c>
      <c r="J111" s="707">
        <v>-2008.8227058333323</v>
      </c>
      <c r="K111" s="709">
        <v>0.76707713876515027</v>
      </c>
      <c r="L111" s="270"/>
      <c r="M111" s="705" t="str">
        <f t="shared" si="1"/>
        <v/>
      </c>
      <c r="N111" s="270"/>
      <c r="O111" s="270"/>
      <c r="P111" s="270"/>
      <c r="Q111" s="270"/>
      <c r="R111" s="270"/>
      <c r="S111" s="270"/>
      <c r="T111" s="270"/>
      <c r="U111" s="270">
        <v>4</v>
      </c>
    </row>
    <row r="112" spans="1:21" ht="14.45" customHeight="1" x14ac:dyDescent="0.2">
      <c r="A112" s="710" t="s">
        <v>436</v>
      </c>
      <c r="B112" s="706">
        <v>27488.891240699999</v>
      </c>
      <c r="C112" s="707">
        <v>25336.23</v>
      </c>
      <c r="D112" s="707">
        <v>-2152.6612406999993</v>
      </c>
      <c r="E112" s="708">
        <v>0.92168977563151866</v>
      </c>
      <c r="F112" s="706">
        <v>30319.017247</v>
      </c>
      <c r="G112" s="707">
        <v>25265.847705833334</v>
      </c>
      <c r="H112" s="707">
        <v>2309.373</v>
      </c>
      <c r="I112" s="707">
        <v>23257.025000000001</v>
      </c>
      <c r="J112" s="707">
        <v>-2008.8227058333323</v>
      </c>
      <c r="K112" s="709">
        <v>0.76707713876515027</v>
      </c>
      <c r="L112" s="270"/>
      <c r="M112" s="705" t="str">
        <f t="shared" si="1"/>
        <v/>
      </c>
      <c r="N112" s="270"/>
      <c r="O112" s="270"/>
      <c r="P112" s="270"/>
      <c r="Q112" s="270"/>
      <c r="R112" s="270"/>
      <c r="S112" s="270"/>
      <c r="T112" s="270"/>
      <c r="U112" s="270">
        <v>5</v>
      </c>
    </row>
    <row r="113" spans="1:21" ht="14.45" customHeight="1" x14ac:dyDescent="0.2">
      <c r="A113" s="710" t="s">
        <v>437</v>
      </c>
      <c r="B113" s="706">
        <v>0</v>
      </c>
      <c r="C113" s="707">
        <v>0</v>
      </c>
      <c r="D113" s="707">
        <v>0</v>
      </c>
      <c r="E113" s="708">
        <v>0</v>
      </c>
      <c r="F113" s="706">
        <v>0</v>
      </c>
      <c r="G113" s="707">
        <v>0</v>
      </c>
      <c r="H113" s="707">
        <v>0</v>
      </c>
      <c r="I113" s="707">
        <v>-10.942</v>
      </c>
      <c r="J113" s="707">
        <v>-10.942</v>
      </c>
      <c r="K113" s="709">
        <v>0</v>
      </c>
      <c r="L113" s="270"/>
      <c r="M113" s="705" t="str">
        <f t="shared" si="1"/>
        <v/>
      </c>
      <c r="N113" s="270"/>
      <c r="O113" s="270"/>
      <c r="P113" s="270"/>
      <c r="Q113" s="270"/>
      <c r="R113" s="270"/>
      <c r="S113" s="270"/>
      <c r="T113" s="270"/>
      <c r="U113" s="270">
        <v>4</v>
      </c>
    </row>
    <row r="114" spans="1:21" ht="14.45" customHeight="1" x14ac:dyDescent="0.2">
      <c r="A114" s="710" t="s">
        <v>438</v>
      </c>
      <c r="B114" s="706">
        <v>0</v>
      </c>
      <c r="C114" s="707">
        <v>0</v>
      </c>
      <c r="D114" s="707">
        <v>0</v>
      </c>
      <c r="E114" s="708">
        <v>0</v>
      </c>
      <c r="F114" s="706">
        <v>0</v>
      </c>
      <c r="G114" s="707">
        <v>0</v>
      </c>
      <c r="H114" s="707">
        <v>0</v>
      </c>
      <c r="I114" s="707">
        <v>-10.942</v>
      </c>
      <c r="J114" s="707">
        <v>-10.942</v>
      </c>
      <c r="K114" s="709">
        <v>0</v>
      </c>
      <c r="L114" s="270"/>
      <c r="M114" s="705" t="str">
        <f t="shared" si="1"/>
        <v/>
      </c>
      <c r="N114" s="270"/>
      <c r="O114" s="270"/>
      <c r="P114" s="270"/>
      <c r="Q114" s="270"/>
      <c r="R114" s="270"/>
      <c r="S114" s="270"/>
      <c r="T114" s="270"/>
      <c r="U114" s="270">
        <v>5</v>
      </c>
    </row>
    <row r="115" spans="1:21" ht="14.45" customHeight="1" x14ac:dyDescent="0.2">
      <c r="A115" s="710" t="s">
        <v>439</v>
      </c>
      <c r="B115" s="706">
        <v>47.127272400000003</v>
      </c>
      <c r="C115" s="707">
        <v>161.20099999999999</v>
      </c>
      <c r="D115" s="707">
        <v>114.07372759999998</v>
      </c>
      <c r="E115" s="708">
        <v>3.4205459342476181</v>
      </c>
      <c r="F115" s="706">
        <v>50.802332399999997</v>
      </c>
      <c r="G115" s="707">
        <v>42.335276999999998</v>
      </c>
      <c r="H115" s="707">
        <v>9.6</v>
      </c>
      <c r="I115" s="707">
        <v>101.955</v>
      </c>
      <c r="J115" s="707">
        <v>59.619723</v>
      </c>
      <c r="K115" s="709">
        <v>2.0068960455839231</v>
      </c>
      <c r="L115" s="270"/>
      <c r="M115" s="705" t="str">
        <f t="shared" si="1"/>
        <v/>
      </c>
      <c r="N115" s="270"/>
      <c r="O115" s="270"/>
      <c r="P115" s="270"/>
      <c r="Q115" s="270"/>
      <c r="R115" s="270"/>
      <c r="S115" s="270"/>
      <c r="T115" s="270"/>
      <c r="U115" s="270">
        <v>4</v>
      </c>
    </row>
    <row r="116" spans="1:21" ht="14.45" customHeight="1" x14ac:dyDescent="0.2">
      <c r="A116" s="710" t="s">
        <v>440</v>
      </c>
      <c r="B116" s="706">
        <v>47.127272400000003</v>
      </c>
      <c r="C116" s="707">
        <v>161.20099999999999</v>
      </c>
      <c r="D116" s="707">
        <v>114.07372759999998</v>
      </c>
      <c r="E116" s="708">
        <v>3.4205459342476181</v>
      </c>
      <c r="F116" s="706">
        <v>50.802332399999997</v>
      </c>
      <c r="G116" s="707">
        <v>42.335276999999998</v>
      </c>
      <c r="H116" s="707">
        <v>9.6</v>
      </c>
      <c r="I116" s="707">
        <v>101.955</v>
      </c>
      <c r="J116" s="707">
        <v>59.619723</v>
      </c>
      <c r="K116" s="709">
        <v>2.0068960455839231</v>
      </c>
      <c r="L116" s="270"/>
      <c r="M116" s="705" t="str">
        <f t="shared" si="1"/>
        <v/>
      </c>
      <c r="N116" s="270"/>
      <c r="O116" s="270"/>
      <c r="P116" s="270"/>
      <c r="Q116" s="270"/>
      <c r="R116" s="270"/>
      <c r="S116" s="270"/>
      <c r="T116" s="270"/>
      <c r="U116" s="270">
        <v>5</v>
      </c>
    </row>
    <row r="117" spans="1:21" ht="14.45" customHeight="1" x14ac:dyDescent="0.2">
      <c r="A117" s="710" t="s">
        <v>441</v>
      </c>
      <c r="B117" s="706">
        <v>47.533343500000001</v>
      </c>
      <c r="C117" s="707">
        <v>328.55700000000002</v>
      </c>
      <c r="D117" s="707">
        <v>281.02365650000002</v>
      </c>
      <c r="E117" s="708">
        <v>6.9121373715274208</v>
      </c>
      <c r="F117" s="706">
        <v>272.17564570000002</v>
      </c>
      <c r="G117" s="707">
        <v>226.81303808333337</v>
      </c>
      <c r="H117" s="707">
        <v>0.98199999999999998</v>
      </c>
      <c r="I117" s="707">
        <v>72.644999999999996</v>
      </c>
      <c r="J117" s="707">
        <v>-154.16803808333339</v>
      </c>
      <c r="K117" s="709">
        <v>0.26690485040704726</v>
      </c>
      <c r="L117" s="270"/>
      <c r="M117" s="705" t="str">
        <f t="shared" si="1"/>
        <v/>
      </c>
      <c r="N117" s="270"/>
      <c r="O117" s="270"/>
      <c r="P117" s="270"/>
      <c r="Q117" s="270"/>
      <c r="R117" s="270"/>
      <c r="S117" s="270"/>
      <c r="T117" s="270"/>
      <c r="U117" s="270">
        <v>4</v>
      </c>
    </row>
    <row r="118" spans="1:21" ht="14.45" customHeight="1" x14ac:dyDescent="0.2">
      <c r="A118" s="710" t="s">
        <v>442</v>
      </c>
      <c r="B118" s="706">
        <v>47.533343500000001</v>
      </c>
      <c r="C118" s="707">
        <v>328.55700000000002</v>
      </c>
      <c r="D118" s="707">
        <v>281.02365650000002</v>
      </c>
      <c r="E118" s="708">
        <v>6.9121373715274208</v>
      </c>
      <c r="F118" s="706">
        <v>272.17564570000002</v>
      </c>
      <c r="G118" s="707">
        <v>226.81303808333337</v>
      </c>
      <c r="H118" s="707">
        <v>0.98199999999999998</v>
      </c>
      <c r="I118" s="707">
        <v>72.644999999999996</v>
      </c>
      <c r="J118" s="707">
        <v>-154.16803808333339</v>
      </c>
      <c r="K118" s="709">
        <v>0.26690485040704726</v>
      </c>
      <c r="L118" s="270"/>
      <c r="M118" s="705" t="str">
        <f t="shared" si="1"/>
        <v/>
      </c>
      <c r="N118" s="270"/>
      <c r="O118" s="270"/>
      <c r="P118" s="270"/>
      <c r="Q118" s="270"/>
      <c r="R118" s="270"/>
      <c r="S118" s="270"/>
      <c r="T118" s="270"/>
      <c r="U118" s="270">
        <v>5</v>
      </c>
    </row>
    <row r="119" spans="1:21" ht="14.45" customHeight="1" x14ac:dyDescent="0.2">
      <c r="A119" s="710" t="s">
        <v>443</v>
      </c>
      <c r="B119" s="706">
        <v>90.264242400000001</v>
      </c>
      <c r="C119" s="707">
        <v>54.25</v>
      </c>
      <c r="D119" s="707">
        <v>-36.014242400000001</v>
      </c>
      <c r="E119" s="708">
        <v>0.60101318703362872</v>
      </c>
      <c r="F119" s="706">
        <v>0</v>
      </c>
      <c r="G119" s="707">
        <v>0</v>
      </c>
      <c r="H119" s="707">
        <v>0.75</v>
      </c>
      <c r="I119" s="707">
        <v>32</v>
      </c>
      <c r="J119" s="707">
        <v>32</v>
      </c>
      <c r="K119" s="709">
        <v>0</v>
      </c>
      <c r="L119" s="270"/>
      <c r="M119" s="705" t="str">
        <f t="shared" si="1"/>
        <v/>
      </c>
      <c r="N119" s="270"/>
      <c r="O119" s="270"/>
      <c r="P119" s="270"/>
      <c r="Q119" s="270"/>
      <c r="R119" s="270"/>
      <c r="S119" s="270"/>
      <c r="T119" s="270"/>
      <c r="U119" s="270">
        <v>4</v>
      </c>
    </row>
    <row r="120" spans="1:21" ht="14.45" customHeight="1" x14ac:dyDescent="0.2">
      <c r="A120" s="710" t="s">
        <v>444</v>
      </c>
      <c r="B120" s="706">
        <v>90.264242400000001</v>
      </c>
      <c r="C120" s="707">
        <v>54.25</v>
      </c>
      <c r="D120" s="707">
        <v>-36.014242400000001</v>
      </c>
      <c r="E120" s="708">
        <v>0.60101318703362872</v>
      </c>
      <c r="F120" s="706">
        <v>0</v>
      </c>
      <c r="G120" s="707">
        <v>0</v>
      </c>
      <c r="H120" s="707">
        <v>0.75</v>
      </c>
      <c r="I120" s="707">
        <v>32</v>
      </c>
      <c r="J120" s="707">
        <v>32</v>
      </c>
      <c r="K120" s="709">
        <v>0</v>
      </c>
      <c r="L120" s="270"/>
      <c r="M120" s="705" t="str">
        <f t="shared" si="1"/>
        <v/>
      </c>
      <c r="N120" s="270"/>
      <c r="O120" s="270"/>
      <c r="P120" s="270"/>
      <c r="Q120" s="270"/>
      <c r="R120" s="270"/>
      <c r="S120" s="270"/>
      <c r="T120" s="270"/>
      <c r="U120" s="270">
        <v>5</v>
      </c>
    </row>
    <row r="121" spans="1:21" ht="14.45" customHeight="1" x14ac:dyDescent="0.2">
      <c r="A121" s="710" t="s">
        <v>445</v>
      </c>
      <c r="B121" s="706">
        <v>0</v>
      </c>
      <c r="C121" s="707">
        <v>2298.5810000000001</v>
      </c>
      <c r="D121" s="707">
        <v>2298.5810000000001</v>
      </c>
      <c r="E121" s="708">
        <v>0</v>
      </c>
      <c r="F121" s="706">
        <v>0</v>
      </c>
      <c r="G121" s="707">
        <v>0</v>
      </c>
      <c r="H121" s="707">
        <v>0</v>
      </c>
      <c r="I121" s="707">
        <v>2500.5909999999999</v>
      </c>
      <c r="J121" s="707">
        <v>2500.5909999999999</v>
      </c>
      <c r="K121" s="709">
        <v>0</v>
      </c>
      <c r="L121" s="270"/>
      <c r="M121" s="705" t="str">
        <f t="shared" si="1"/>
        <v/>
      </c>
      <c r="N121" s="270"/>
      <c r="O121" s="270"/>
      <c r="P121" s="270"/>
      <c r="Q121" s="270"/>
      <c r="R121" s="270"/>
      <c r="S121" s="270"/>
      <c r="T121" s="270"/>
      <c r="U121" s="270">
        <v>4</v>
      </c>
    </row>
    <row r="122" spans="1:21" ht="14.45" customHeight="1" x14ac:dyDescent="0.2">
      <c r="A122" s="710" t="s">
        <v>446</v>
      </c>
      <c r="B122" s="706">
        <v>0</v>
      </c>
      <c r="C122" s="707">
        <v>2298.5810000000001</v>
      </c>
      <c r="D122" s="707">
        <v>2298.5810000000001</v>
      </c>
      <c r="E122" s="708">
        <v>0</v>
      </c>
      <c r="F122" s="706">
        <v>0</v>
      </c>
      <c r="G122" s="707">
        <v>0</v>
      </c>
      <c r="H122" s="707">
        <v>0</v>
      </c>
      <c r="I122" s="707">
        <v>2500.5909999999999</v>
      </c>
      <c r="J122" s="707">
        <v>2500.5909999999999</v>
      </c>
      <c r="K122" s="709">
        <v>0</v>
      </c>
      <c r="L122" s="270"/>
      <c r="M122" s="705" t="str">
        <f t="shared" si="1"/>
        <v/>
      </c>
      <c r="N122" s="270"/>
      <c r="O122" s="270"/>
      <c r="P122" s="270"/>
      <c r="Q122" s="270"/>
      <c r="R122" s="270"/>
      <c r="S122" s="270"/>
      <c r="T122" s="270"/>
      <c r="U122" s="270">
        <v>5</v>
      </c>
    </row>
    <row r="123" spans="1:21" ht="14.45" customHeight="1" x14ac:dyDescent="0.2">
      <c r="A123" s="710" t="s">
        <v>447</v>
      </c>
      <c r="B123" s="706">
        <v>9337.8208233000005</v>
      </c>
      <c r="C123" s="707">
        <v>9397.0275899999997</v>
      </c>
      <c r="D123" s="707">
        <v>59.206766699999207</v>
      </c>
      <c r="E123" s="708">
        <v>1.0063405336020439</v>
      </c>
      <c r="F123" s="706">
        <v>10324.0441419</v>
      </c>
      <c r="G123" s="707">
        <v>8603.3701182500008</v>
      </c>
      <c r="H123" s="707">
        <v>780.81863999999996</v>
      </c>
      <c r="I123" s="707">
        <v>8718.8564200000001</v>
      </c>
      <c r="J123" s="707">
        <v>115.48630174999926</v>
      </c>
      <c r="K123" s="709">
        <v>0.84451948288506762</v>
      </c>
      <c r="L123" s="270"/>
      <c r="M123" s="705" t="str">
        <f t="shared" si="1"/>
        <v>X</v>
      </c>
      <c r="N123" s="270"/>
      <c r="O123" s="270"/>
      <c r="P123" s="270"/>
      <c r="Q123" s="270"/>
      <c r="R123" s="270"/>
      <c r="S123" s="270"/>
      <c r="T123" s="270"/>
      <c r="U123" s="270">
        <v>3</v>
      </c>
    </row>
    <row r="124" spans="1:21" ht="14.45" customHeight="1" x14ac:dyDescent="0.2">
      <c r="A124" s="710" t="s">
        <v>448</v>
      </c>
      <c r="B124" s="706">
        <v>2486.4019951</v>
      </c>
      <c r="C124" s="707">
        <v>2295.44913</v>
      </c>
      <c r="D124" s="707">
        <v>-190.95286510000005</v>
      </c>
      <c r="E124" s="708">
        <v>0.92320112939246568</v>
      </c>
      <c r="F124" s="706">
        <v>2753.1867059000001</v>
      </c>
      <c r="G124" s="707">
        <v>2294.3222549166667</v>
      </c>
      <c r="H124" s="707">
        <v>207.90817000000001</v>
      </c>
      <c r="I124" s="707">
        <v>2098.28314</v>
      </c>
      <c r="J124" s="707">
        <v>-196.03911491666668</v>
      </c>
      <c r="K124" s="709">
        <v>0.76212889431125008</v>
      </c>
      <c r="L124" s="270"/>
      <c r="M124" s="705" t="str">
        <f t="shared" si="1"/>
        <v/>
      </c>
      <c r="N124" s="270"/>
      <c r="O124" s="270"/>
      <c r="P124" s="270"/>
      <c r="Q124" s="270"/>
      <c r="R124" s="270"/>
      <c r="S124" s="270"/>
      <c r="T124" s="270"/>
      <c r="U124" s="270">
        <v>4</v>
      </c>
    </row>
    <row r="125" spans="1:21" ht="14.45" customHeight="1" x14ac:dyDescent="0.2">
      <c r="A125" s="710" t="s">
        <v>449</v>
      </c>
      <c r="B125" s="706">
        <v>2486.4019951</v>
      </c>
      <c r="C125" s="707">
        <v>2295.44913</v>
      </c>
      <c r="D125" s="707">
        <v>-190.95286510000005</v>
      </c>
      <c r="E125" s="708">
        <v>0.92320112939246568</v>
      </c>
      <c r="F125" s="706">
        <v>2753.1867059000001</v>
      </c>
      <c r="G125" s="707">
        <v>2294.3222549166667</v>
      </c>
      <c r="H125" s="707">
        <v>207.90817000000001</v>
      </c>
      <c r="I125" s="707">
        <v>2098.28314</v>
      </c>
      <c r="J125" s="707">
        <v>-196.03911491666668</v>
      </c>
      <c r="K125" s="709">
        <v>0.76212889431125008</v>
      </c>
      <c r="L125" s="270"/>
      <c r="M125" s="705" t="str">
        <f t="shared" si="1"/>
        <v/>
      </c>
      <c r="N125" s="270"/>
      <c r="O125" s="270"/>
      <c r="P125" s="270"/>
      <c r="Q125" s="270"/>
      <c r="R125" s="270"/>
      <c r="S125" s="270"/>
      <c r="T125" s="270"/>
      <c r="U125" s="270">
        <v>5</v>
      </c>
    </row>
    <row r="126" spans="1:21" ht="14.45" customHeight="1" x14ac:dyDescent="0.2">
      <c r="A126" s="710" t="s">
        <v>450</v>
      </c>
      <c r="B126" s="706">
        <v>6851.4188281999996</v>
      </c>
      <c r="C126" s="707">
        <v>6325.2352600000004</v>
      </c>
      <c r="D126" s="707">
        <v>-526.18356819999917</v>
      </c>
      <c r="E126" s="708">
        <v>0.92320078783765758</v>
      </c>
      <c r="F126" s="706">
        <v>7570.8574360000002</v>
      </c>
      <c r="G126" s="707">
        <v>6309.0478633333341</v>
      </c>
      <c r="H126" s="707">
        <v>572.91047000000003</v>
      </c>
      <c r="I126" s="707">
        <v>5781.9166400000004</v>
      </c>
      <c r="J126" s="707">
        <v>-527.13122333333376</v>
      </c>
      <c r="K126" s="709">
        <v>0.76370697624109907</v>
      </c>
      <c r="L126" s="270"/>
      <c r="M126" s="705" t="str">
        <f t="shared" si="1"/>
        <v/>
      </c>
      <c r="N126" s="270"/>
      <c r="O126" s="270"/>
      <c r="P126" s="270"/>
      <c r="Q126" s="270"/>
      <c r="R126" s="270"/>
      <c r="S126" s="270"/>
      <c r="T126" s="270"/>
      <c r="U126" s="270">
        <v>4</v>
      </c>
    </row>
    <row r="127" spans="1:21" ht="14.45" customHeight="1" x14ac:dyDescent="0.2">
      <c r="A127" s="710" t="s">
        <v>451</v>
      </c>
      <c r="B127" s="706">
        <v>6851.4188281999996</v>
      </c>
      <c r="C127" s="707">
        <v>6325.2352600000004</v>
      </c>
      <c r="D127" s="707">
        <v>-526.18356819999917</v>
      </c>
      <c r="E127" s="708">
        <v>0.92320078783765758</v>
      </c>
      <c r="F127" s="706">
        <v>7570.8574360000002</v>
      </c>
      <c r="G127" s="707">
        <v>6309.0478633333341</v>
      </c>
      <c r="H127" s="707">
        <v>572.91047000000003</v>
      </c>
      <c r="I127" s="707">
        <v>5781.9166400000004</v>
      </c>
      <c r="J127" s="707">
        <v>-527.13122333333376</v>
      </c>
      <c r="K127" s="709">
        <v>0.76370697624109907</v>
      </c>
      <c r="L127" s="270"/>
      <c r="M127" s="705" t="str">
        <f t="shared" si="1"/>
        <v/>
      </c>
      <c r="N127" s="270"/>
      <c r="O127" s="270"/>
      <c r="P127" s="270"/>
      <c r="Q127" s="270"/>
      <c r="R127" s="270"/>
      <c r="S127" s="270"/>
      <c r="T127" s="270"/>
      <c r="U127" s="270">
        <v>5</v>
      </c>
    </row>
    <row r="128" spans="1:21" ht="14.45" customHeight="1" x14ac:dyDescent="0.2">
      <c r="A128" s="710" t="s">
        <v>452</v>
      </c>
      <c r="B128" s="706">
        <v>0</v>
      </c>
      <c r="C128" s="707">
        <v>0</v>
      </c>
      <c r="D128" s="707">
        <v>0</v>
      </c>
      <c r="E128" s="708">
        <v>0</v>
      </c>
      <c r="F128" s="706">
        <v>0</v>
      </c>
      <c r="G128" s="707">
        <v>0</v>
      </c>
      <c r="H128" s="707">
        <v>0</v>
      </c>
      <c r="I128" s="707">
        <v>-2.714</v>
      </c>
      <c r="J128" s="707">
        <v>-2.714</v>
      </c>
      <c r="K128" s="709">
        <v>0</v>
      </c>
      <c r="L128" s="270"/>
      <c r="M128" s="705" t="str">
        <f t="shared" si="1"/>
        <v/>
      </c>
      <c r="N128" s="270"/>
      <c r="O128" s="270"/>
      <c r="P128" s="270"/>
      <c r="Q128" s="270"/>
      <c r="R128" s="270"/>
      <c r="S128" s="270"/>
      <c r="T128" s="270"/>
      <c r="U128" s="270">
        <v>4</v>
      </c>
    </row>
    <row r="129" spans="1:21" ht="14.45" customHeight="1" x14ac:dyDescent="0.2">
      <c r="A129" s="710" t="s">
        <v>453</v>
      </c>
      <c r="B129" s="706">
        <v>0</v>
      </c>
      <c r="C129" s="707">
        <v>0</v>
      </c>
      <c r="D129" s="707">
        <v>0</v>
      </c>
      <c r="E129" s="708">
        <v>0</v>
      </c>
      <c r="F129" s="706">
        <v>0</v>
      </c>
      <c r="G129" s="707">
        <v>0</v>
      </c>
      <c r="H129" s="707">
        <v>0</v>
      </c>
      <c r="I129" s="707">
        <v>-2.714</v>
      </c>
      <c r="J129" s="707">
        <v>-2.714</v>
      </c>
      <c r="K129" s="709">
        <v>0</v>
      </c>
      <c r="L129" s="270"/>
      <c r="M129" s="705" t="str">
        <f t="shared" si="1"/>
        <v/>
      </c>
      <c r="N129" s="270"/>
      <c r="O129" s="270"/>
      <c r="P129" s="270"/>
      <c r="Q129" s="270"/>
      <c r="R129" s="270"/>
      <c r="S129" s="270"/>
      <c r="T129" s="270"/>
      <c r="U129" s="270">
        <v>5</v>
      </c>
    </row>
    <row r="130" spans="1:21" ht="14.45" customHeight="1" x14ac:dyDescent="0.2">
      <c r="A130" s="710" t="s">
        <v>454</v>
      </c>
      <c r="B130" s="706">
        <v>0</v>
      </c>
      <c r="C130" s="707">
        <v>0</v>
      </c>
      <c r="D130" s="707">
        <v>0</v>
      </c>
      <c r="E130" s="708">
        <v>0</v>
      </c>
      <c r="F130" s="706">
        <v>0</v>
      </c>
      <c r="G130" s="707">
        <v>0</v>
      </c>
      <c r="H130" s="707">
        <v>0</v>
      </c>
      <c r="I130" s="707">
        <v>-0.98499999999999999</v>
      </c>
      <c r="J130" s="707">
        <v>-0.98499999999999999</v>
      </c>
      <c r="K130" s="709">
        <v>0</v>
      </c>
      <c r="L130" s="270"/>
      <c r="M130" s="705" t="str">
        <f t="shared" si="1"/>
        <v/>
      </c>
      <c r="N130" s="270"/>
      <c r="O130" s="270"/>
      <c r="P130" s="270"/>
      <c r="Q130" s="270"/>
      <c r="R130" s="270"/>
      <c r="S130" s="270"/>
      <c r="T130" s="270"/>
      <c r="U130" s="270">
        <v>4</v>
      </c>
    </row>
    <row r="131" spans="1:21" ht="14.45" customHeight="1" x14ac:dyDescent="0.2">
      <c r="A131" s="710" t="s">
        <v>455</v>
      </c>
      <c r="B131" s="706">
        <v>0</v>
      </c>
      <c r="C131" s="707">
        <v>0</v>
      </c>
      <c r="D131" s="707">
        <v>0</v>
      </c>
      <c r="E131" s="708">
        <v>0</v>
      </c>
      <c r="F131" s="706">
        <v>0</v>
      </c>
      <c r="G131" s="707">
        <v>0</v>
      </c>
      <c r="H131" s="707">
        <v>0</v>
      </c>
      <c r="I131" s="707">
        <v>-0.98499999999999999</v>
      </c>
      <c r="J131" s="707">
        <v>-0.98499999999999999</v>
      </c>
      <c r="K131" s="709">
        <v>0</v>
      </c>
      <c r="L131" s="270"/>
      <c r="M131" s="705" t="str">
        <f t="shared" si="1"/>
        <v/>
      </c>
      <c r="N131" s="270"/>
      <c r="O131" s="270"/>
      <c r="P131" s="270"/>
      <c r="Q131" s="270"/>
      <c r="R131" s="270"/>
      <c r="S131" s="270"/>
      <c r="T131" s="270"/>
      <c r="U131" s="270">
        <v>5</v>
      </c>
    </row>
    <row r="132" spans="1:21" ht="14.45" customHeight="1" x14ac:dyDescent="0.2">
      <c r="A132" s="710" t="s">
        <v>456</v>
      </c>
      <c r="B132" s="706">
        <v>0</v>
      </c>
      <c r="C132" s="707">
        <v>206.71770000000001</v>
      </c>
      <c r="D132" s="707">
        <v>206.71770000000001</v>
      </c>
      <c r="E132" s="708">
        <v>0</v>
      </c>
      <c r="F132" s="706">
        <v>0</v>
      </c>
      <c r="G132" s="707">
        <v>0</v>
      </c>
      <c r="H132" s="707">
        <v>0</v>
      </c>
      <c r="I132" s="707">
        <v>224.29476</v>
      </c>
      <c r="J132" s="707">
        <v>224.29476</v>
      </c>
      <c r="K132" s="709">
        <v>0</v>
      </c>
      <c r="L132" s="270"/>
      <c r="M132" s="705" t="str">
        <f t="shared" si="1"/>
        <v/>
      </c>
      <c r="N132" s="270"/>
      <c r="O132" s="270"/>
      <c r="P132" s="270"/>
      <c r="Q132" s="270"/>
      <c r="R132" s="270"/>
      <c r="S132" s="270"/>
      <c r="T132" s="270"/>
      <c r="U132" s="270">
        <v>4</v>
      </c>
    </row>
    <row r="133" spans="1:21" ht="14.45" customHeight="1" x14ac:dyDescent="0.2">
      <c r="A133" s="710" t="s">
        <v>457</v>
      </c>
      <c r="B133" s="706">
        <v>0</v>
      </c>
      <c r="C133" s="707">
        <v>206.71770000000001</v>
      </c>
      <c r="D133" s="707">
        <v>206.71770000000001</v>
      </c>
      <c r="E133" s="708">
        <v>0</v>
      </c>
      <c r="F133" s="706">
        <v>0</v>
      </c>
      <c r="G133" s="707">
        <v>0</v>
      </c>
      <c r="H133" s="707">
        <v>0</v>
      </c>
      <c r="I133" s="707">
        <v>224.29476</v>
      </c>
      <c r="J133" s="707">
        <v>224.29476</v>
      </c>
      <c r="K133" s="709">
        <v>0</v>
      </c>
      <c r="L133" s="270"/>
      <c r="M133" s="705" t="str">
        <f t="shared" si="1"/>
        <v/>
      </c>
      <c r="N133" s="270"/>
      <c r="O133" s="270"/>
      <c r="P133" s="270"/>
      <c r="Q133" s="270"/>
      <c r="R133" s="270"/>
      <c r="S133" s="270"/>
      <c r="T133" s="270"/>
      <c r="U133" s="270">
        <v>5</v>
      </c>
    </row>
    <row r="134" spans="1:21" ht="14.45" customHeight="1" x14ac:dyDescent="0.2">
      <c r="A134" s="710" t="s">
        <v>458</v>
      </c>
      <c r="B134" s="706">
        <v>0</v>
      </c>
      <c r="C134" s="707">
        <v>569.62549999999999</v>
      </c>
      <c r="D134" s="707">
        <v>569.62549999999999</v>
      </c>
      <c r="E134" s="708">
        <v>0</v>
      </c>
      <c r="F134" s="706">
        <v>0</v>
      </c>
      <c r="G134" s="707">
        <v>0</v>
      </c>
      <c r="H134" s="707">
        <v>0</v>
      </c>
      <c r="I134" s="707">
        <v>618.06088</v>
      </c>
      <c r="J134" s="707">
        <v>618.06088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  <c r="N134" s="270"/>
      <c r="O134" s="270"/>
      <c r="P134" s="270"/>
      <c r="Q134" s="270"/>
      <c r="R134" s="270"/>
      <c r="S134" s="270"/>
      <c r="T134" s="270"/>
      <c r="U134" s="270">
        <v>4</v>
      </c>
    </row>
    <row r="135" spans="1:21" ht="14.45" customHeight="1" x14ac:dyDescent="0.2">
      <c r="A135" s="710" t="s">
        <v>459</v>
      </c>
      <c r="B135" s="706">
        <v>0</v>
      </c>
      <c r="C135" s="707">
        <v>569.62549999999999</v>
      </c>
      <c r="D135" s="707">
        <v>569.62549999999999</v>
      </c>
      <c r="E135" s="708">
        <v>0</v>
      </c>
      <c r="F135" s="706">
        <v>0</v>
      </c>
      <c r="G135" s="707">
        <v>0</v>
      </c>
      <c r="H135" s="707">
        <v>0</v>
      </c>
      <c r="I135" s="707">
        <v>618.06088</v>
      </c>
      <c r="J135" s="707">
        <v>618.06088</v>
      </c>
      <c r="K135" s="709">
        <v>0</v>
      </c>
      <c r="L135" s="270"/>
      <c r="M135" s="705" t="str">
        <f t="shared" si="2"/>
        <v/>
      </c>
      <c r="N135" s="270"/>
      <c r="O135" s="270"/>
      <c r="P135" s="270"/>
      <c r="Q135" s="270"/>
      <c r="R135" s="270"/>
      <c r="S135" s="270"/>
      <c r="T135" s="270"/>
      <c r="U135" s="270">
        <v>5</v>
      </c>
    </row>
    <row r="136" spans="1:21" ht="14.45" customHeight="1" x14ac:dyDescent="0.2">
      <c r="A136" s="710" t="s">
        <v>460</v>
      </c>
      <c r="B136" s="706">
        <v>114.9241123</v>
      </c>
      <c r="C136" s="707">
        <v>0</v>
      </c>
      <c r="D136" s="707">
        <v>-114.9241123</v>
      </c>
      <c r="E136" s="708">
        <v>0</v>
      </c>
      <c r="F136" s="706">
        <v>0</v>
      </c>
      <c r="G136" s="707">
        <v>0</v>
      </c>
      <c r="H136" s="707">
        <v>0</v>
      </c>
      <c r="I136" s="707">
        <v>0</v>
      </c>
      <c r="J136" s="707">
        <v>0</v>
      </c>
      <c r="K136" s="709">
        <v>0</v>
      </c>
      <c r="L136" s="270"/>
      <c r="M136" s="705" t="str">
        <f t="shared" si="2"/>
        <v>X</v>
      </c>
      <c r="N136" s="270"/>
      <c r="O136" s="270"/>
      <c r="P136" s="270"/>
      <c r="Q136" s="270"/>
      <c r="R136" s="270"/>
      <c r="S136" s="270"/>
      <c r="T136" s="270"/>
      <c r="U136" s="270">
        <v>3</v>
      </c>
    </row>
    <row r="137" spans="1:21" ht="14.45" customHeight="1" x14ac:dyDescent="0.2">
      <c r="A137" s="710" t="s">
        <v>461</v>
      </c>
      <c r="B137" s="706">
        <v>114.9241123</v>
      </c>
      <c r="C137" s="707">
        <v>0</v>
      </c>
      <c r="D137" s="707">
        <v>-114.9241123</v>
      </c>
      <c r="E137" s="708">
        <v>0</v>
      </c>
      <c r="F137" s="706">
        <v>0</v>
      </c>
      <c r="G137" s="707">
        <v>0</v>
      </c>
      <c r="H137" s="707">
        <v>0</v>
      </c>
      <c r="I137" s="707">
        <v>0</v>
      </c>
      <c r="J137" s="707">
        <v>0</v>
      </c>
      <c r="K137" s="709">
        <v>0</v>
      </c>
      <c r="L137" s="270"/>
      <c r="M137" s="705" t="str">
        <f t="shared" si="2"/>
        <v/>
      </c>
      <c r="N137" s="270"/>
      <c r="O137" s="270"/>
      <c r="P137" s="270"/>
      <c r="Q137" s="270"/>
      <c r="R137" s="270"/>
      <c r="S137" s="270"/>
      <c r="T137" s="270"/>
      <c r="U137" s="270">
        <v>4</v>
      </c>
    </row>
    <row r="138" spans="1:21" ht="14.45" customHeight="1" x14ac:dyDescent="0.2">
      <c r="A138" s="710" t="s">
        <v>462</v>
      </c>
      <c r="B138" s="706">
        <v>114.9241123</v>
      </c>
      <c r="C138" s="707">
        <v>0</v>
      </c>
      <c r="D138" s="707">
        <v>-114.9241123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/>
      </c>
      <c r="N138" s="270"/>
      <c r="O138" s="270"/>
      <c r="P138" s="270"/>
      <c r="Q138" s="270"/>
      <c r="R138" s="270"/>
      <c r="S138" s="270"/>
      <c r="T138" s="270"/>
      <c r="U138" s="270">
        <v>5</v>
      </c>
    </row>
    <row r="139" spans="1:21" ht="14.45" customHeight="1" x14ac:dyDescent="0.2">
      <c r="A139" s="710" t="s">
        <v>463</v>
      </c>
      <c r="B139" s="706">
        <v>553.47632239999996</v>
      </c>
      <c r="C139" s="707">
        <v>513.33942999999999</v>
      </c>
      <c r="D139" s="707">
        <v>-40.136892399999965</v>
      </c>
      <c r="E139" s="708">
        <v>0.92748218708623842</v>
      </c>
      <c r="F139" s="706">
        <v>620.04276930000003</v>
      </c>
      <c r="G139" s="707">
        <v>516.70230775000005</v>
      </c>
      <c r="H139" s="707">
        <v>46.217010000000002</v>
      </c>
      <c r="I139" s="707">
        <v>466.42165999999997</v>
      </c>
      <c r="J139" s="707">
        <v>-50.280647750000071</v>
      </c>
      <c r="K139" s="709">
        <v>0.75224110834574964</v>
      </c>
      <c r="L139" s="270"/>
      <c r="M139" s="705" t="str">
        <f t="shared" si="2"/>
        <v>X</v>
      </c>
      <c r="N139" s="270"/>
      <c r="O139" s="270"/>
      <c r="P139" s="270"/>
      <c r="Q139" s="270"/>
      <c r="R139" s="270"/>
      <c r="S139" s="270"/>
      <c r="T139" s="270"/>
      <c r="U139" s="270">
        <v>3</v>
      </c>
    </row>
    <row r="140" spans="1:21" ht="14.45" customHeight="1" x14ac:dyDescent="0.2">
      <c r="A140" s="710" t="s">
        <v>464</v>
      </c>
      <c r="B140" s="706">
        <v>553.47632239999996</v>
      </c>
      <c r="C140" s="707">
        <v>513.33942999999999</v>
      </c>
      <c r="D140" s="707">
        <v>-40.136892399999965</v>
      </c>
      <c r="E140" s="708">
        <v>0.92748218708623842</v>
      </c>
      <c r="F140" s="706">
        <v>620.04276930000003</v>
      </c>
      <c r="G140" s="707">
        <v>516.70230775000005</v>
      </c>
      <c r="H140" s="707">
        <v>46.217010000000002</v>
      </c>
      <c r="I140" s="707">
        <v>466.42165999999997</v>
      </c>
      <c r="J140" s="707">
        <v>-50.280647750000071</v>
      </c>
      <c r="K140" s="709">
        <v>0.75224110834574964</v>
      </c>
      <c r="L140" s="270"/>
      <c r="M140" s="705" t="str">
        <f t="shared" si="2"/>
        <v/>
      </c>
      <c r="N140" s="270"/>
      <c r="O140" s="270"/>
      <c r="P140" s="270"/>
      <c r="Q140" s="270"/>
      <c r="R140" s="270"/>
      <c r="S140" s="270"/>
      <c r="T140" s="270"/>
      <c r="U140" s="270">
        <v>4</v>
      </c>
    </row>
    <row r="141" spans="1:21" ht="14.45" customHeight="1" x14ac:dyDescent="0.2">
      <c r="A141" s="710" t="s">
        <v>465</v>
      </c>
      <c r="B141" s="706">
        <v>553.47632239999996</v>
      </c>
      <c r="C141" s="707">
        <v>513.33942999999999</v>
      </c>
      <c r="D141" s="707">
        <v>-40.136892399999965</v>
      </c>
      <c r="E141" s="708">
        <v>0.92748218708623842</v>
      </c>
      <c r="F141" s="706">
        <v>620.04276930000003</v>
      </c>
      <c r="G141" s="707">
        <v>516.70230775000005</v>
      </c>
      <c r="H141" s="707">
        <v>46.217010000000002</v>
      </c>
      <c r="I141" s="707">
        <v>466.42165999999997</v>
      </c>
      <c r="J141" s="707">
        <v>-50.280647750000071</v>
      </c>
      <c r="K141" s="709">
        <v>0.75224110834574964</v>
      </c>
      <c r="L141" s="270"/>
      <c r="M141" s="705" t="str">
        <f t="shared" si="2"/>
        <v/>
      </c>
      <c r="N141" s="270"/>
      <c r="O141" s="270"/>
      <c r="P141" s="270"/>
      <c r="Q141" s="270"/>
      <c r="R141" s="270"/>
      <c r="S141" s="270"/>
      <c r="T141" s="270"/>
      <c r="U141" s="270">
        <v>5</v>
      </c>
    </row>
    <row r="142" spans="1:21" ht="14.45" customHeight="1" x14ac:dyDescent="0.2">
      <c r="A142" s="710" t="s">
        <v>466</v>
      </c>
      <c r="B142" s="706">
        <v>0</v>
      </c>
      <c r="C142" s="707">
        <v>1</v>
      </c>
      <c r="D142" s="707">
        <v>1</v>
      </c>
      <c r="E142" s="708">
        <v>0</v>
      </c>
      <c r="F142" s="706">
        <v>0</v>
      </c>
      <c r="G142" s="707">
        <v>0</v>
      </c>
      <c r="H142" s="707">
        <v>0</v>
      </c>
      <c r="I142" s="707">
        <v>0</v>
      </c>
      <c r="J142" s="707">
        <v>0</v>
      </c>
      <c r="K142" s="709">
        <v>0</v>
      </c>
      <c r="L142" s="270"/>
      <c r="M142" s="705" t="str">
        <f t="shared" si="2"/>
        <v/>
      </c>
      <c r="N142" s="270"/>
      <c r="O142" s="270"/>
      <c r="P142" s="270"/>
      <c r="Q142" s="270"/>
      <c r="R142" s="270"/>
      <c r="S142" s="270"/>
      <c r="T142" s="270"/>
      <c r="U142" s="270">
        <v>2</v>
      </c>
    </row>
    <row r="143" spans="1:21" ht="14.45" customHeight="1" x14ac:dyDescent="0.2">
      <c r="A143" s="710" t="s">
        <v>467</v>
      </c>
      <c r="B143" s="706">
        <v>0</v>
      </c>
      <c r="C143" s="707">
        <v>1</v>
      </c>
      <c r="D143" s="707">
        <v>1</v>
      </c>
      <c r="E143" s="708">
        <v>0</v>
      </c>
      <c r="F143" s="706">
        <v>0</v>
      </c>
      <c r="G143" s="707">
        <v>0</v>
      </c>
      <c r="H143" s="707">
        <v>0</v>
      </c>
      <c r="I143" s="707">
        <v>0</v>
      </c>
      <c r="J143" s="707">
        <v>0</v>
      </c>
      <c r="K143" s="709">
        <v>0</v>
      </c>
      <c r="L143" s="270"/>
      <c r="M143" s="705" t="str">
        <f t="shared" si="2"/>
        <v>X</v>
      </c>
      <c r="N143" s="270"/>
      <c r="O143" s="270"/>
      <c r="P143" s="270"/>
      <c r="Q143" s="270"/>
      <c r="R143" s="270"/>
      <c r="S143" s="270"/>
      <c r="T143" s="270"/>
      <c r="U143" s="270">
        <v>3</v>
      </c>
    </row>
    <row r="144" spans="1:21" ht="14.45" customHeight="1" x14ac:dyDescent="0.2">
      <c r="A144" s="710" t="s">
        <v>468</v>
      </c>
      <c r="B144" s="706">
        <v>0</v>
      </c>
      <c r="C144" s="707">
        <v>1</v>
      </c>
      <c r="D144" s="707">
        <v>1</v>
      </c>
      <c r="E144" s="708">
        <v>0</v>
      </c>
      <c r="F144" s="706">
        <v>0</v>
      </c>
      <c r="G144" s="707">
        <v>0</v>
      </c>
      <c r="H144" s="707">
        <v>0</v>
      </c>
      <c r="I144" s="707">
        <v>0</v>
      </c>
      <c r="J144" s="707">
        <v>0</v>
      </c>
      <c r="K144" s="709">
        <v>0</v>
      </c>
      <c r="L144" s="270"/>
      <c r="M144" s="705" t="str">
        <f t="shared" si="2"/>
        <v/>
      </c>
      <c r="N144" s="270"/>
      <c r="O144" s="270"/>
      <c r="P144" s="270"/>
      <c r="Q144" s="270"/>
      <c r="R144" s="270"/>
      <c r="S144" s="270"/>
      <c r="T144" s="270"/>
      <c r="U144" s="270">
        <v>4</v>
      </c>
    </row>
    <row r="145" spans="1:21" ht="14.45" customHeight="1" x14ac:dyDescent="0.2">
      <c r="A145" s="710" t="s">
        <v>469</v>
      </c>
      <c r="B145" s="706">
        <v>0</v>
      </c>
      <c r="C145" s="707">
        <v>1</v>
      </c>
      <c r="D145" s="707">
        <v>1</v>
      </c>
      <c r="E145" s="708">
        <v>0</v>
      </c>
      <c r="F145" s="706">
        <v>0</v>
      </c>
      <c r="G145" s="707">
        <v>0</v>
      </c>
      <c r="H145" s="707">
        <v>0</v>
      </c>
      <c r="I145" s="707">
        <v>0</v>
      </c>
      <c r="J145" s="707">
        <v>0</v>
      </c>
      <c r="K145" s="709">
        <v>0</v>
      </c>
      <c r="L145" s="270"/>
      <c r="M145" s="705" t="str">
        <f t="shared" si="2"/>
        <v/>
      </c>
      <c r="N145" s="270"/>
      <c r="O145" s="270"/>
      <c r="P145" s="270"/>
      <c r="Q145" s="270"/>
      <c r="R145" s="270"/>
      <c r="S145" s="270"/>
      <c r="T145" s="270"/>
      <c r="U145" s="270">
        <v>5</v>
      </c>
    </row>
    <row r="146" spans="1:21" ht="14.45" customHeight="1" x14ac:dyDescent="0.2">
      <c r="A146" s="710" t="s">
        <v>470</v>
      </c>
      <c r="B146" s="706">
        <v>105.6735276</v>
      </c>
      <c r="C146" s="707">
        <v>15.7052</v>
      </c>
      <c r="D146" s="707">
        <v>-89.968327599999995</v>
      </c>
      <c r="E146" s="708">
        <v>0.14862000310473217</v>
      </c>
      <c r="F146" s="706">
        <v>0</v>
      </c>
      <c r="G146" s="707">
        <v>0</v>
      </c>
      <c r="H146" s="707">
        <v>0</v>
      </c>
      <c r="I146" s="707">
        <v>25.6815</v>
      </c>
      <c r="J146" s="707">
        <v>25.6815</v>
      </c>
      <c r="K146" s="709">
        <v>0</v>
      </c>
      <c r="L146" s="270"/>
      <c r="M146" s="705" t="str">
        <f t="shared" si="2"/>
        <v/>
      </c>
      <c r="N146" s="270"/>
      <c r="O146" s="270"/>
      <c r="P146" s="270"/>
      <c r="Q146" s="270"/>
      <c r="R146" s="270"/>
      <c r="S146" s="270"/>
      <c r="T146" s="270"/>
      <c r="U146" s="270">
        <v>2</v>
      </c>
    </row>
    <row r="147" spans="1:21" ht="14.45" customHeight="1" x14ac:dyDescent="0.2">
      <c r="A147" s="710" t="s">
        <v>471</v>
      </c>
      <c r="B147" s="706">
        <v>105.6735276</v>
      </c>
      <c r="C147" s="707">
        <v>15.7052</v>
      </c>
      <c r="D147" s="707">
        <v>-89.968327599999995</v>
      </c>
      <c r="E147" s="708">
        <v>0.14862000310473217</v>
      </c>
      <c r="F147" s="706">
        <v>0</v>
      </c>
      <c r="G147" s="707">
        <v>0</v>
      </c>
      <c r="H147" s="707">
        <v>0</v>
      </c>
      <c r="I147" s="707">
        <v>25.6815</v>
      </c>
      <c r="J147" s="707">
        <v>25.6815</v>
      </c>
      <c r="K147" s="709">
        <v>0</v>
      </c>
      <c r="L147" s="270"/>
      <c r="M147" s="705" t="str">
        <f t="shared" si="2"/>
        <v>X</v>
      </c>
      <c r="N147" s="270"/>
      <c r="O147" s="270"/>
      <c r="P147" s="270"/>
      <c r="Q147" s="270"/>
      <c r="R147" s="270"/>
      <c r="S147" s="270"/>
      <c r="T147" s="270"/>
      <c r="U147" s="270">
        <v>3</v>
      </c>
    </row>
    <row r="148" spans="1:21" ht="14.45" customHeight="1" x14ac:dyDescent="0.2">
      <c r="A148" s="710" t="s">
        <v>472</v>
      </c>
      <c r="B148" s="706">
        <v>105.6735276</v>
      </c>
      <c r="C148" s="707">
        <v>15.2052</v>
      </c>
      <c r="D148" s="707">
        <v>-90.468327599999995</v>
      </c>
      <c r="E148" s="708">
        <v>0.14388844912564458</v>
      </c>
      <c r="F148" s="706">
        <v>0</v>
      </c>
      <c r="G148" s="707">
        <v>0</v>
      </c>
      <c r="H148" s="707">
        <v>0</v>
      </c>
      <c r="I148" s="707">
        <v>7.7705000000000002</v>
      </c>
      <c r="J148" s="707">
        <v>7.7705000000000002</v>
      </c>
      <c r="K148" s="709">
        <v>0</v>
      </c>
      <c r="L148" s="270"/>
      <c r="M148" s="705" t="str">
        <f t="shared" si="2"/>
        <v/>
      </c>
      <c r="N148" s="270"/>
      <c r="O148" s="270"/>
      <c r="P148" s="270"/>
      <c r="Q148" s="270"/>
      <c r="R148" s="270"/>
      <c r="S148" s="270"/>
      <c r="T148" s="270"/>
      <c r="U148" s="270">
        <v>4</v>
      </c>
    </row>
    <row r="149" spans="1:21" ht="14.45" customHeight="1" x14ac:dyDescent="0.2">
      <c r="A149" s="710" t="s">
        <v>473</v>
      </c>
      <c r="B149" s="706">
        <v>2.5383708</v>
      </c>
      <c r="C149" s="707">
        <v>4.8552</v>
      </c>
      <c r="D149" s="707">
        <v>2.3168291999999999</v>
      </c>
      <c r="E149" s="708">
        <v>1.9127229166046189</v>
      </c>
      <c r="F149" s="706">
        <v>0</v>
      </c>
      <c r="G149" s="707">
        <v>0</v>
      </c>
      <c r="H149" s="707">
        <v>0</v>
      </c>
      <c r="I149" s="707">
        <v>1.8105</v>
      </c>
      <c r="J149" s="707">
        <v>1.8105</v>
      </c>
      <c r="K149" s="709">
        <v>0</v>
      </c>
      <c r="L149" s="270"/>
      <c r="M149" s="705" t="str">
        <f t="shared" si="2"/>
        <v/>
      </c>
      <c r="N149" s="270"/>
      <c r="O149" s="270"/>
      <c r="P149" s="270"/>
      <c r="Q149" s="270"/>
      <c r="R149" s="270"/>
      <c r="S149" s="270"/>
      <c r="T149" s="270"/>
      <c r="U149" s="270">
        <v>5</v>
      </c>
    </row>
    <row r="150" spans="1:21" ht="14.45" customHeight="1" x14ac:dyDescent="0.2">
      <c r="A150" s="710" t="s">
        <v>474</v>
      </c>
      <c r="B150" s="706">
        <v>57.949213200000003</v>
      </c>
      <c r="C150" s="707">
        <v>8.75</v>
      </c>
      <c r="D150" s="707">
        <v>-49.199213200000003</v>
      </c>
      <c r="E150" s="708">
        <v>0.15099428476795954</v>
      </c>
      <c r="F150" s="706">
        <v>0</v>
      </c>
      <c r="G150" s="707">
        <v>0</v>
      </c>
      <c r="H150" s="707">
        <v>0</v>
      </c>
      <c r="I150" s="707">
        <v>2.16</v>
      </c>
      <c r="J150" s="707">
        <v>2.16</v>
      </c>
      <c r="K150" s="709">
        <v>0</v>
      </c>
      <c r="L150" s="270"/>
      <c r="M150" s="705" t="str">
        <f t="shared" si="2"/>
        <v/>
      </c>
      <c r="N150" s="270"/>
      <c r="O150" s="270"/>
      <c r="P150" s="270"/>
      <c r="Q150" s="270"/>
      <c r="R150" s="270"/>
      <c r="S150" s="270"/>
      <c r="T150" s="270"/>
      <c r="U150" s="270">
        <v>5</v>
      </c>
    </row>
    <row r="151" spans="1:21" ht="14.45" customHeight="1" x14ac:dyDescent="0.2">
      <c r="A151" s="710" t="s">
        <v>475</v>
      </c>
      <c r="B151" s="706">
        <v>45.065421600000001</v>
      </c>
      <c r="C151" s="707">
        <v>1.6</v>
      </c>
      <c r="D151" s="707">
        <v>-43.465421599999999</v>
      </c>
      <c r="E151" s="708">
        <v>3.550393945499003E-2</v>
      </c>
      <c r="F151" s="706">
        <v>0</v>
      </c>
      <c r="G151" s="707">
        <v>0</v>
      </c>
      <c r="H151" s="707">
        <v>0</v>
      </c>
      <c r="I151" s="707">
        <v>3.8</v>
      </c>
      <c r="J151" s="707">
        <v>3.8</v>
      </c>
      <c r="K151" s="709">
        <v>0</v>
      </c>
      <c r="L151" s="270"/>
      <c r="M151" s="705" t="str">
        <f t="shared" si="2"/>
        <v/>
      </c>
      <c r="N151" s="270"/>
      <c r="O151" s="270"/>
      <c r="P151" s="270"/>
      <c r="Q151" s="270"/>
      <c r="R151" s="270"/>
      <c r="S151" s="270"/>
      <c r="T151" s="270"/>
      <c r="U151" s="270">
        <v>5</v>
      </c>
    </row>
    <row r="152" spans="1:21" ht="14.45" customHeight="1" x14ac:dyDescent="0.2">
      <c r="A152" s="710" t="s">
        <v>476</v>
      </c>
      <c r="B152" s="706">
        <v>0.120522</v>
      </c>
      <c r="C152" s="707">
        <v>0</v>
      </c>
      <c r="D152" s="707">
        <v>-0.120522</v>
      </c>
      <c r="E152" s="708">
        <v>0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/>
      </c>
      <c r="N152" s="270"/>
      <c r="O152" s="270"/>
      <c r="P152" s="270"/>
      <c r="Q152" s="270"/>
      <c r="R152" s="270"/>
      <c r="S152" s="270"/>
      <c r="T152" s="270"/>
      <c r="U152" s="270">
        <v>5</v>
      </c>
    </row>
    <row r="153" spans="1:21" ht="14.45" customHeight="1" x14ac:dyDescent="0.2">
      <c r="A153" s="710" t="s">
        <v>477</v>
      </c>
      <c r="B153" s="706">
        <v>0</v>
      </c>
      <c r="C153" s="707">
        <v>0</v>
      </c>
      <c r="D153" s="707">
        <v>0</v>
      </c>
      <c r="E153" s="708">
        <v>0</v>
      </c>
      <c r="F153" s="706">
        <v>0</v>
      </c>
      <c r="G153" s="707">
        <v>0</v>
      </c>
      <c r="H153" s="707">
        <v>0</v>
      </c>
      <c r="I153" s="707">
        <v>17.510999999999999</v>
      </c>
      <c r="J153" s="707">
        <v>17.510999999999999</v>
      </c>
      <c r="K153" s="709">
        <v>0</v>
      </c>
      <c r="L153" s="270"/>
      <c r="M153" s="705" t="str">
        <f t="shared" si="2"/>
        <v/>
      </c>
      <c r="N153" s="270"/>
      <c r="O153" s="270"/>
      <c r="P153" s="270"/>
      <c r="Q153" s="270"/>
      <c r="R153" s="270"/>
      <c r="S153" s="270"/>
      <c r="T153" s="270"/>
      <c r="U153" s="270">
        <v>4</v>
      </c>
    </row>
    <row r="154" spans="1:21" ht="14.45" customHeight="1" x14ac:dyDescent="0.2">
      <c r="A154" s="710" t="s">
        <v>478</v>
      </c>
      <c r="B154" s="706">
        <v>0</v>
      </c>
      <c r="C154" s="707">
        <v>0</v>
      </c>
      <c r="D154" s="707">
        <v>0</v>
      </c>
      <c r="E154" s="708">
        <v>0</v>
      </c>
      <c r="F154" s="706">
        <v>0</v>
      </c>
      <c r="G154" s="707">
        <v>0</v>
      </c>
      <c r="H154" s="707">
        <v>0</v>
      </c>
      <c r="I154" s="707">
        <v>17.510999999999999</v>
      </c>
      <c r="J154" s="707">
        <v>17.510999999999999</v>
      </c>
      <c r="K154" s="709">
        <v>0</v>
      </c>
      <c r="L154" s="270"/>
      <c r="M154" s="705" t="str">
        <f t="shared" si="2"/>
        <v/>
      </c>
      <c r="N154" s="270"/>
      <c r="O154" s="270"/>
      <c r="P154" s="270"/>
      <c r="Q154" s="270"/>
      <c r="R154" s="270"/>
      <c r="S154" s="270"/>
      <c r="T154" s="270"/>
      <c r="U154" s="270">
        <v>5</v>
      </c>
    </row>
    <row r="155" spans="1:21" ht="14.45" customHeight="1" x14ac:dyDescent="0.2">
      <c r="A155" s="710" t="s">
        <v>479</v>
      </c>
      <c r="B155" s="706">
        <v>0</v>
      </c>
      <c r="C155" s="707">
        <v>0.5</v>
      </c>
      <c r="D155" s="707">
        <v>0.5</v>
      </c>
      <c r="E155" s="708">
        <v>0</v>
      </c>
      <c r="F155" s="706">
        <v>0</v>
      </c>
      <c r="G155" s="707">
        <v>0</v>
      </c>
      <c r="H155" s="707">
        <v>0</v>
      </c>
      <c r="I155" s="707">
        <v>0.4</v>
      </c>
      <c r="J155" s="707">
        <v>0.4</v>
      </c>
      <c r="K155" s="709">
        <v>0</v>
      </c>
      <c r="L155" s="270"/>
      <c r="M155" s="705" t="str">
        <f t="shared" si="2"/>
        <v/>
      </c>
      <c r="N155" s="270"/>
      <c r="O155" s="270"/>
      <c r="P155" s="270"/>
      <c r="Q155" s="270"/>
      <c r="R155" s="270"/>
      <c r="S155" s="270"/>
      <c r="T155" s="270"/>
      <c r="U155" s="270">
        <v>4</v>
      </c>
    </row>
    <row r="156" spans="1:21" ht="14.45" customHeight="1" x14ac:dyDescent="0.2">
      <c r="A156" s="710" t="s">
        <v>480</v>
      </c>
      <c r="B156" s="706">
        <v>0</v>
      </c>
      <c r="C156" s="707">
        <v>0.5</v>
      </c>
      <c r="D156" s="707">
        <v>0.5</v>
      </c>
      <c r="E156" s="708">
        <v>0</v>
      </c>
      <c r="F156" s="706">
        <v>0</v>
      </c>
      <c r="G156" s="707">
        <v>0</v>
      </c>
      <c r="H156" s="707">
        <v>0</v>
      </c>
      <c r="I156" s="707">
        <v>0.4</v>
      </c>
      <c r="J156" s="707">
        <v>0.4</v>
      </c>
      <c r="K156" s="709">
        <v>0</v>
      </c>
      <c r="L156" s="270"/>
      <c r="M156" s="705" t="str">
        <f t="shared" si="2"/>
        <v/>
      </c>
      <c r="N156" s="270"/>
      <c r="O156" s="270"/>
      <c r="P156" s="270"/>
      <c r="Q156" s="270"/>
      <c r="R156" s="270"/>
      <c r="S156" s="270"/>
      <c r="T156" s="270"/>
      <c r="U156" s="270">
        <v>5</v>
      </c>
    </row>
    <row r="157" spans="1:21" ht="14.45" customHeight="1" x14ac:dyDescent="0.2">
      <c r="A157" s="710" t="s">
        <v>481</v>
      </c>
      <c r="B157" s="706">
        <v>14450.5325976</v>
      </c>
      <c r="C157" s="707">
        <v>13721.97069</v>
      </c>
      <c r="D157" s="707">
        <v>-728.56190760000027</v>
      </c>
      <c r="E157" s="708">
        <v>0.94958234911556116</v>
      </c>
      <c r="F157" s="706">
        <v>16222.655682000001</v>
      </c>
      <c r="G157" s="707">
        <v>13518.879735</v>
      </c>
      <c r="H157" s="707">
        <v>1373.7068300000001</v>
      </c>
      <c r="I157" s="707">
        <v>13521.5843</v>
      </c>
      <c r="J157" s="707">
        <v>2.7045650000000023</v>
      </c>
      <c r="K157" s="709">
        <v>0.83350004863895377</v>
      </c>
      <c r="L157" s="270"/>
      <c r="M157" s="705" t="str">
        <f t="shared" si="2"/>
        <v/>
      </c>
      <c r="N157" s="270"/>
      <c r="O157" s="270"/>
      <c r="P157" s="270"/>
      <c r="Q157" s="270"/>
      <c r="R157" s="270"/>
      <c r="S157" s="270"/>
      <c r="T157" s="270"/>
      <c r="U157" s="270">
        <v>2</v>
      </c>
    </row>
    <row r="158" spans="1:21" ht="14.45" customHeight="1" x14ac:dyDescent="0.2">
      <c r="A158" s="710" t="s">
        <v>482</v>
      </c>
      <c r="B158" s="706">
        <v>14450.5325976</v>
      </c>
      <c r="C158" s="707">
        <v>13385.482330000001</v>
      </c>
      <c r="D158" s="707">
        <v>-1065.0502675999996</v>
      </c>
      <c r="E158" s="708">
        <v>0.92629681567744515</v>
      </c>
      <c r="F158" s="706">
        <v>16222.655682000001</v>
      </c>
      <c r="G158" s="707">
        <v>13518.879735</v>
      </c>
      <c r="H158" s="707">
        <v>1373.7068300000001</v>
      </c>
      <c r="I158" s="707">
        <v>13521.5843</v>
      </c>
      <c r="J158" s="707">
        <v>2.7045650000000023</v>
      </c>
      <c r="K158" s="709">
        <v>0.83350004863895377</v>
      </c>
      <c r="L158" s="270"/>
      <c r="M158" s="705" t="str">
        <f t="shared" si="2"/>
        <v>X</v>
      </c>
      <c r="N158" s="270"/>
      <c r="O158" s="270"/>
      <c r="P158" s="270"/>
      <c r="Q158" s="270"/>
      <c r="R158" s="270"/>
      <c r="S158" s="270"/>
      <c r="T158" s="270"/>
      <c r="U158" s="270">
        <v>3</v>
      </c>
    </row>
    <row r="159" spans="1:21" ht="14.45" customHeight="1" x14ac:dyDescent="0.2">
      <c r="A159" s="710" t="s">
        <v>483</v>
      </c>
      <c r="B159" s="706">
        <v>14450.5325976</v>
      </c>
      <c r="C159" s="707">
        <v>13384.270329999999</v>
      </c>
      <c r="D159" s="707">
        <v>-1066.262267600001</v>
      </c>
      <c r="E159" s="708">
        <v>0.92621294333628301</v>
      </c>
      <c r="F159" s="706">
        <v>16222.655682000001</v>
      </c>
      <c r="G159" s="707">
        <v>13518.879735</v>
      </c>
      <c r="H159" s="707">
        <v>1373.7068300000001</v>
      </c>
      <c r="I159" s="707">
        <v>13521.5843</v>
      </c>
      <c r="J159" s="707">
        <v>2.7045650000000023</v>
      </c>
      <c r="K159" s="709">
        <v>0.83350004863895377</v>
      </c>
      <c r="L159" s="270"/>
      <c r="M159" s="705" t="str">
        <f t="shared" si="2"/>
        <v/>
      </c>
      <c r="N159" s="270"/>
      <c r="O159" s="270"/>
      <c r="P159" s="270"/>
      <c r="Q159" s="270"/>
      <c r="R159" s="270"/>
      <c r="S159" s="270"/>
      <c r="T159" s="270"/>
      <c r="U159" s="270">
        <v>4</v>
      </c>
    </row>
    <row r="160" spans="1:21" ht="14.45" customHeight="1" x14ac:dyDescent="0.2">
      <c r="A160" s="710" t="s">
        <v>484</v>
      </c>
      <c r="B160" s="706">
        <v>933.13669860000005</v>
      </c>
      <c r="C160" s="707">
        <v>725.08330999999998</v>
      </c>
      <c r="D160" s="707">
        <v>-208.05338860000006</v>
      </c>
      <c r="E160" s="708">
        <v>0.77703868156493483</v>
      </c>
      <c r="F160" s="706">
        <v>755.20141079999996</v>
      </c>
      <c r="G160" s="707">
        <v>629.33450900000003</v>
      </c>
      <c r="H160" s="707">
        <v>64.131550000000004</v>
      </c>
      <c r="I160" s="707">
        <v>641.31550000000004</v>
      </c>
      <c r="J160" s="707">
        <v>11.980991000000017</v>
      </c>
      <c r="K160" s="709">
        <v>0.84919796338918607</v>
      </c>
      <c r="L160" s="270"/>
      <c r="M160" s="705" t="str">
        <f t="shared" si="2"/>
        <v/>
      </c>
      <c r="N160" s="270"/>
      <c r="O160" s="270"/>
      <c r="P160" s="270"/>
      <c r="Q160" s="270"/>
      <c r="R160" s="270"/>
      <c r="S160" s="270"/>
      <c r="T160" s="270"/>
      <c r="U160" s="270">
        <v>5</v>
      </c>
    </row>
    <row r="161" spans="1:21" ht="14.45" customHeight="1" x14ac:dyDescent="0.2">
      <c r="A161" s="710" t="s">
        <v>485</v>
      </c>
      <c r="B161" s="706">
        <v>2750.9278497999999</v>
      </c>
      <c r="C161" s="707">
        <v>2296.4120400000002</v>
      </c>
      <c r="D161" s="707">
        <v>-454.51580979999972</v>
      </c>
      <c r="E161" s="708">
        <v>0.83477726984622869</v>
      </c>
      <c r="F161" s="706">
        <v>3556.3180200000002</v>
      </c>
      <c r="G161" s="707">
        <v>2963.5983500000002</v>
      </c>
      <c r="H161" s="707">
        <v>311.27211999999997</v>
      </c>
      <c r="I161" s="707">
        <v>2979.6144300000001</v>
      </c>
      <c r="J161" s="707">
        <v>16.016079999999874</v>
      </c>
      <c r="K161" s="709">
        <v>0.83783689007655171</v>
      </c>
      <c r="L161" s="270"/>
      <c r="M161" s="705" t="str">
        <f t="shared" si="2"/>
        <v/>
      </c>
      <c r="N161" s="270"/>
      <c r="O161" s="270"/>
      <c r="P161" s="270"/>
      <c r="Q161" s="270"/>
      <c r="R161" s="270"/>
      <c r="S161" s="270"/>
      <c r="T161" s="270"/>
      <c r="U161" s="270">
        <v>5</v>
      </c>
    </row>
    <row r="162" spans="1:21" ht="14.45" customHeight="1" x14ac:dyDescent="0.2">
      <c r="A162" s="710" t="s">
        <v>486</v>
      </c>
      <c r="B162" s="706">
        <v>145.90799999999999</v>
      </c>
      <c r="C162" s="707">
        <v>145.90100000000001</v>
      </c>
      <c r="D162" s="707">
        <v>-6.9999999999765805E-3</v>
      </c>
      <c r="E162" s="708">
        <v>0.99995202456342369</v>
      </c>
      <c r="F162" s="706">
        <v>145.87299960000001</v>
      </c>
      <c r="G162" s="707">
        <v>121.560833</v>
      </c>
      <c r="H162" s="707">
        <v>12.156000000000001</v>
      </c>
      <c r="I162" s="707">
        <v>121.56100000000001</v>
      </c>
      <c r="J162" s="707">
        <v>1.6700000000469117E-4</v>
      </c>
      <c r="K162" s="709">
        <v>0.83333447816479944</v>
      </c>
      <c r="L162" s="270"/>
      <c r="M162" s="705" t="str">
        <f t="shared" si="2"/>
        <v/>
      </c>
      <c r="N162" s="270"/>
      <c r="O162" s="270"/>
      <c r="P162" s="270"/>
      <c r="Q162" s="270"/>
      <c r="R162" s="270"/>
      <c r="S162" s="270"/>
      <c r="T162" s="270"/>
      <c r="U162" s="270">
        <v>5</v>
      </c>
    </row>
    <row r="163" spans="1:21" ht="14.45" customHeight="1" x14ac:dyDescent="0.2">
      <c r="A163" s="710" t="s">
        <v>487</v>
      </c>
      <c r="B163" s="706">
        <v>962.92653959999996</v>
      </c>
      <c r="C163" s="707">
        <v>964.07802000000004</v>
      </c>
      <c r="D163" s="707">
        <v>1.1514804000000822</v>
      </c>
      <c r="E163" s="708">
        <v>1.0011958133384489</v>
      </c>
      <c r="F163" s="706">
        <v>978.03827160000003</v>
      </c>
      <c r="G163" s="707">
        <v>815.03189300000008</v>
      </c>
      <c r="H163" s="707">
        <v>80.343279999999993</v>
      </c>
      <c r="I163" s="707">
        <v>803.43280000000004</v>
      </c>
      <c r="J163" s="707">
        <v>-11.599093000000039</v>
      </c>
      <c r="K163" s="709">
        <v>0.82147378413489069</v>
      </c>
      <c r="L163" s="270"/>
      <c r="M163" s="705" t="str">
        <f t="shared" si="2"/>
        <v/>
      </c>
      <c r="N163" s="270"/>
      <c r="O163" s="270"/>
      <c r="P163" s="270"/>
      <c r="Q163" s="270"/>
      <c r="R163" s="270"/>
      <c r="S163" s="270"/>
      <c r="T163" s="270"/>
      <c r="U163" s="270">
        <v>5</v>
      </c>
    </row>
    <row r="164" spans="1:21" ht="14.45" customHeight="1" x14ac:dyDescent="0.2">
      <c r="A164" s="710" t="s">
        <v>488</v>
      </c>
      <c r="B164" s="706">
        <v>9657.6335096000003</v>
      </c>
      <c r="C164" s="707">
        <v>9252.7959599999995</v>
      </c>
      <c r="D164" s="707">
        <v>-404.83754960000078</v>
      </c>
      <c r="E164" s="708">
        <v>0.95808108174765805</v>
      </c>
      <c r="F164" s="706">
        <v>10787.224980000001</v>
      </c>
      <c r="G164" s="707">
        <v>8989.354150000001</v>
      </c>
      <c r="H164" s="707">
        <v>905.80388000000005</v>
      </c>
      <c r="I164" s="707">
        <v>8975.66057</v>
      </c>
      <c r="J164" s="707">
        <v>-13.69358000000102</v>
      </c>
      <c r="K164" s="709">
        <v>0.83206390769092864</v>
      </c>
      <c r="L164" s="270"/>
      <c r="M164" s="705" t="str">
        <f t="shared" si="2"/>
        <v/>
      </c>
      <c r="N164" s="270"/>
      <c r="O164" s="270"/>
      <c r="P164" s="270"/>
      <c r="Q164" s="270"/>
      <c r="R164" s="270"/>
      <c r="S164" s="270"/>
      <c r="T164" s="270"/>
      <c r="U164" s="270">
        <v>5</v>
      </c>
    </row>
    <row r="165" spans="1:21" ht="14.45" customHeight="1" x14ac:dyDescent="0.2">
      <c r="A165" s="710" t="s">
        <v>489</v>
      </c>
      <c r="B165" s="706">
        <v>0</v>
      </c>
      <c r="C165" s="707">
        <v>1.212</v>
      </c>
      <c r="D165" s="707">
        <v>1.212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/>
      </c>
      <c r="N165" s="270"/>
      <c r="O165" s="270"/>
      <c r="P165" s="270"/>
      <c r="Q165" s="270"/>
      <c r="R165" s="270"/>
      <c r="S165" s="270"/>
      <c r="T165" s="270"/>
      <c r="U165" s="270">
        <v>4</v>
      </c>
    </row>
    <row r="166" spans="1:21" ht="14.45" customHeight="1" x14ac:dyDescent="0.2">
      <c r="A166" s="710" t="s">
        <v>490</v>
      </c>
      <c r="B166" s="706">
        <v>0</v>
      </c>
      <c r="C166" s="707">
        <v>1.212</v>
      </c>
      <c r="D166" s="707">
        <v>1.212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/>
      </c>
      <c r="N166" s="270"/>
      <c r="O166" s="270"/>
      <c r="P166" s="270"/>
      <c r="Q166" s="270"/>
      <c r="R166" s="270"/>
      <c r="S166" s="270"/>
      <c r="T166" s="270"/>
      <c r="U166" s="270">
        <v>5</v>
      </c>
    </row>
    <row r="167" spans="1:21" ht="14.45" customHeight="1" x14ac:dyDescent="0.2">
      <c r="A167" s="710" t="s">
        <v>491</v>
      </c>
      <c r="B167" s="706">
        <v>0</v>
      </c>
      <c r="C167" s="707">
        <v>336.48836</v>
      </c>
      <c r="D167" s="707">
        <v>336.48836</v>
      </c>
      <c r="E167" s="708">
        <v>0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>X</v>
      </c>
      <c r="N167" s="270"/>
      <c r="O167" s="270"/>
      <c r="P167" s="270"/>
      <c r="Q167" s="270"/>
      <c r="R167" s="270"/>
      <c r="S167" s="270"/>
      <c r="T167" s="270"/>
      <c r="U167" s="270">
        <v>3</v>
      </c>
    </row>
    <row r="168" spans="1:21" ht="14.45" customHeight="1" x14ac:dyDescent="0.2">
      <c r="A168" s="710" t="s">
        <v>492</v>
      </c>
      <c r="B168" s="706">
        <v>0</v>
      </c>
      <c r="C168" s="707">
        <v>176.88255000000001</v>
      </c>
      <c r="D168" s="707">
        <v>176.88255000000001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  <c r="N168" s="270"/>
      <c r="O168" s="270"/>
      <c r="P168" s="270"/>
      <c r="Q168" s="270"/>
      <c r="R168" s="270"/>
      <c r="S168" s="270"/>
      <c r="T168" s="270"/>
      <c r="U168" s="270">
        <v>4</v>
      </c>
    </row>
    <row r="169" spans="1:21" ht="14.45" customHeight="1" x14ac:dyDescent="0.2">
      <c r="A169" s="710" t="s">
        <v>493</v>
      </c>
      <c r="B169" s="706">
        <v>0</v>
      </c>
      <c r="C169" s="707">
        <v>176.88255000000001</v>
      </c>
      <c r="D169" s="707">
        <v>176.88255000000001</v>
      </c>
      <c r="E169" s="708">
        <v>0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/>
      </c>
      <c r="N169" s="270"/>
      <c r="O169" s="270"/>
      <c r="P169" s="270"/>
      <c r="Q169" s="270"/>
      <c r="R169" s="270"/>
      <c r="S169" s="270"/>
      <c r="T169" s="270"/>
      <c r="U169" s="270">
        <v>5</v>
      </c>
    </row>
    <row r="170" spans="1:21" ht="14.45" customHeight="1" x14ac:dyDescent="0.2">
      <c r="A170" s="710" t="s">
        <v>494</v>
      </c>
      <c r="B170" s="706">
        <v>0</v>
      </c>
      <c r="C170" s="707">
        <v>22.143000000000001</v>
      </c>
      <c r="D170" s="707">
        <v>22.143000000000001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  <c r="N170" s="270"/>
      <c r="O170" s="270"/>
      <c r="P170" s="270"/>
      <c r="Q170" s="270"/>
      <c r="R170" s="270"/>
      <c r="S170" s="270"/>
      <c r="T170" s="270"/>
      <c r="U170" s="270">
        <v>4</v>
      </c>
    </row>
    <row r="171" spans="1:21" ht="14.45" customHeight="1" x14ac:dyDescent="0.2">
      <c r="A171" s="710" t="s">
        <v>495</v>
      </c>
      <c r="B171" s="706">
        <v>0</v>
      </c>
      <c r="C171" s="707">
        <v>5.6870000000000003</v>
      </c>
      <c r="D171" s="707">
        <v>5.6870000000000003</v>
      </c>
      <c r="E171" s="708">
        <v>0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/>
      </c>
      <c r="N171" s="270"/>
      <c r="O171" s="270"/>
      <c r="P171" s="270"/>
      <c r="Q171" s="270"/>
      <c r="R171" s="270"/>
      <c r="S171" s="270"/>
      <c r="T171" s="270"/>
      <c r="U171" s="270">
        <v>5</v>
      </c>
    </row>
    <row r="172" spans="1:21" ht="14.45" customHeight="1" x14ac:dyDescent="0.2">
      <c r="A172" s="710" t="s">
        <v>496</v>
      </c>
      <c r="B172" s="706">
        <v>0</v>
      </c>
      <c r="C172" s="707">
        <v>16.456</v>
      </c>
      <c r="D172" s="707">
        <v>16.456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  <c r="N172" s="270"/>
      <c r="O172" s="270"/>
      <c r="P172" s="270"/>
      <c r="Q172" s="270"/>
      <c r="R172" s="270"/>
      <c r="S172" s="270"/>
      <c r="T172" s="270"/>
      <c r="U172" s="270">
        <v>5</v>
      </c>
    </row>
    <row r="173" spans="1:21" ht="14.45" customHeight="1" x14ac:dyDescent="0.2">
      <c r="A173" s="710" t="s">
        <v>497</v>
      </c>
      <c r="B173" s="706">
        <v>0</v>
      </c>
      <c r="C173" s="707">
        <v>37.908000000000001</v>
      </c>
      <c r="D173" s="707">
        <v>37.908000000000001</v>
      </c>
      <c r="E173" s="708">
        <v>0</v>
      </c>
      <c r="F173" s="706">
        <v>0</v>
      </c>
      <c r="G173" s="707">
        <v>0</v>
      </c>
      <c r="H173" s="707">
        <v>0</v>
      </c>
      <c r="I173" s="707">
        <v>0</v>
      </c>
      <c r="J173" s="707">
        <v>0</v>
      </c>
      <c r="K173" s="709">
        <v>0</v>
      </c>
      <c r="L173" s="270"/>
      <c r="M173" s="705" t="str">
        <f t="shared" si="2"/>
        <v/>
      </c>
      <c r="N173" s="270"/>
      <c r="O173" s="270"/>
      <c r="P173" s="270"/>
      <c r="Q173" s="270"/>
      <c r="R173" s="270"/>
      <c r="S173" s="270"/>
      <c r="T173" s="270"/>
      <c r="U173" s="270">
        <v>4</v>
      </c>
    </row>
    <row r="174" spans="1:21" ht="14.45" customHeight="1" x14ac:dyDescent="0.2">
      <c r="A174" s="710" t="s">
        <v>498</v>
      </c>
      <c r="B174" s="706">
        <v>0</v>
      </c>
      <c r="C174" s="707">
        <v>37.908000000000001</v>
      </c>
      <c r="D174" s="707">
        <v>37.908000000000001</v>
      </c>
      <c r="E174" s="708">
        <v>0</v>
      </c>
      <c r="F174" s="706">
        <v>0</v>
      </c>
      <c r="G174" s="707">
        <v>0</v>
      </c>
      <c r="H174" s="707">
        <v>0</v>
      </c>
      <c r="I174" s="707">
        <v>0</v>
      </c>
      <c r="J174" s="707">
        <v>0</v>
      </c>
      <c r="K174" s="709">
        <v>0</v>
      </c>
      <c r="L174" s="270"/>
      <c r="M174" s="705" t="str">
        <f t="shared" si="2"/>
        <v/>
      </c>
      <c r="N174" s="270"/>
      <c r="O174" s="270"/>
      <c r="P174" s="270"/>
      <c r="Q174" s="270"/>
      <c r="R174" s="270"/>
      <c r="S174" s="270"/>
      <c r="T174" s="270"/>
      <c r="U174" s="270">
        <v>5</v>
      </c>
    </row>
    <row r="175" spans="1:21" ht="14.45" customHeight="1" x14ac:dyDescent="0.2">
      <c r="A175" s="710" t="s">
        <v>499</v>
      </c>
      <c r="B175" s="706">
        <v>0</v>
      </c>
      <c r="C175" s="707">
        <v>69.695999999999998</v>
      </c>
      <c r="D175" s="707">
        <v>69.695999999999998</v>
      </c>
      <c r="E175" s="708">
        <v>0</v>
      </c>
      <c r="F175" s="706">
        <v>0</v>
      </c>
      <c r="G175" s="707">
        <v>0</v>
      </c>
      <c r="H175" s="707">
        <v>0</v>
      </c>
      <c r="I175" s="707">
        <v>0</v>
      </c>
      <c r="J175" s="707">
        <v>0</v>
      </c>
      <c r="K175" s="709">
        <v>0</v>
      </c>
      <c r="L175" s="270"/>
      <c r="M175" s="705" t="str">
        <f t="shared" si="2"/>
        <v/>
      </c>
      <c r="N175" s="270"/>
      <c r="O175" s="270"/>
      <c r="P175" s="270"/>
      <c r="Q175" s="270"/>
      <c r="R175" s="270"/>
      <c r="S175" s="270"/>
      <c r="T175" s="270"/>
      <c r="U175" s="270">
        <v>4</v>
      </c>
    </row>
    <row r="176" spans="1:21" ht="14.45" customHeight="1" x14ac:dyDescent="0.2">
      <c r="A176" s="710" t="s">
        <v>500</v>
      </c>
      <c r="B176" s="706">
        <v>0</v>
      </c>
      <c r="C176" s="707">
        <v>69.695999999999998</v>
      </c>
      <c r="D176" s="707">
        <v>69.695999999999998</v>
      </c>
      <c r="E176" s="708">
        <v>0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/>
      </c>
      <c r="N176" s="270"/>
      <c r="O176" s="270"/>
      <c r="P176" s="270"/>
      <c r="Q176" s="270"/>
      <c r="R176" s="270"/>
      <c r="S176" s="270"/>
      <c r="T176" s="270"/>
      <c r="U176" s="270">
        <v>5</v>
      </c>
    </row>
    <row r="177" spans="1:21" ht="14.45" customHeight="1" x14ac:dyDescent="0.2">
      <c r="A177" s="710" t="s">
        <v>501</v>
      </c>
      <c r="B177" s="706">
        <v>0</v>
      </c>
      <c r="C177" s="707">
        <v>29.858809999999998</v>
      </c>
      <c r="D177" s="707">
        <v>29.858809999999998</v>
      </c>
      <c r="E177" s="708">
        <v>0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/>
      </c>
      <c r="N177" s="270"/>
      <c r="O177" s="270"/>
      <c r="P177" s="270"/>
      <c r="Q177" s="270"/>
      <c r="R177" s="270"/>
      <c r="S177" s="270"/>
      <c r="T177" s="270"/>
      <c r="U177" s="270">
        <v>4</v>
      </c>
    </row>
    <row r="178" spans="1:21" ht="14.45" customHeight="1" x14ac:dyDescent="0.2">
      <c r="A178" s="710" t="s">
        <v>502</v>
      </c>
      <c r="B178" s="706">
        <v>0</v>
      </c>
      <c r="C178" s="707">
        <v>29.858809999999998</v>
      </c>
      <c r="D178" s="707">
        <v>29.858809999999998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  <c r="N178" s="270"/>
      <c r="O178" s="270"/>
      <c r="P178" s="270"/>
      <c r="Q178" s="270"/>
      <c r="R178" s="270"/>
      <c r="S178" s="270"/>
      <c r="T178" s="270"/>
      <c r="U178" s="270">
        <v>5</v>
      </c>
    </row>
    <row r="179" spans="1:21" ht="14.45" customHeight="1" x14ac:dyDescent="0.2">
      <c r="A179" s="710" t="s">
        <v>503</v>
      </c>
      <c r="B179" s="706">
        <v>0.1955172</v>
      </c>
      <c r="C179" s="707">
        <v>9.1999999999999998E-2</v>
      </c>
      <c r="D179" s="707">
        <v>-0.1035172</v>
      </c>
      <c r="E179" s="708">
        <v>0.47054683680003601</v>
      </c>
      <c r="F179" s="706">
        <v>0</v>
      </c>
      <c r="G179" s="707">
        <v>0</v>
      </c>
      <c r="H179" s="707">
        <v>0</v>
      </c>
      <c r="I179" s="707">
        <v>0</v>
      </c>
      <c r="J179" s="707">
        <v>0</v>
      </c>
      <c r="K179" s="709">
        <v>0</v>
      </c>
      <c r="L179" s="270"/>
      <c r="M179" s="705" t="str">
        <f t="shared" si="2"/>
        <v/>
      </c>
      <c r="N179" s="270"/>
      <c r="O179" s="270"/>
      <c r="P179" s="270"/>
      <c r="Q179" s="270"/>
      <c r="R179" s="270"/>
      <c r="S179" s="270"/>
      <c r="T179" s="270"/>
      <c r="U179" s="270">
        <v>2</v>
      </c>
    </row>
    <row r="180" spans="1:21" ht="14.45" customHeight="1" x14ac:dyDescent="0.2">
      <c r="A180" s="710" t="s">
        <v>504</v>
      </c>
      <c r="B180" s="706">
        <v>0.1955172</v>
      </c>
      <c r="C180" s="707">
        <v>9.1999999999999998E-2</v>
      </c>
      <c r="D180" s="707">
        <v>-0.1035172</v>
      </c>
      <c r="E180" s="708">
        <v>0.47054683680003601</v>
      </c>
      <c r="F180" s="706">
        <v>0</v>
      </c>
      <c r="G180" s="707">
        <v>0</v>
      </c>
      <c r="H180" s="707">
        <v>0</v>
      </c>
      <c r="I180" s="707">
        <v>0</v>
      </c>
      <c r="J180" s="707">
        <v>0</v>
      </c>
      <c r="K180" s="709">
        <v>0</v>
      </c>
      <c r="L180" s="270"/>
      <c r="M180" s="705" t="str">
        <f t="shared" si="2"/>
        <v>X</v>
      </c>
      <c r="N180" s="270"/>
      <c r="O180" s="270"/>
      <c r="P180" s="270"/>
      <c r="Q180" s="270"/>
      <c r="R180" s="270"/>
      <c r="S180" s="270"/>
      <c r="T180" s="270"/>
      <c r="U180" s="270">
        <v>3</v>
      </c>
    </row>
    <row r="181" spans="1:21" ht="14.45" customHeight="1" x14ac:dyDescent="0.2">
      <c r="A181" s="710" t="s">
        <v>505</v>
      </c>
      <c r="B181" s="706">
        <v>0.1955172</v>
      </c>
      <c r="C181" s="707">
        <v>9.1999999999999998E-2</v>
      </c>
      <c r="D181" s="707">
        <v>-0.1035172</v>
      </c>
      <c r="E181" s="708">
        <v>0.47054683680003601</v>
      </c>
      <c r="F181" s="706">
        <v>0</v>
      </c>
      <c r="G181" s="707">
        <v>0</v>
      </c>
      <c r="H181" s="707">
        <v>0</v>
      </c>
      <c r="I181" s="707">
        <v>0</v>
      </c>
      <c r="J181" s="707">
        <v>0</v>
      </c>
      <c r="K181" s="709">
        <v>0</v>
      </c>
      <c r="L181" s="270"/>
      <c r="M181" s="705" t="str">
        <f t="shared" si="2"/>
        <v/>
      </c>
      <c r="N181" s="270"/>
      <c r="O181" s="270"/>
      <c r="P181" s="270"/>
      <c r="Q181" s="270"/>
      <c r="R181" s="270"/>
      <c r="S181" s="270"/>
      <c r="T181" s="270"/>
      <c r="U181" s="270">
        <v>4</v>
      </c>
    </row>
    <row r="182" spans="1:21" ht="14.45" customHeight="1" x14ac:dyDescent="0.2">
      <c r="A182" s="710" t="s">
        <v>506</v>
      </c>
      <c r="B182" s="706">
        <v>0.1955172</v>
      </c>
      <c r="C182" s="707">
        <v>9.1999999999999998E-2</v>
      </c>
      <c r="D182" s="707">
        <v>-0.1035172</v>
      </c>
      <c r="E182" s="708">
        <v>0.47054683680003601</v>
      </c>
      <c r="F182" s="706">
        <v>0</v>
      </c>
      <c r="G182" s="707">
        <v>0</v>
      </c>
      <c r="H182" s="707">
        <v>0</v>
      </c>
      <c r="I182" s="707">
        <v>0</v>
      </c>
      <c r="J182" s="707">
        <v>0</v>
      </c>
      <c r="K182" s="709">
        <v>0</v>
      </c>
      <c r="L182" s="270"/>
      <c r="M182" s="705" t="str">
        <f t="shared" si="2"/>
        <v/>
      </c>
      <c r="N182" s="270"/>
      <c r="O182" s="270"/>
      <c r="P182" s="270"/>
      <c r="Q182" s="270"/>
      <c r="R182" s="270"/>
      <c r="S182" s="270"/>
      <c r="T182" s="270"/>
      <c r="U182" s="270">
        <v>5</v>
      </c>
    </row>
    <row r="183" spans="1:21" ht="14.45" customHeight="1" x14ac:dyDescent="0.2">
      <c r="A183" s="710" t="s">
        <v>507</v>
      </c>
      <c r="B183" s="706">
        <v>117.48215740000001</v>
      </c>
      <c r="C183" s="707">
        <v>177482.01457</v>
      </c>
      <c r="D183" s="707">
        <v>177364.53241260001</v>
      </c>
      <c r="E183" s="708">
        <v>1510.7146352932057</v>
      </c>
      <c r="F183" s="706">
        <v>193698.27141749999</v>
      </c>
      <c r="G183" s="707">
        <v>161415.22618124998</v>
      </c>
      <c r="H183" s="707">
        <v>18516.13783</v>
      </c>
      <c r="I183" s="707">
        <v>170550.92322</v>
      </c>
      <c r="J183" s="707">
        <v>9135.6970387500187</v>
      </c>
      <c r="K183" s="709">
        <v>0.88049791034217406</v>
      </c>
      <c r="L183" s="270"/>
      <c r="M183" s="705" t="str">
        <f t="shared" si="2"/>
        <v/>
      </c>
      <c r="N183" s="270"/>
      <c r="O183" s="270"/>
      <c r="P183" s="270"/>
      <c r="Q183" s="270"/>
      <c r="R183" s="270"/>
      <c r="S183" s="270"/>
      <c r="T183" s="270"/>
      <c r="U183" s="270">
        <v>1</v>
      </c>
    </row>
    <row r="184" spans="1:21" ht="14.45" customHeight="1" x14ac:dyDescent="0.2">
      <c r="A184" s="710" t="s">
        <v>508</v>
      </c>
      <c r="B184" s="706">
        <v>106.2104568</v>
      </c>
      <c r="C184" s="707">
        <v>174290.60897</v>
      </c>
      <c r="D184" s="707">
        <v>174184.39851319999</v>
      </c>
      <c r="E184" s="708">
        <v>1640.9929325339272</v>
      </c>
      <c r="F184" s="706">
        <v>193698.19716119999</v>
      </c>
      <c r="G184" s="707">
        <v>161415.16430099998</v>
      </c>
      <c r="H184" s="707">
        <v>18515.38752</v>
      </c>
      <c r="I184" s="707">
        <v>167266.17652000001</v>
      </c>
      <c r="J184" s="707">
        <v>5851.0122190000257</v>
      </c>
      <c r="K184" s="709">
        <v>0.86354018246642394</v>
      </c>
      <c r="L184" s="270"/>
      <c r="M184" s="705" t="str">
        <f t="shared" si="2"/>
        <v/>
      </c>
      <c r="N184" s="270"/>
      <c r="O184" s="270"/>
      <c r="P184" s="270"/>
      <c r="Q184" s="270"/>
      <c r="R184" s="270"/>
      <c r="S184" s="270"/>
      <c r="T184" s="270"/>
      <c r="U184" s="270">
        <v>2</v>
      </c>
    </row>
    <row r="185" spans="1:21" ht="14.45" customHeight="1" x14ac:dyDescent="0.2">
      <c r="A185" s="710" t="s">
        <v>509</v>
      </c>
      <c r="B185" s="706">
        <v>106.2104568</v>
      </c>
      <c r="C185" s="707">
        <v>174290.60897</v>
      </c>
      <c r="D185" s="707">
        <v>174184.39851319999</v>
      </c>
      <c r="E185" s="708">
        <v>1640.9929325339272</v>
      </c>
      <c r="F185" s="706">
        <v>193698.19716119999</v>
      </c>
      <c r="G185" s="707">
        <v>161415.16430099998</v>
      </c>
      <c r="H185" s="707">
        <v>18515.38752</v>
      </c>
      <c r="I185" s="707">
        <v>167266.17652000001</v>
      </c>
      <c r="J185" s="707">
        <v>5851.0122190000257</v>
      </c>
      <c r="K185" s="709">
        <v>0.86354018246642394</v>
      </c>
      <c r="L185" s="270"/>
      <c r="M185" s="705" t="str">
        <f t="shared" si="2"/>
        <v>X</v>
      </c>
      <c r="N185" s="270"/>
      <c r="O185" s="270"/>
      <c r="P185" s="270"/>
      <c r="Q185" s="270"/>
      <c r="R185" s="270"/>
      <c r="S185" s="270"/>
      <c r="T185" s="270"/>
      <c r="U185" s="270">
        <v>3</v>
      </c>
    </row>
    <row r="186" spans="1:21" ht="14.45" customHeight="1" x14ac:dyDescent="0.2">
      <c r="A186" s="710" t="s">
        <v>510</v>
      </c>
      <c r="B186" s="706">
        <v>106.2104568</v>
      </c>
      <c r="C186" s="707">
        <v>0</v>
      </c>
      <c r="D186" s="707">
        <v>-106.2104568</v>
      </c>
      <c r="E186" s="708">
        <v>0</v>
      </c>
      <c r="F186" s="706">
        <v>114.5289118</v>
      </c>
      <c r="G186" s="707">
        <v>95.440759833333345</v>
      </c>
      <c r="H186" s="707">
        <v>35.271990000000002</v>
      </c>
      <c r="I186" s="707">
        <v>35.530009999999997</v>
      </c>
      <c r="J186" s="707">
        <v>-59.910749833333348</v>
      </c>
      <c r="K186" s="709">
        <v>0.31022743027581962</v>
      </c>
      <c r="L186" s="270"/>
      <c r="M186" s="705" t="str">
        <f t="shared" si="2"/>
        <v/>
      </c>
      <c r="N186" s="270"/>
      <c r="O186" s="270"/>
      <c r="P186" s="270"/>
      <c r="Q186" s="270"/>
      <c r="R186" s="270"/>
      <c r="S186" s="270"/>
      <c r="T186" s="270"/>
      <c r="U186" s="270">
        <v>4</v>
      </c>
    </row>
    <row r="187" spans="1:21" ht="14.45" customHeight="1" x14ac:dyDescent="0.2">
      <c r="A187" s="710" t="s">
        <v>511</v>
      </c>
      <c r="B187" s="706">
        <v>28.3693016</v>
      </c>
      <c r="C187" s="707">
        <v>0</v>
      </c>
      <c r="D187" s="707">
        <v>-28.3693016</v>
      </c>
      <c r="E187" s="708">
        <v>0</v>
      </c>
      <c r="F187" s="706">
        <v>45.931250400000003</v>
      </c>
      <c r="G187" s="707">
        <v>38.276042000000004</v>
      </c>
      <c r="H187" s="707">
        <v>0</v>
      </c>
      <c r="I187" s="707">
        <v>0</v>
      </c>
      <c r="J187" s="707">
        <v>-38.276042000000004</v>
      </c>
      <c r="K187" s="709">
        <v>0</v>
      </c>
      <c r="L187" s="270"/>
      <c r="M187" s="705" t="str">
        <f t="shared" si="2"/>
        <v/>
      </c>
      <c r="N187" s="270"/>
      <c r="O187" s="270"/>
      <c r="P187" s="270"/>
      <c r="Q187" s="270"/>
      <c r="R187" s="270"/>
      <c r="S187" s="270"/>
      <c r="T187" s="270"/>
      <c r="U187" s="270">
        <v>5</v>
      </c>
    </row>
    <row r="188" spans="1:21" ht="14.45" customHeight="1" x14ac:dyDescent="0.2">
      <c r="A188" s="710" t="s">
        <v>512</v>
      </c>
      <c r="B188" s="706">
        <v>50.8638738</v>
      </c>
      <c r="C188" s="707">
        <v>0</v>
      </c>
      <c r="D188" s="707">
        <v>-50.8638738</v>
      </c>
      <c r="E188" s="708">
        <v>0</v>
      </c>
      <c r="F188" s="706">
        <v>36.787592600000004</v>
      </c>
      <c r="G188" s="707">
        <v>30.656327166666667</v>
      </c>
      <c r="H188" s="707">
        <v>35.271990000000002</v>
      </c>
      <c r="I188" s="707">
        <v>35.530009999999997</v>
      </c>
      <c r="J188" s="707">
        <v>4.87368283333333</v>
      </c>
      <c r="K188" s="709">
        <v>0.96581503406123925</v>
      </c>
      <c r="L188" s="270"/>
      <c r="M188" s="705" t="str">
        <f t="shared" si="2"/>
        <v/>
      </c>
      <c r="N188" s="270"/>
      <c r="O188" s="270"/>
      <c r="P188" s="270"/>
      <c r="Q188" s="270"/>
      <c r="R188" s="270"/>
      <c r="S188" s="270"/>
      <c r="T188" s="270"/>
      <c r="U188" s="270">
        <v>5</v>
      </c>
    </row>
    <row r="189" spans="1:21" ht="14.45" customHeight="1" x14ac:dyDescent="0.2">
      <c r="A189" s="710" t="s">
        <v>513</v>
      </c>
      <c r="B189" s="706">
        <v>26.977281399999999</v>
      </c>
      <c r="C189" s="707">
        <v>0</v>
      </c>
      <c r="D189" s="707">
        <v>-26.977281399999999</v>
      </c>
      <c r="E189" s="708">
        <v>0</v>
      </c>
      <c r="F189" s="706">
        <v>31.8100688</v>
      </c>
      <c r="G189" s="707">
        <v>26.508390666666667</v>
      </c>
      <c r="H189" s="707">
        <v>0</v>
      </c>
      <c r="I189" s="707">
        <v>0</v>
      </c>
      <c r="J189" s="707">
        <v>-26.508390666666667</v>
      </c>
      <c r="K189" s="709">
        <v>0</v>
      </c>
      <c r="L189" s="270"/>
      <c r="M189" s="705" t="str">
        <f t="shared" si="2"/>
        <v/>
      </c>
      <c r="N189" s="270"/>
      <c r="O189" s="270"/>
      <c r="P189" s="270"/>
      <c r="Q189" s="270"/>
      <c r="R189" s="270"/>
      <c r="S189" s="270"/>
      <c r="T189" s="270"/>
      <c r="U189" s="270">
        <v>5</v>
      </c>
    </row>
    <row r="190" spans="1:21" ht="14.45" customHeight="1" x14ac:dyDescent="0.2">
      <c r="A190" s="710" t="s">
        <v>514</v>
      </c>
      <c r="B190" s="706">
        <v>0</v>
      </c>
      <c r="C190" s="707">
        <v>295.14044000000001</v>
      </c>
      <c r="D190" s="707">
        <v>295.14044000000001</v>
      </c>
      <c r="E190" s="708">
        <v>0</v>
      </c>
      <c r="F190" s="706">
        <v>904.00714289999996</v>
      </c>
      <c r="G190" s="707">
        <v>753.33928575000004</v>
      </c>
      <c r="H190" s="707">
        <v>1.9865699999999999</v>
      </c>
      <c r="I190" s="707">
        <v>179.59012000000001</v>
      </c>
      <c r="J190" s="707">
        <v>-573.74916574999997</v>
      </c>
      <c r="K190" s="709">
        <v>0.19866006746792489</v>
      </c>
      <c r="L190" s="270"/>
      <c r="M190" s="705" t="str">
        <f t="shared" si="2"/>
        <v/>
      </c>
      <c r="N190" s="270"/>
      <c r="O190" s="270"/>
      <c r="P190" s="270"/>
      <c r="Q190" s="270"/>
      <c r="R190" s="270"/>
      <c r="S190" s="270"/>
      <c r="T190" s="270"/>
      <c r="U190" s="270">
        <v>4</v>
      </c>
    </row>
    <row r="191" spans="1:21" ht="14.45" customHeight="1" x14ac:dyDescent="0.2">
      <c r="A191" s="710" t="s">
        <v>515</v>
      </c>
      <c r="B191" s="706">
        <v>0</v>
      </c>
      <c r="C191" s="707">
        <v>0.25095000000000001</v>
      </c>
      <c r="D191" s="707">
        <v>0.25095000000000001</v>
      </c>
      <c r="E191" s="708">
        <v>0</v>
      </c>
      <c r="F191" s="706">
        <v>490.4748386</v>
      </c>
      <c r="G191" s="707">
        <v>408.72903216666663</v>
      </c>
      <c r="H191" s="707">
        <v>4.8820000000000002E-2</v>
      </c>
      <c r="I191" s="707">
        <v>0.33642</v>
      </c>
      <c r="J191" s="707">
        <v>-408.39261216666665</v>
      </c>
      <c r="K191" s="709">
        <v>6.8590674490106251E-4</v>
      </c>
      <c r="L191" s="270"/>
      <c r="M191" s="705" t="str">
        <f t="shared" si="2"/>
        <v/>
      </c>
      <c r="N191" s="270"/>
      <c r="O191" s="270"/>
      <c r="P191" s="270"/>
      <c r="Q191" s="270"/>
      <c r="R191" s="270"/>
      <c r="S191" s="270"/>
      <c r="T191" s="270"/>
      <c r="U191" s="270">
        <v>5</v>
      </c>
    </row>
    <row r="192" spans="1:21" ht="14.45" customHeight="1" x14ac:dyDescent="0.2">
      <c r="A192" s="710" t="s">
        <v>516</v>
      </c>
      <c r="B192" s="706">
        <v>0</v>
      </c>
      <c r="C192" s="707">
        <v>294.88949000000002</v>
      </c>
      <c r="D192" s="707">
        <v>294.88949000000002</v>
      </c>
      <c r="E192" s="708">
        <v>0</v>
      </c>
      <c r="F192" s="706">
        <v>413.53230430000002</v>
      </c>
      <c r="G192" s="707">
        <v>344.61025358333336</v>
      </c>
      <c r="H192" s="707">
        <v>1.9377500000000001</v>
      </c>
      <c r="I192" s="707">
        <v>179.25370000000001</v>
      </c>
      <c r="J192" s="707">
        <v>-165.35655358333335</v>
      </c>
      <c r="K192" s="709">
        <v>0.43346964224095808</v>
      </c>
      <c r="L192" s="270"/>
      <c r="M192" s="705" t="str">
        <f t="shared" si="2"/>
        <v/>
      </c>
      <c r="N192" s="270"/>
      <c r="O192" s="270"/>
      <c r="P192" s="270"/>
      <c r="Q192" s="270"/>
      <c r="R192" s="270"/>
      <c r="S192" s="270"/>
      <c r="T192" s="270"/>
      <c r="U192" s="270">
        <v>5</v>
      </c>
    </row>
    <row r="193" spans="1:21" ht="14.45" customHeight="1" x14ac:dyDescent="0.2">
      <c r="A193" s="710" t="s">
        <v>517</v>
      </c>
      <c r="B193" s="706">
        <v>0</v>
      </c>
      <c r="C193" s="707">
        <v>168503.28299000001</v>
      </c>
      <c r="D193" s="707">
        <v>168503.28299000001</v>
      </c>
      <c r="E193" s="708">
        <v>0</v>
      </c>
      <c r="F193" s="706">
        <v>192679.66110649999</v>
      </c>
      <c r="G193" s="707">
        <v>160566.38425541666</v>
      </c>
      <c r="H193" s="707">
        <v>18478.128959999998</v>
      </c>
      <c r="I193" s="707">
        <v>163643.99046</v>
      </c>
      <c r="J193" s="707">
        <v>3077.6062045833387</v>
      </c>
      <c r="K193" s="709">
        <v>0.84930599068029766</v>
      </c>
      <c r="L193" s="270"/>
      <c r="M193" s="705" t="str">
        <f t="shared" si="2"/>
        <v/>
      </c>
      <c r="N193" s="270"/>
      <c r="O193" s="270"/>
      <c r="P193" s="270"/>
      <c r="Q193" s="270"/>
      <c r="R193" s="270"/>
      <c r="S193" s="270"/>
      <c r="T193" s="270"/>
      <c r="U193" s="270">
        <v>4</v>
      </c>
    </row>
    <row r="194" spans="1:21" ht="14.45" customHeight="1" x14ac:dyDescent="0.2">
      <c r="A194" s="710" t="s">
        <v>518</v>
      </c>
      <c r="B194" s="706">
        <v>0</v>
      </c>
      <c r="C194" s="707">
        <v>166333.59515000001</v>
      </c>
      <c r="D194" s="707">
        <v>166333.59515000001</v>
      </c>
      <c r="E194" s="708">
        <v>0</v>
      </c>
      <c r="F194" s="706">
        <v>191917.11688730001</v>
      </c>
      <c r="G194" s="707">
        <v>159930.93073941668</v>
      </c>
      <c r="H194" s="707">
        <v>16624.710930000001</v>
      </c>
      <c r="I194" s="707">
        <v>159349.49559000001</v>
      </c>
      <c r="J194" s="707">
        <v>-581.43514941667672</v>
      </c>
      <c r="K194" s="709">
        <v>0.83030371743014053</v>
      </c>
      <c r="L194" s="270"/>
      <c r="M194" s="705" t="str">
        <f t="shared" si="2"/>
        <v/>
      </c>
      <c r="N194" s="270"/>
      <c r="O194" s="270"/>
      <c r="P194" s="270"/>
      <c r="Q194" s="270"/>
      <c r="R194" s="270"/>
      <c r="S194" s="270"/>
      <c r="T194" s="270"/>
      <c r="U194" s="270">
        <v>5</v>
      </c>
    </row>
    <row r="195" spans="1:21" ht="14.45" customHeight="1" x14ac:dyDescent="0.2">
      <c r="A195" s="710" t="s">
        <v>519</v>
      </c>
      <c r="B195" s="706">
        <v>0</v>
      </c>
      <c r="C195" s="707">
        <v>2169.6878400000001</v>
      </c>
      <c r="D195" s="707">
        <v>2169.6878400000001</v>
      </c>
      <c r="E195" s="708">
        <v>0</v>
      </c>
      <c r="F195" s="706">
        <v>762.54421920000004</v>
      </c>
      <c r="G195" s="707">
        <v>635.45351600000004</v>
      </c>
      <c r="H195" s="707">
        <v>1853.41803</v>
      </c>
      <c r="I195" s="707">
        <v>4294.4948700000004</v>
      </c>
      <c r="J195" s="707">
        <v>3659.0413540000004</v>
      </c>
      <c r="K195" s="709">
        <v>5.631797818237267</v>
      </c>
      <c r="L195" s="270"/>
      <c r="M195" s="705" t="str">
        <f t="shared" si="2"/>
        <v/>
      </c>
      <c r="N195" s="270"/>
      <c r="O195" s="270"/>
      <c r="P195" s="270"/>
      <c r="Q195" s="270"/>
      <c r="R195" s="270"/>
      <c r="S195" s="270"/>
      <c r="T195" s="270"/>
      <c r="U195" s="270">
        <v>5</v>
      </c>
    </row>
    <row r="196" spans="1:21" ht="14.45" customHeight="1" x14ac:dyDescent="0.2">
      <c r="A196" s="710" t="s">
        <v>520</v>
      </c>
      <c r="B196" s="706">
        <v>0</v>
      </c>
      <c r="C196" s="707">
        <v>5492.1855400000004</v>
      </c>
      <c r="D196" s="707">
        <v>5492.1855400000004</v>
      </c>
      <c r="E196" s="708">
        <v>0</v>
      </c>
      <c r="F196" s="706">
        <v>0</v>
      </c>
      <c r="G196" s="707">
        <v>0</v>
      </c>
      <c r="H196" s="707">
        <v>0</v>
      </c>
      <c r="I196" s="707">
        <v>3407.0659300000002</v>
      </c>
      <c r="J196" s="707">
        <v>3407.0659300000002</v>
      </c>
      <c r="K196" s="709">
        <v>0</v>
      </c>
      <c r="L196" s="270"/>
      <c r="M196" s="705" t="str">
        <f t="shared" si="2"/>
        <v/>
      </c>
      <c r="N196" s="270"/>
      <c r="O196" s="270"/>
      <c r="P196" s="270"/>
      <c r="Q196" s="270"/>
      <c r="R196" s="270"/>
      <c r="S196" s="270"/>
      <c r="T196" s="270"/>
      <c r="U196" s="270">
        <v>4</v>
      </c>
    </row>
    <row r="197" spans="1:21" ht="14.45" customHeight="1" x14ac:dyDescent="0.2">
      <c r="A197" s="710" t="s">
        <v>521</v>
      </c>
      <c r="B197" s="706">
        <v>0</v>
      </c>
      <c r="C197" s="707">
        <v>5492.1855400000004</v>
      </c>
      <c r="D197" s="707">
        <v>5492.1855400000004</v>
      </c>
      <c r="E197" s="708">
        <v>0</v>
      </c>
      <c r="F197" s="706">
        <v>0</v>
      </c>
      <c r="G197" s="707">
        <v>0</v>
      </c>
      <c r="H197" s="707">
        <v>0</v>
      </c>
      <c r="I197" s="707">
        <v>3407.0659300000002</v>
      </c>
      <c r="J197" s="707">
        <v>3407.0659300000002</v>
      </c>
      <c r="K197" s="709">
        <v>0</v>
      </c>
      <c r="L197" s="270"/>
      <c r="M197" s="705" t="str">
        <f t="shared" si="2"/>
        <v/>
      </c>
      <c r="N197" s="270"/>
      <c r="O197" s="270"/>
      <c r="P197" s="270"/>
      <c r="Q197" s="270"/>
      <c r="R197" s="270"/>
      <c r="S197" s="270"/>
      <c r="T197" s="270"/>
      <c r="U197" s="270">
        <v>5</v>
      </c>
    </row>
    <row r="198" spans="1:21" ht="14.45" customHeight="1" x14ac:dyDescent="0.2">
      <c r="A198" s="710" t="s">
        <v>522</v>
      </c>
      <c r="B198" s="706">
        <v>11.271700600000001</v>
      </c>
      <c r="C198" s="707">
        <v>116.48139999999999</v>
      </c>
      <c r="D198" s="707">
        <v>105.20969939999999</v>
      </c>
      <c r="E198" s="708">
        <v>10.333968593878371</v>
      </c>
      <c r="F198" s="706">
        <v>7.4256299999999997E-2</v>
      </c>
      <c r="G198" s="707">
        <v>6.1880249999999998E-2</v>
      </c>
      <c r="H198" s="707">
        <v>0.75031000000000003</v>
      </c>
      <c r="I198" s="707">
        <v>43.888550000000002</v>
      </c>
      <c r="J198" s="707">
        <v>43.826669750000001</v>
      </c>
      <c r="K198" s="709">
        <v>591.04143352146559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  <c r="N198" s="270"/>
      <c r="O198" s="270"/>
      <c r="P198" s="270"/>
      <c r="Q198" s="270"/>
      <c r="R198" s="270"/>
      <c r="S198" s="270"/>
      <c r="T198" s="270"/>
      <c r="U198" s="270">
        <v>2</v>
      </c>
    </row>
    <row r="199" spans="1:21" ht="14.45" customHeight="1" x14ac:dyDescent="0.2">
      <c r="A199" s="710" t="s">
        <v>523</v>
      </c>
      <c r="B199" s="706">
        <v>0</v>
      </c>
      <c r="C199" s="707">
        <v>54.25</v>
      </c>
      <c r="D199" s="707">
        <v>54.25</v>
      </c>
      <c r="E199" s="708">
        <v>0</v>
      </c>
      <c r="F199" s="706">
        <v>0</v>
      </c>
      <c r="G199" s="707">
        <v>0</v>
      </c>
      <c r="H199" s="707">
        <v>0.75</v>
      </c>
      <c r="I199" s="707">
        <v>32</v>
      </c>
      <c r="J199" s="707">
        <v>32</v>
      </c>
      <c r="K199" s="709">
        <v>0</v>
      </c>
      <c r="L199" s="270"/>
      <c r="M199" s="705" t="str">
        <f t="shared" si="3"/>
        <v>X</v>
      </c>
      <c r="N199" s="270"/>
      <c r="O199" s="270"/>
      <c r="P199" s="270"/>
      <c r="Q199" s="270"/>
      <c r="R199" s="270"/>
      <c r="S199" s="270"/>
      <c r="T199" s="270"/>
      <c r="U199" s="270">
        <v>3</v>
      </c>
    </row>
    <row r="200" spans="1:21" ht="14.45" customHeight="1" x14ac:dyDescent="0.2">
      <c r="A200" s="710" t="s">
        <v>524</v>
      </c>
      <c r="B200" s="706">
        <v>0</v>
      </c>
      <c r="C200" s="707">
        <v>54.25</v>
      </c>
      <c r="D200" s="707">
        <v>54.25</v>
      </c>
      <c r="E200" s="708">
        <v>0</v>
      </c>
      <c r="F200" s="706">
        <v>0</v>
      </c>
      <c r="G200" s="707">
        <v>0</v>
      </c>
      <c r="H200" s="707">
        <v>0.75</v>
      </c>
      <c r="I200" s="707">
        <v>32</v>
      </c>
      <c r="J200" s="707">
        <v>32</v>
      </c>
      <c r="K200" s="709">
        <v>0</v>
      </c>
      <c r="L200" s="270"/>
      <c r="M200" s="705" t="str">
        <f t="shared" si="3"/>
        <v/>
      </c>
      <c r="N200" s="270"/>
      <c r="O200" s="270"/>
      <c r="P200" s="270"/>
      <c r="Q200" s="270"/>
      <c r="R200" s="270"/>
      <c r="S200" s="270"/>
      <c r="T200" s="270"/>
      <c r="U200" s="270">
        <v>4</v>
      </c>
    </row>
    <row r="201" spans="1:21" ht="14.45" customHeight="1" x14ac:dyDescent="0.2">
      <c r="A201" s="710" t="s">
        <v>525</v>
      </c>
      <c r="B201" s="706">
        <v>0</v>
      </c>
      <c r="C201" s="707">
        <v>54.25</v>
      </c>
      <c r="D201" s="707">
        <v>54.25</v>
      </c>
      <c r="E201" s="708">
        <v>0</v>
      </c>
      <c r="F201" s="706">
        <v>0</v>
      </c>
      <c r="G201" s="707">
        <v>0</v>
      </c>
      <c r="H201" s="707">
        <v>0.75</v>
      </c>
      <c r="I201" s="707">
        <v>32</v>
      </c>
      <c r="J201" s="707">
        <v>32</v>
      </c>
      <c r="K201" s="709">
        <v>0</v>
      </c>
      <c r="L201" s="270"/>
      <c r="M201" s="705" t="str">
        <f t="shared" si="3"/>
        <v/>
      </c>
      <c r="N201" s="270"/>
      <c r="O201" s="270"/>
      <c r="P201" s="270"/>
      <c r="Q201" s="270"/>
      <c r="R201" s="270"/>
      <c r="S201" s="270"/>
      <c r="T201" s="270"/>
      <c r="U201" s="270">
        <v>5</v>
      </c>
    </row>
    <row r="202" spans="1:21" ht="14.45" customHeight="1" x14ac:dyDescent="0.2">
      <c r="A202" s="710" t="s">
        <v>526</v>
      </c>
      <c r="B202" s="706">
        <v>11.271700600000001</v>
      </c>
      <c r="C202" s="707">
        <v>62.231400000000001</v>
      </c>
      <c r="D202" s="707">
        <v>50.959699399999998</v>
      </c>
      <c r="E202" s="708">
        <v>5.5210302516374501</v>
      </c>
      <c r="F202" s="706">
        <v>7.4256299999999997E-2</v>
      </c>
      <c r="G202" s="707">
        <v>6.1880249999999998E-2</v>
      </c>
      <c r="H202" s="707">
        <v>3.1E-4</v>
      </c>
      <c r="I202" s="707">
        <v>11.88855</v>
      </c>
      <c r="J202" s="707">
        <v>11.826669750000001</v>
      </c>
      <c r="K202" s="709">
        <v>160.10156713975786</v>
      </c>
      <c r="L202" s="270"/>
      <c r="M202" s="705" t="str">
        <f t="shared" si="3"/>
        <v>X</v>
      </c>
      <c r="N202" s="270"/>
      <c r="O202" s="270"/>
      <c r="P202" s="270"/>
      <c r="Q202" s="270"/>
      <c r="R202" s="270"/>
      <c r="S202" s="270"/>
      <c r="T202" s="270"/>
      <c r="U202" s="270">
        <v>3</v>
      </c>
    </row>
    <row r="203" spans="1:21" ht="14.45" customHeight="1" x14ac:dyDescent="0.2">
      <c r="A203" s="710" t="s">
        <v>527</v>
      </c>
      <c r="B203" s="706">
        <v>0</v>
      </c>
      <c r="C203" s="707">
        <v>39.999870000000001</v>
      </c>
      <c r="D203" s="707">
        <v>39.999870000000001</v>
      </c>
      <c r="E203" s="708">
        <v>0</v>
      </c>
      <c r="F203" s="706">
        <v>0</v>
      </c>
      <c r="G203" s="707">
        <v>0</v>
      </c>
      <c r="H203" s="707">
        <v>3.1E-4</v>
      </c>
      <c r="I203" s="707">
        <v>3.5001000000000002</v>
      </c>
      <c r="J203" s="707">
        <v>3.5001000000000002</v>
      </c>
      <c r="K203" s="709">
        <v>0</v>
      </c>
      <c r="L203" s="270"/>
      <c r="M203" s="705" t="str">
        <f t="shared" si="3"/>
        <v/>
      </c>
      <c r="N203" s="270"/>
      <c r="O203" s="270"/>
      <c r="P203" s="270"/>
      <c r="Q203" s="270"/>
      <c r="R203" s="270"/>
      <c r="S203" s="270"/>
      <c r="T203" s="270"/>
      <c r="U203" s="270">
        <v>4</v>
      </c>
    </row>
    <row r="204" spans="1:21" ht="14.45" customHeight="1" x14ac:dyDescent="0.2">
      <c r="A204" s="710" t="s">
        <v>528</v>
      </c>
      <c r="B204" s="706">
        <v>0</v>
      </c>
      <c r="C204" s="707">
        <v>-1.2999999999999999E-4</v>
      </c>
      <c r="D204" s="707">
        <v>-1.2999999999999999E-4</v>
      </c>
      <c r="E204" s="708">
        <v>0</v>
      </c>
      <c r="F204" s="706">
        <v>0</v>
      </c>
      <c r="G204" s="707">
        <v>0</v>
      </c>
      <c r="H204" s="707">
        <v>3.1E-4</v>
      </c>
      <c r="I204" s="707">
        <v>1E-4</v>
      </c>
      <c r="J204" s="707">
        <v>1E-4</v>
      </c>
      <c r="K204" s="709">
        <v>0</v>
      </c>
      <c r="L204" s="270"/>
      <c r="M204" s="705" t="str">
        <f t="shared" si="3"/>
        <v/>
      </c>
      <c r="N204" s="270"/>
      <c r="O204" s="270"/>
      <c r="P204" s="270"/>
      <c r="Q204" s="270"/>
      <c r="R204" s="270"/>
      <c r="S204" s="270"/>
      <c r="T204" s="270"/>
      <c r="U204" s="270">
        <v>5</v>
      </c>
    </row>
    <row r="205" spans="1:21" ht="14.45" customHeight="1" x14ac:dyDescent="0.2">
      <c r="A205" s="710" t="s">
        <v>529</v>
      </c>
      <c r="B205" s="706">
        <v>0</v>
      </c>
      <c r="C205" s="707">
        <v>40</v>
      </c>
      <c r="D205" s="707">
        <v>40</v>
      </c>
      <c r="E205" s="708">
        <v>0</v>
      </c>
      <c r="F205" s="706">
        <v>0</v>
      </c>
      <c r="G205" s="707">
        <v>0</v>
      </c>
      <c r="H205" s="707">
        <v>0</v>
      </c>
      <c r="I205" s="707">
        <v>3.5</v>
      </c>
      <c r="J205" s="707">
        <v>3.5</v>
      </c>
      <c r="K205" s="709">
        <v>0</v>
      </c>
      <c r="L205" s="270"/>
      <c r="M205" s="705" t="str">
        <f t="shared" si="3"/>
        <v/>
      </c>
      <c r="N205" s="270"/>
      <c r="O205" s="270"/>
      <c r="P205" s="270"/>
      <c r="Q205" s="270"/>
      <c r="R205" s="270"/>
      <c r="S205" s="270"/>
      <c r="T205" s="270"/>
      <c r="U205" s="270">
        <v>5</v>
      </c>
    </row>
    <row r="206" spans="1:21" ht="14.45" customHeight="1" x14ac:dyDescent="0.2">
      <c r="A206" s="710" t="s">
        <v>530</v>
      </c>
      <c r="B206" s="706">
        <v>11.271700600000001</v>
      </c>
      <c r="C206" s="707">
        <v>22.231529999999999</v>
      </c>
      <c r="D206" s="707">
        <v>10.959829399999999</v>
      </c>
      <c r="E206" s="708">
        <v>1.9723314865194341</v>
      </c>
      <c r="F206" s="706">
        <v>7.4256299999999997E-2</v>
      </c>
      <c r="G206" s="707">
        <v>6.1880249999999998E-2</v>
      </c>
      <c r="H206" s="707">
        <v>0</v>
      </c>
      <c r="I206" s="707">
        <v>8.3884500000000006</v>
      </c>
      <c r="J206" s="707">
        <v>8.3265697500000009</v>
      </c>
      <c r="K206" s="709">
        <v>112.96617256717613</v>
      </c>
      <c r="L206" s="270"/>
      <c r="M206" s="705" t="str">
        <f t="shared" si="3"/>
        <v/>
      </c>
      <c r="N206" s="270"/>
      <c r="O206" s="270"/>
      <c r="P206" s="270"/>
      <c r="Q206" s="270"/>
      <c r="R206" s="270"/>
      <c r="S206" s="270"/>
      <c r="T206" s="270"/>
      <c r="U206" s="270">
        <v>4</v>
      </c>
    </row>
    <row r="207" spans="1:21" ht="14.45" customHeight="1" x14ac:dyDescent="0.2">
      <c r="A207" s="710" t="s">
        <v>531</v>
      </c>
      <c r="B207" s="706">
        <v>5.6919200000000003E-2</v>
      </c>
      <c r="C207" s="707">
        <v>0</v>
      </c>
      <c r="D207" s="707">
        <v>-5.6919200000000003E-2</v>
      </c>
      <c r="E207" s="708">
        <v>0</v>
      </c>
      <c r="F207" s="706">
        <v>7.4256299999999997E-2</v>
      </c>
      <c r="G207" s="707">
        <v>6.1880249999999998E-2</v>
      </c>
      <c r="H207" s="707">
        <v>0</v>
      </c>
      <c r="I207" s="707">
        <v>0</v>
      </c>
      <c r="J207" s="707">
        <v>-6.1880249999999998E-2</v>
      </c>
      <c r="K207" s="709">
        <v>0</v>
      </c>
      <c r="L207" s="270"/>
      <c r="M207" s="705" t="str">
        <f t="shared" si="3"/>
        <v/>
      </c>
      <c r="N207" s="270"/>
      <c r="O207" s="270"/>
      <c r="P207" s="270"/>
      <c r="Q207" s="270"/>
      <c r="R207" s="270"/>
      <c r="S207" s="270"/>
      <c r="T207" s="270"/>
      <c r="U207" s="270">
        <v>5</v>
      </c>
    </row>
    <row r="208" spans="1:21" ht="14.45" customHeight="1" x14ac:dyDescent="0.2">
      <c r="A208" s="710" t="s">
        <v>532</v>
      </c>
      <c r="B208" s="706">
        <v>11.2147814</v>
      </c>
      <c r="C208" s="707">
        <v>22.231529999999999</v>
      </c>
      <c r="D208" s="707">
        <v>11.0167486</v>
      </c>
      <c r="E208" s="708">
        <v>1.9823418047185477</v>
      </c>
      <c r="F208" s="706">
        <v>0</v>
      </c>
      <c r="G208" s="707">
        <v>0</v>
      </c>
      <c r="H208" s="707">
        <v>0</v>
      </c>
      <c r="I208" s="707">
        <v>8.3884500000000006</v>
      </c>
      <c r="J208" s="707">
        <v>8.3884500000000006</v>
      </c>
      <c r="K208" s="709">
        <v>0</v>
      </c>
      <c r="L208" s="270"/>
      <c r="M208" s="705" t="str">
        <f t="shared" si="3"/>
        <v/>
      </c>
      <c r="N208" s="270"/>
      <c r="O208" s="270"/>
      <c r="P208" s="270"/>
      <c r="Q208" s="270"/>
      <c r="R208" s="270"/>
      <c r="S208" s="270"/>
      <c r="T208" s="270"/>
      <c r="U208" s="270">
        <v>5</v>
      </c>
    </row>
    <row r="209" spans="1:21" ht="14.45" customHeight="1" x14ac:dyDescent="0.2">
      <c r="A209" s="710" t="s">
        <v>533</v>
      </c>
      <c r="B209" s="706">
        <v>0</v>
      </c>
      <c r="C209" s="707">
        <v>3074.9241999999999</v>
      </c>
      <c r="D209" s="707">
        <v>3074.9241999999999</v>
      </c>
      <c r="E209" s="708">
        <v>0</v>
      </c>
      <c r="F209" s="706">
        <v>0</v>
      </c>
      <c r="G209" s="707">
        <v>0</v>
      </c>
      <c r="H209" s="707">
        <v>0</v>
      </c>
      <c r="I209" s="707">
        <v>3240.85815</v>
      </c>
      <c r="J209" s="707">
        <v>3240.85815</v>
      </c>
      <c r="K209" s="709">
        <v>0</v>
      </c>
      <c r="L209" s="270"/>
      <c r="M209" s="705" t="str">
        <f t="shared" si="3"/>
        <v/>
      </c>
      <c r="N209" s="270"/>
      <c r="O209" s="270"/>
      <c r="P209" s="270"/>
      <c r="Q209" s="270"/>
      <c r="R209" s="270"/>
      <c r="S209" s="270"/>
      <c r="T209" s="270"/>
      <c r="U209" s="270">
        <v>2</v>
      </c>
    </row>
    <row r="210" spans="1:21" ht="14.45" customHeight="1" x14ac:dyDescent="0.2">
      <c r="A210" s="710" t="s">
        <v>534</v>
      </c>
      <c r="B210" s="706">
        <v>0</v>
      </c>
      <c r="C210" s="707">
        <v>3074.9241999999999</v>
      </c>
      <c r="D210" s="707">
        <v>3074.9241999999999</v>
      </c>
      <c r="E210" s="708">
        <v>0</v>
      </c>
      <c r="F210" s="706">
        <v>0</v>
      </c>
      <c r="G210" s="707">
        <v>0</v>
      </c>
      <c r="H210" s="707">
        <v>0</v>
      </c>
      <c r="I210" s="707">
        <v>3240.85815</v>
      </c>
      <c r="J210" s="707">
        <v>3240.85815</v>
      </c>
      <c r="K210" s="709">
        <v>0</v>
      </c>
      <c r="L210" s="270"/>
      <c r="M210" s="705" t="str">
        <f t="shared" si="3"/>
        <v>X</v>
      </c>
      <c r="N210" s="270"/>
      <c r="O210" s="270"/>
      <c r="P210" s="270"/>
      <c r="Q210" s="270"/>
      <c r="R210" s="270"/>
      <c r="S210" s="270"/>
      <c r="T210" s="270"/>
      <c r="U210" s="270">
        <v>3</v>
      </c>
    </row>
    <row r="211" spans="1:21" ht="14.45" customHeight="1" x14ac:dyDescent="0.2">
      <c r="A211" s="710" t="s">
        <v>535</v>
      </c>
      <c r="B211" s="706">
        <v>0</v>
      </c>
      <c r="C211" s="707">
        <v>3074.9241999999999</v>
      </c>
      <c r="D211" s="707">
        <v>3074.9241999999999</v>
      </c>
      <c r="E211" s="708">
        <v>0</v>
      </c>
      <c r="F211" s="706">
        <v>0</v>
      </c>
      <c r="G211" s="707">
        <v>0</v>
      </c>
      <c r="H211" s="707">
        <v>0</v>
      </c>
      <c r="I211" s="707">
        <v>3240.85815</v>
      </c>
      <c r="J211" s="707">
        <v>3240.85815</v>
      </c>
      <c r="K211" s="709">
        <v>0</v>
      </c>
      <c r="L211" s="270"/>
      <c r="M211" s="705" t="str">
        <f t="shared" si="3"/>
        <v/>
      </c>
      <c r="N211" s="270"/>
      <c r="O211" s="270"/>
      <c r="P211" s="270"/>
      <c r="Q211" s="270"/>
      <c r="R211" s="270"/>
      <c r="S211" s="270"/>
      <c r="T211" s="270"/>
      <c r="U211" s="270">
        <v>4</v>
      </c>
    </row>
    <row r="212" spans="1:21" ht="14.45" customHeight="1" x14ac:dyDescent="0.2">
      <c r="A212" s="710" t="s">
        <v>536</v>
      </c>
      <c r="B212" s="706">
        <v>0</v>
      </c>
      <c r="C212" s="707">
        <v>3074.9241999999999</v>
      </c>
      <c r="D212" s="707">
        <v>3074.9241999999999</v>
      </c>
      <c r="E212" s="708">
        <v>0</v>
      </c>
      <c r="F212" s="706">
        <v>0</v>
      </c>
      <c r="G212" s="707">
        <v>0</v>
      </c>
      <c r="H212" s="707">
        <v>0</v>
      </c>
      <c r="I212" s="707">
        <v>3240.85815</v>
      </c>
      <c r="J212" s="707">
        <v>3240.85815</v>
      </c>
      <c r="K212" s="709">
        <v>0</v>
      </c>
      <c r="L212" s="270"/>
      <c r="M212" s="705" t="str">
        <f t="shared" si="3"/>
        <v/>
      </c>
      <c r="N212" s="270"/>
      <c r="O212" s="270"/>
      <c r="P212" s="270"/>
      <c r="Q212" s="270"/>
      <c r="R212" s="270"/>
      <c r="S212" s="270"/>
      <c r="T212" s="270"/>
      <c r="U212" s="270">
        <v>5</v>
      </c>
    </row>
    <row r="213" spans="1:21" ht="14.45" customHeight="1" x14ac:dyDescent="0.2">
      <c r="A213" s="710" t="s">
        <v>537</v>
      </c>
      <c r="B213" s="706">
        <v>0</v>
      </c>
      <c r="C213" s="707">
        <v>-4962.1925099999999</v>
      </c>
      <c r="D213" s="707">
        <v>-4962.1925099999999</v>
      </c>
      <c r="E213" s="708">
        <v>0</v>
      </c>
      <c r="F213" s="706">
        <v>0</v>
      </c>
      <c r="G213" s="707">
        <v>0</v>
      </c>
      <c r="H213" s="707">
        <v>-621.26958000000002</v>
      </c>
      <c r="I213" s="707">
        <v>-5165.1917000000003</v>
      </c>
      <c r="J213" s="707">
        <v>-5165.1917000000003</v>
      </c>
      <c r="K213" s="709">
        <v>0</v>
      </c>
      <c r="L213" s="270"/>
      <c r="M213" s="705" t="str">
        <f t="shared" si="3"/>
        <v/>
      </c>
      <c r="N213" s="270"/>
      <c r="O213" s="270"/>
      <c r="P213" s="270"/>
      <c r="Q213" s="270"/>
      <c r="R213" s="270"/>
      <c r="S213" s="270"/>
      <c r="T213" s="270"/>
      <c r="U213" s="270">
        <v>1</v>
      </c>
    </row>
    <row r="214" spans="1:21" ht="14.45" customHeight="1" x14ac:dyDescent="0.2">
      <c r="A214" s="710" t="s">
        <v>538</v>
      </c>
      <c r="B214" s="706">
        <v>0</v>
      </c>
      <c r="C214" s="707">
        <v>-4962.1925099999999</v>
      </c>
      <c r="D214" s="707">
        <v>-4962.1925099999999</v>
      </c>
      <c r="E214" s="708">
        <v>0</v>
      </c>
      <c r="F214" s="706">
        <v>0</v>
      </c>
      <c r="G214" s="707">
        <v>0</v>
      </c>
      <c r="H214" s="707">
        <v>-621.26958000000002</v>
      </c>
      <c r="I214" s="707">
        <v>-5165.1917000000003</v>
      </c>
      <c r="J214" s="707">
        <v>-5165.1917000000003</v>
      </c>
      <c r="K214" s="709">
        <v>0</v>
      </c>
      <c r="L214" s="270"/>
      <c r="M214" s="705" t="str">
        <f t="shared" si="3"/>
        <v/>
      </c>
      <c r="N214" s="270"/>
      <c r="O214" s="270"/>
      <c r="P214" s="270"/>
      <c r="Q214" s="270"/>
      <c r="R214" s="270"/>
      <c r="S214" s="270"/>
      <c r="T214" s="270"/>
      <c r="U214" s="270">
        <v>2</v>
      </c>
    </row>
    <row r="215" spans="1:21" ht="14.45" customHeight="1" x14ac:dyDescent="0.2">
      <c r="A215" s="710" t="s">
        <v>539</v>
      </c>
      <c r="B215" s="706">
        <v>0</v>
      </c>
      <c r="C215" s="707">
        <v>-4962.1925099999999</v>
      </c>
      <c r="D215" s="707">
        <v>-4962.1925099999999</v>
      </c>
      <c r="E215" s="708">
        <v>0</v>
      </c>
      <c r="F215" s="706">
        <v>0</v>
      </c>
      <c r="G215" s="707">
        <v>0</v>
      </c>
      <c r="H215" s="707">
        <v>-621.26958000000002</v>
      </c>
      <c r="I215" s="707">
        <v>-5165.1917000000003</v>
      </c>
      <c r="J215" s="707">
        <v>-5165.1917000000003</v>
      </c>
      <c r="K215" s="709">
        <v>0</v>
      </c>
      <c r="L215" s="270"/>
      <c r="M215" s="705" t="str">
        <f t="shared" si="3"/>
        <v>X</v>
      </c>
      <c r="N215" s="270"/>
      <c r="O215" s="270"/>
      <c r="P215" s="270"/>
      <c r="Q215" s="270"/>
      <c r="R215" s="270"/>
      <c r="S215" s="270"/>
      <c r="T215" s="270"/>
      <c r="U215" s="270">
        <v>3</v>
      </c>
    </row>
    <row r="216" spans="1:21" ht="14.45" customHeight="1" x14ac:dyDescent="0.2">
      <c r="A216" s="710" t="s">
        <v>540</v>
      </c>
      <c r="B216" s="706">
        <v>0</v>
      </c>
      <c r="C216" s="707">
        <v>-15.828900000000001</v>
      </c>
      <c r="D216" s="707">
        <v>-15.828900000000001</v>
      </c>
      <c r="E216" s="708">
        <v>0</v>
      </c>
      <c r="F216" s="706">
        <v>0</v>
      </c>
      <c r="G216" s="707">
        <v>0</v>
      </c>
      <c r="H216" s="707">
        <v>-1.6694599999999999</v>
      </c>
      <c r="I216" s="707">
        <v>-15.797980000000001</v>
      </c>
      <c r="J216" s="707">
        <v>-15.797980000000001</v>
      </c>
      <c r="K216" s="709">
        <v>0</v>
      </c>
      <c r="L216" s="270"/>
      <c r="M216" s="705" t="str">
        <f t="shared" si="3"/>
        <v/>
      </c>
      <c r="N216" s="270"/>
      <c r="O216" s="270"/>
      <c r="P216" s="270"/>
      <c r="Q216" s="270"/>
      <c r="R216" s="270"/>
      <c r="S216" s="270"/>
      <c r="T216" s="270"/>
      <c r="U216" s="270">
        <v>4</v>
      </c>
    </row>
    <row r="217" spans="1:21" ht="14.45" customHeight="1" x14ac:dyDescent="0.2">
      <c r="A217" s="710" t="s">
        <v>541</v>
      </c>
      <c r="B217" s="706">
        <v>0</v>
      </c>
      <c r="C217" s="707">
        <v>-15.828900000000001</v>
      </c>
      <c r="D217" s="707">
        <v>-15.828900000000001</v>
      </c>
      <c r="E217" s="708">
        <v>0</v>
      </c>
      <c r="F217" s="706">
        <v>0</v>
      </c>
      <c r="G217" s="707">
        <v>0</v>
      </c>
      <c r="H217" s="707">
        <v>-1.6694599999999999</v>
      </c>
      <c r="I217" s="707">
        <v>-15.797980000000001</v>
      </c>
      <c r="J217" s="707">
        <v>-15.797980000000001</v>
      </c>
      <c r="K217" s="709">
        <v>0</v>
      </c>
      <c r="L217" s="270"/>
      <c r="M217" s="705" t="str">
        <f t="shared" si="3"/>
        <v/>
      </c>
      <c r="N217" s="270"/>
      <c r="O217" s="270"/>
      <c r="P217" s="270"/>
      <c r="Q217" s="270"/>
      <c r="R217" s="270"/>
      <c r="S217" s="270"/>
      <c r="T217" s="270"/>
      <c r="U217" s="270">
        <v>5</v>
      </c>
    </row>
    <row r="218" spans="1:21" ht="14.45" customHeight="1" x14ac:dyDescent="0.2">
      <c r="A218" s="710" t="s">
        <v>542</v>
      </c>
      <c r="B218" s="706">
        <v>0</v>
      </c>
      <c r="C218" s="707">
        <v>-35.96</v>
      </c>
      <c r="D218" s="707">
        <v>-35.96</v>
      </c>
      <c r="E218" s="708">
        <v>0</v>
      </c>
      <c r="F218" s="706">
        <v>0</v>
      </c>
      <c r="G218" s="707">
        <v>0</v>
      </c>
      <c r="H218" s="707">
        <v>-3.06</v>
      </c>
      <c r="I218" s="707">
        <v>-40.46</v>
      </c>
      <c r="J218" s="707">
        <v>-40.46</v>
      </c>
      <c r="K218" s="709">
        <v>0</v>
      </c>
      <c r="L218" s="270"/>
      <c r="M218" s="705" t="str">
        <f t="shared" si="3"/>
        <v/>
      </c>
      <c r="N218" s="270"/>
      <c r="O218" s="270"/>
      <c r="P218" s="270"/>
      <c r="Q218" s="270"/>
      <c r="R218" s="270"/>
      <c r="S218" s="270"/>
      <c r="T218" s="270"/>
      <c r="U218" s="270">
        <v>4</v>
      </c>
    </row>
    <row r="219" spans="1:21" ht="14.45" customHeight="1" x14ac:dyDescent="0.2">
      <c r="A219" s="710" t="s">
        <v>543</v>
      </c>
      <c r="B219" s="706">
        <v>0</v>
      </c>
      <c r="C219" s="707">
        <v>-32.9</v>
      </c>
      <c r="D219" s="707">
        <v>-32.9</v>
      </c>
      <c r="E219" s="708">
        <v>0</v>
      </c>
      <c r="F219" s="706">
        <v>0</v>
      </c>
      <c r="G219" s="707">
        <v>0</v>
      </c>
      <c r="H219" s="707">
        <v>-3.06</v>
      </c>
      <c r="I219" s="707">
        <v>-37.4</v>
      </c>
      <c r="J219" s="707">
        <v>-37.4</v>
      </c>
      <c r="K219" s="709">
        <v>0</v>
      </c>
      <c r="L219" s="270"/>
      <c r="M219" s="705" t="str">
        <f t="shared" si="3"/>
        <v/>
      </c>
      <c r="N219" s="270"/>
      <c r="O219" s="270"/>
      <c r="P219" s="270"/>
      <c r="Q219" s="270"/>
      <c r="R219" s="270"/>
      <c r="S219" s="270"/>
      <c r="T219" s="270"/>
      <c r="U219" s="270">
        <v>5</v>
      </c>
    </row>
    <row r="220" spans="1:21" ht="14.45" customHeight="1" x14ac:dyDescent="0.2">
      <c r="A220" s="710" t="s">
        <v>544</v>
      </c>
      <c r="B220" s="706">
        <v>0</v>
      </c>
      <c r="C220" s="707">
        <v>-3.06</v>
      </c>
      <c r="D220" s="707">
        <v>-3.06</v>
      </c>
      <c r="E220" s="708">
        <v>0</v>
      </c>
      <c r="F220" s="706">
        <v>0</v>
      </c>
      <c r="G220" s="707">
        <v>0</v>
      </c>
      <c r="H220" s="707">
        <v>0</v>
      </c>
      <c r="I220" s="707">
        <v>-3.06</v>
      </c>
      <c r="J220" s="707">
        <v>-3.06</v>
      </c>
      <c r="K220" s="709">
        <v>0</v>
      </c>
      <c r="L220" s="270"/>
      <c r="M220" s="705" t="str">
        <f t="shared" si="3"/>
        <v/>
      </c>
      <c r="N220" s="270"/>
      <c r="O220" s="270"/>
      <c r="P220" s="270"/>
      <c r="Q220" s="270"/>
      <c r="R220" s="270"/>
      <c r="S220" s="270"/>
      <c r="T220" s="270"/>
      <c r="U220" s="270">
        <v>5</v>
      </c>
    </row>
    <row r="221" spans="1:21" ht="14.45" customHeight="1" x14ac:dyDescent="0.2">
      <c r="A221" s="710" t="s">
        <v>545</v>
      </c>
      <c r="B221" s="706">
        <v>0</v>
      </c>
      <c r="C221" s="707">
        <v>-28.570080000000001</v>
      </c>
      <c r="D221" s="707">
        <v>-28.570080000000001</v>
      </c>
      <c r="E221" s="708">
        <v>0</v>
      </c>
      <c r="F221" s="706">
        <v>0</v>
      </c>
      <c r="G221" s="707">
        <v>0</v>
      </c>
      <c r="H221" s="707">
        <v>-1.9625999999999999</v>
      </c>
      <c r="I221" s="707">
        <v>-26.673780000000001</v>
      </c>
      <c r="J221" s="707">
        <v>-26.673780000000001</v>
      </c>
      <c r="K221" s="709">
        <v>0</v>
      </c>
      <c r="L221" s="270"/>
      <c r="M221" s="705" t="str">
        <f t="shared" si="3"/>
        <v/>
      </c>
      <c r="N221" s="270"/>
      <c r="O221" s="270"/>
      <c r="P221" s="270"/>
      <c r="Q221" s="270"/>
      <c r="R221" s="270"/>
      <c r="S221" s="270"/>
      <c r="T221" s="270"/>
      <c r="U221" s="270">
        <v>4</v>
      </c>
    </row>
    <row r="222" spans="1:21" ht="14.45" customHeight="1" x14ac:dyDescent="0.2">
      <c r="A222" s="710" t="s">
        <v>546</v>
      </c>
      <c r="B222" s="706">
        <v>0</v>
      </c>
      <c r="C222" s="707">
        <v>-13.69</v>
      </c>
      <c r="D222" s="707">
        <v>-13.69</v>
      </c>
      <c r="E222" s="708">
        <v>0</v>
      </c>
      <c r="F222" s="706">
        <v>0</v>
      </c>
      <c r="G222" s="707">
        <v>0</v>
      </c>
      <c r="H222" s="707">
        <v>-1.1100000000000001</v>
      </c>
      <c r="I222" s="707">
        <v>-15.54</v>
      </c>
      <c r="J222" s="707">
        <v>-15.54</v>
      </c>
      <c r="K222" s="709">
        <v>0</v>
      </c>
      <c r="L222" s="270"/>
      <c r="M222" s="705" t="str">
        <f t="shared" si="3"/>
        <v/>
      </c>
      <c r="N222" s="270"/>
      <c r="O222" s="270"/>
      <c r="P222" s="270"/>
      <c r="Q222" s="270"/>
      <c r="R222" s="270"/>
      <c r="S222" s="270"/>
      <c r="T222" s="270"/>
      <c r="U222" s="270">
        <v>5</v>
      </c>
    </row>
    <row r="223" spans="1:21" ht="14.45" customHeight="1" x14ac:dyDescent="0.2">
      <c r="A223" s="710" t="s">
        <v>547</v>
      </c>
      <c r="B223" s="706">
        <v>0</v>
      </c>
      <c r="C223" s="707">
        <v>-2.1440000000000001</v>
      </c>
      <c r="D223" s="707">
        <v>-2.1440000000000001</v>
      </c>
      <c r="E223" s="708">
        <v>0</v>
      </c>
      <c r="F223" s="706">
        <v>0</v>
      </c>
      <c r="G223" s="707">
        <v>0</v>
      </c>
      <c r="H223" s="707">
        <v>0</v>
      </c>
      <c r="I223" s="707">
        <v>0</v>
      </c>
      <c r="J223" s="707">
        <v>0</v>
      </c>
      <c r="K223" s="709">
        <v>0</v>
      </c>
      <c r="L223" s="270"/>
      <c r="M223" s="705" t="str">
        <f t="shared" si="3"/>
        <v/>
      </c>
      <c r="N223" s="270"/>
      <c r="O223" s="270"/>
      <c r="P223" s="270"/>
      <c r="Q223" s="270"/>
      <c r="R223" s="270"/>
      <c r="S223" s="270"/>
      <c r="T223" s="270"/>
      <c r="U223" s="270">
        <v>5</v>
      </c>
    </row>
    <row r="224" spans="1:21" ht="14.45" customHeight="1" x14ac:dyDescent="0.2">
      <c r="A224" s="710" t="s">
        <v>548</v>
      </c>
      <c r="B224" s="706">
        <v>0</v>
      </c>
      <c r="C224" s="707">
        <v>-12.736079999999999</v>
      </c>
      <c r="D224" s="707">
        <v>-12.736079999999999</v>
      </c>
      <c r="E224" s="708">
        <v>0</v>
      </c>
      <c r="F224" s="706">
        <v>0</v>
      </c>
      <c r="G224" s="707">
        <v>0</v>
      </c>
      <c r="H224" s="707">
        <v>-0.85260000000000002</v>
      </c>
      <c r="I224" s="707">
        <v>-11.13378</v>
      </c>
      <c r="J224" s="707">
        <v>-11.13378</v>
      </c>
      <c r="K224" s="709">
        <v>0</v>
      </c>
      <c r="L224" s="270"/>
      <c r="M224" s="705" t="str">
        <f t="shared" si="3"/>
        <v/>
      </c>
      <c r="N224" s="270"/>
      <c r="O224" s="270"/>
      <c r="P224" s="270"/>
      <c r="Q224" s="270"/>
      <c r="R224" s="270"/>
      <c r="S224" s="270"/>
      <c r="T224" s="270"/>
      <c r="U224" s="270">
        <v>5</v>
      </c>
    </row>
    <row r="225" spans="1:21" ht="14.45" customHeight="1" x14ac:dyDescent="0.2">
      <c r="A225" s="710" t="s">
        <v>549</v>
      </c>
      <c r="B225" s="706">
        <v>0</v>
      </c>
      <c r="C225" s="707">
        <v>-43.282600000000002</v>
      </c>
      <c r="D225" s="707">
        <v>-43.282600000000002</v>
      </c>
      <c r="E225" s="708">
        <v>0</v>
      </c>
      <c r="F225" s="706">
        <v>0</v>
      </c>
      <c r="G225" s="707">
        <v>0</v>
      </c>
      <c r="H225" s="707">
        <v>-4.2679400000000003</v>
      </c>
      <c r="I225" s="707">
        <v>-48.092750000000002</v>
      </c>
      <c r="J225" s="707">
        <v>-48.092750000000002</v>
      </c>
      <c r="K225" s="709">
        <v>0</v>
      </c>
      <c r="L225" s="270"/>
      <c r="M225" s="705" t="str">
        <f t="shared" si="3"/>
        <v/>
      </c>
      <c r="N225" s="270"/>
      <c r="O225" s="270"/>
      <c r="P225" s="270"/>
      <c r="Q225" s="270"/>
      <c r="R225" s="270"/>
      <c r="S225" s="270"/>
      <c r="T225" s="270"/>
      <c r="U225" s="270">
        <v>4</v>
      </c>
    </row>
    <row r="226" spans="1:21" ht="14.45" customHeight="1" x14ac:dyDescent="0.2">
      <c r="A226" s="710" t="s">
        <v>550</v>
      </c>
      <c r="B226" s="706">
        <v>0</v>
      </c>
      <c r="C226" s="707">
        <v>-43.282600000000002</v>
      </c>
      <c r="D226" s="707">
        <v>-43.282600000000002</v>
      </c>
      <c r="E226" s="708">
        <v>0</v>
      </c>
      <c r="F226" s="706">
        <v>0</v>
      </c>
      <c r="G226" s="707">
        <v>0</v>
      </c>
      <c r="H226" s="707">
        <v>-4.2679400000000003</v>
      </c>
      <c r="I226" s="707">
        <v>-48.092750000000002</v>
      </c>
      <c r="J226" s="707">
        <v>-48.092750000000002</v>
      </c>
      <c r="K226" s="709">
        <v>0</v>
      </c>
      <c r="L226" s="270"/>
      <c r="M226" s="705" t="str">
        <f t="shared" si="3"/>
        <v/>
      </c>
      <c r="N226" s="270"/>
      <c r="O226" s="270"/>
      <c r="P226" s="270"/>
      <c r="Q226" s="270"/>
      <c r="R226" s="270"/>
      <c r="S226" s="270"/>
      <c r="T226" s="270"/>
      <c r="U226" s="270">
        <v>5</v>
      </c>
    </row>
    <row r="227" spans="1:21" ht="14.45" customHeight="1" x14ac:dyDescent="0.2">
      <c r="A227" s="710" t="s">
        <v>551</v>
      </c>
      <c r="B227" s="706">
        <v>0</v>
      </c>
      <c r="C227" s="707">
        <v>-12.998049999999999</v>
      </c>
      <c r="D227" s="707">
        <v>-12.998049999999999</v>
      </c>
      <c r="E227" s="708">
        <v>0</v>
      </c>
      <c r="F227" s="706">
        <v>0</v>
      </c>
      <c r="G227" s="707">
        <v>0</v>
      </c>
      <c r="H227" s="707">
        <v>-0.95206999999999997</v>
      </c>
      <c r="I227" s="707">
        <v>-11.137840000000001</v>
      </c>
      <c r="J227" s="707">
        <v>-11.137840000000001</v>
      </c>
      <c r="K227" s="709">
        <v>0</v>
      </c>
      <c r="L227" s="270"/>
      <c r="M227" s="705" t="str">
        <f t="shared" si="3"/>
        <v/>
      </c>
      <c r="N227" s="270"/>
      <c r="O227" s="270"/>
      <c r="P227" s="270"/>
      <c r="Q227" s="270"/>
      <c r="R227" s="270"/>
      <c r="S227" s="270"/>
      <c r="T227" s="270"/>
      <c r="U227" s="270">
        <v>4</v>
      </c>
    </row>
    <row r="228" spans="1:21" ht="14.45" customHeight="1" x14ac:dyDescent="0.2">
      <c r="A228" s="710" t="s">
        <v>552</v>
      </c>
      <c r="B228" s="706">
        <v>0</v>
      </c>
      <c r="C228" s="707">
        <v>-12.998049999999999</v>
      </c>
      <c r="D228" s="707">
        <v>-12.998049999999999</v>
      </c>
      <c r="E228" s="708">
        <v>0</v>
      </c>
      <c r="F228" s="706">
        <v>0</v>
      </c>
      <c r="G228" s="707">
        <v>0</v>
      </c>
      <c r="H228" s="707">
        <v>-0.95206999999999997</v>
      </c>
      <c r="I228" s="707">
        <v>-11.137840000000001</v>
      </c>
      <c r="J228" s="707">
        <v>-11.137840000000001</v>
      </c>
      <c r="K228" s="709">
        <v>0</v>
      </c>
      <c r="L228" s="270"/>
      <c r="M228" s="705" t="str">
        <f t="shared" si="3"/>
        <v/>
      </c>
      <c r="N228" s="270"/>
      <c r="O228" s="270"/>
      <c r="P228" s="270"/>
      <c r="Q228" s="270"/>
      <c r="R228" s="270"/>
      <c r="S228" s="270"/>
      <c r="T228" s="270"/>
      <c r="U228" s="270">
        <v>5</v>
      </c>
    </row>
    <row r="229" spans="1:21" ht="14.45" customHeight="1" x14ac:dyDescent="0.2">
      <c r="A229" s="710" t="s">
        <v>553</v>
      </c>
      <c r="B229" s="706">
        <v>0</v>
      </c>
      <c r="C229" s="707">
        <v>-5.0579999999999998</v>
      </c>
      <c r="D229" s="707">
        <v>-5.0579999999999998</v>
      </c>
      <c r="E229" s="708">
        <v>0</v>
      </c>
      <c r="F229" s="706">
        <v>0</v>
      </c>
      <c r="G229" s="707">
        <v>0</v>
      </c>
      <c r="H229" s="707">
        <v>-0.52</v>
      </c>
      <c r="I229" s="707">
        <v>-4.7309999999999999</v>
      </c>
      <c r="J229" s="707">
        <v>-4.7309999999999999</v>
      </c>
      <c r="K229" s="709">
        <v>0</v>
      </c>
      <c r="L229" s="270"/>
      <c r="M229" s="705" t="str">
        <f t="shared" si="3"/>
        <v/>
      </c>
      <c r="N229" s="270"/>
      <c r="O229" s="270"/>
      <c r="P229" s="270"/>
      <c r="Q229" s="270"/>
      <c r="R229" s="270"/>
      <c r="S229" s="270"/>
      <c r="T229" s="270"/>
      <c r="U229" s="270">
        <v>4</v>
      </c>
    </row>
    <row r="230" spans="1:21" ht="14.45" customHeight="1" x14ac:dyDescent="0.2">
      <c r="A230" s="710" t="s">
        <v>554</v>
      </c>
      <c r="B230" s="706">
        <v>0</v>
      </c>
      <c r="C230" s="707">
        <v>-5.0579999999999998</v>
      </c>
      <c r="D230" s="707">
        <v>-5.0579999999999998</v>
      </c>
      <c r="E230" s="708">
        <v>0</v>
      </c>
      <c r="F230" s="706">
        <v>0</v>
      </c>
      <c r="G230" s="707">
        <v>0</v>
      </c>
      <c r="H230" s="707">
        <v>-0.52</v>
      </c>
      <c r="I230" s="707">
        <v>-4.7309999999999999</v>
      </c>
      <c r="J230" s="707">
        <v>-4.7309999999999999</v>
      </c>
      <c r="K230" s="709">
        <v>0</v>
      </c>
      <c r="L230" s="270"/>
      <c r="M230" s="705" t="str">
        <f t="shared" si="3"/>
        <v/>
      </c>
      <c r="N230" s="270"/>
      <c r="O230" s="270"/>
      <c r="P230" s="270"/>
      <c r="Q230" s="270"/>
      <c r="R230" s="270"/>
      <c r="S230" s="270"/>
      <c r="T230" s="270"/>
      <c r="U230" s="270">
        <v>5</v>
      </c>
    </row>
    <row r="231" spans="1:21" ht="14.45" customHeight="1" x14ac:dyDescent="0.2">
      <c r="A231" s="710" t="s">
        <v>555</v>
      </c>
      <c r="B231" s="706">
        <v>0</v>
      </c>
      <c r="C231" s="707">
        <v>-947.46190000000001</v>
      </c>
      <c r="D231" s="707">
        <v>-947.46190000000001</v>
      </c>
      <c r="E231" s="708">
        <v>0</v>
      </c>
      <c r="F231" s="706">
        <v>0</v>
      </c>
      <c r="G231" s="707">
        <v>0</v>
      </c>
      <c r="H231" s="707">
        <v>-144.07565</v>
      </c>
      <c r="I231" s="707">
        <v>-728.94462999999996</v>
      </c>
      <c r="J231" s="707">
        <v>-728.94462999999996</v>
      </c>
      <c r="K231" s="709">
        <v>0</v>
      </c>
      <c r="L231" s="270"/>
      <c r="M231" s="705" t="str">
        <f t="shared" si="3"/>
        <v/>
      </c>
      <c r="N231" s="270"/>
      <c r="O231" s="270"/>
      <c r="P231" s="270"/>
      <c r="Q231" s="270"/>
      <c r="R231" s="270"/>
      <c r="S231" s="270"/>
      <c r="T231" s="270"/>
      <c r="U231" s="270">
        <v>4</v>
      </c>
    </row>
    <row r="232" spans="1:21" ht="14.45" customHeight="1" x14ac:dyDescent="0.2">
      <c r="A232" s="710" t="s">
        <v>556</v>
      </c>
      <c r="B232" s="706">
        <v>0</v>
      </c>
      <c r="C232" s="707">
        <v>-947.46190000000001</v>
      </c>
      <c r="D232" s="707">
        <v>-947.46190000000001</v>
      </c>
      <c r="E232" s="708">
        <v>0</v>
      </c>
      <c r="F232" s="706">
        <v>0</v>
      </c>
      <c r="G232" s="707">
        <v>0</v>
      </c>
      <c r="H232" s="707">
        <v>-144.07565</v>
      </c>
      <c r="I232" s="707">
        <v>-728.94462999999996</v>
      </c>
      <c r="J232" s="707">
        <v>-728.94462999999996</v>
      </c>
      <c r="K232" s="709">
        <v>0</v>
      </c>
      <c r="L232" s="270"/>
      <c r="M232" s="705" t="str">
        <f t="shared" si="3"/>
        <v/>
      </c>
      <c r="N232" s="270"/>
      <c r="O232" s="270"/>
      <c r="P232" s="270"/>
      <c r="Q232" s="270"/>
      <c r="R232" s="270"/>
      <c r="S232" s="270"/>
      <c r="T232" s="270"/>
      <c r="U232" s="270">
        <v>5</v>
      </c>
    </row>
    <row r="233" spans="1:21" ht="14.45" customHeight="1" x14ac:dyDescent="0.2">
      <c r="A233" s="710" t="s">
        <v>557</v>
      </c>
      <c r="B233" s="706">
        <v>0</v>
      </c>
      <c r="C233" s="707">
        <v>-78.972989999999996</v>
      </c>
      <c r="D233" s="707">
        <v>-78.972989999999996</v>
      </c>
      <c r="E233" s="708">
        <v>0</v>
      </c>
      <c r="F233" s="706">
        <v>0</v>
      </c>
      <c r="G233" s="707">
        <v>0</v>
      </c>
      <c r="H233" s="707">
        <v>-4.6253000000000002</v>
      </c>
      <c r="I233" s="707">
        <v>-75.207520000000002</v>
      </c>
      <c r="J233" s="707">
        <v>-75.207520000000002</v>
      </c>
      <c r="K233" s="709">
        <v>0</v>
      </c>
      <c r="L233" s="270"/>
      <c r="M233" s="705" t="str">
        <f t="shared" si="3"/>
        <v/>
      </c>
      <c r="N233" s="270"/>
      <c r="O233" s="270"/>
      <c r="P233" s="270"/>
      <c r="Q233" s="270"/>
      <c r="R233" s="270"/>
      <c r="S233" s="270"/>
      <c r="T233" s="270"/>
      <c r="U233" s="270">
        <v>4</v>
      </c>
    </row>
    <row r="234" spans="1:21" ht="14.45" customHeight="1" x14ac:dyDescent="0.2">
      <c r="A234" s="710" t="s">
        <v>558</v>
      </c>
      <c r="B234" s="706">
        <v>0</v>
      </c>
      <c r="C234" s="707">
        <v>-37.228999999999999</v>
      </c>
      <c r="D234" s="707">
        <v>-37.228999999999999</v>
      </c>
      <c r="E234" s="708">
        <v>0</v>
      </c>
      <c r="F234" s="706">
        <v>0</v>
      </c>
      <c r="G234" s="707">
        <v>0</v>
      </c>
      <c r="H234" s="707">
        <v>0</v>
      </c>
      <c r="I234" s="707">
        <v>-24.777999999999999</v>
      </c>
      <c r="J234" s="707">
        <v>-24.777999999999999</v>
      </c>
      <c r="K234" s="709">
        <v>0</v>
      </c>
      <c r="L234" s="270"/>
      <c r="M234" s="705" t="str">
        <f t="shared" si="3"/>
        <v/>
      </c>
      <c r="N234" s="270"/>
      <c r="O234" s="270"/>
      <c r="P234" s="270"/>
      <c r="Q234" s="270"/>
      <c r="R234" s="270"/>
      <c r="S234" s="270"/>
      <c r="T234" s="270"/>
      <c r="U234" s="270">
        <v>5</v>
      </c>
    </row>
    <row r="235" spans="1:21" ht="14.45" customHeight="1" x14ac:dyDescent="0.2">
      <c r="A235" s="710" t="s">
        <v>559</v>
      </c>
      <c r="B235" s="706">
        <v>0</v>
      </c>
      <c r="C235" s="707">
        <v>-41.743989999999997</v>
      </c>
      <c r="D235" s="707">
        <v>-41.743989999999997</v>
      </c>
      <c r="E235" s="708">
        <v>0</v>
      </c>
      <c r="F235" s="706">
        <v>0</v>
      </c>
      <c r="G235" s="707">
        <v>0</v>
      </c>
      <c r="H235" s="707">
        <v>-4.6253000000000002</v>
      </c>
      <c r="I235" s="707">
        <v>-50.429519999999997</v>
      </c>
      <c r="J235" s="707">
        <v>-50.429519999999997</v>
      </c>
      <c r="K235" s="709">
        <v>0</v>
      </c>
      <c r="L235" s="270"/>
      <c r="M235" s="705" t="str">
        <f t="shared" si="3"/>
        <v/>
      </c>
      <c r="N235" s="270"/>
      <c r="O235" s="270"/>
      <c r="P235" s="270"/>
      <c r="Q235" s="270"/>
      <c r="R235" s="270"/>
      <c r="S235" s="270"/>
      <c r="T235" s="270"/>
      <c r="U235" s="270">
        <v>5</v>
      </c>
    </row>
    <row r="236" spans="1:21" ht="14.45" customHeight="1" x14ac:dyDescent="0.2">
      <c r="A236" s="710" t="s">
        <v>560</v>
      </c>
      <c r="B236" s="706">
        <v>0</v>
      </c>
      <c r="C236" s="707">
        <v>-3794.0599900000002</v>
      </c>
      <c r="D236" s="707">
        <v>-3794.0599900000002</v>
      </c>
      <c r="E236" s="708">
        <v>0</v>
      </c>
      <c r="F236" s="706">
        <v>0</v>
      </c>
      <c r="G236" s="707">
        <v>0</v>
      </c>
      <c r="H236" s="707">
        <v>-460.13655999999997</v>
      </c>
      <c r="I236" s="707">
        <v>-4214.1462000000001</v>
      </c>
      <c r="J236" s="707">
        <v>-4214.1462000000001</v>
      </c>
      <c r="K236" s="709">
        <v>0</v>
      </c>
      <c r="L236" s="270"/>
      <c r="M236" s="705" t="str">
        <f t="shared" si="3"/>
        <v/>
      </c>
      <c r="N236" s="270"/>
      <c r="O236" s="270"/>
      <c r="P236" s="270"/>
      <c r="Q236" s="270"/>
      <c r="R236" s="270"/>
      <c r="S236" s="270"/>
      <c r="T236" s="270"/>
      <c r="U236" s="270">
        <v>4</v>
      </c>
    </row>
    <row r="237" spans="1:21" ht="14.45" customHeight="1" x14ac:dyDescent="0.2">
      <c r="A237" s="710" t="s">
        <v>561</v>
      </c>
      <c r="B237" s="706">
        <v>0</v>
      </c>
      <c r="C237" s="707">
        <v>-3794.0599900000002</v>
      </c>
      <c r="D237" s="707">
        <v>-3794.0599900000002</v>
      </c>
      <c r="E237" s="708">
        <v>0</v>
      </c>
      <c r="F237" s="706">
        <v>0</v>
      </c>
      <c r="G237" s="707">
        <v>0</v>
      </c>
      <c r="H237" s="707">
        <v>-460.13655999999997</v>
      </c>
      <c r="I237" s="707">
        <v>-4214.1462000000001</v>
      </c>
      <c r="J237" s="707">
        <v>-4214.1462000000001</v>
      </c>
      <c r="K237" s="709">
        <v>0</v>
      </c>
      <c r="L237" s="270"/>
      <c r="M237" s="705" t="str">
        <f t="shared" si="3"/>
        <v/>
      </c>
      <c r="N237" s="270"/>
      <c r="O237" s="270"/>
      <c r="P237" s="270"/>
      <c r="Q237" s="270"/>
      <c r="R237" s="270"/>
      <c r="S237" s="270"/>
      <c r="T237" s="270"/>
      <c r="U237" s="270">
        <v>5</v>
      </c>
    </row>
    <row r="238" spans="1:21" ht="14.45" customHeight="1" x14ac:dyDescent="0.2">
      <c r="A238" s="710" t="s">
        <v>562</v>
      </c>
      <c r="B238" s="706">
        <v>0</v>
      </c>
      <c r="C238" s="707">
        <v>374.26659999999998</v>
      </c>
      <c r="D238" s="707">
        <v>374.26659999999998</v>
      </c>
      <c r="E238" s="708">
        <v>0</v>
      </c>
      <c r="F238" s="706">
        <v>0</v>
      </c>
      <c r="G238" s="707">
        <v>0</v>
      </c>
      <c r="H238" s="707">
        <v>0</v>
      </c>
      <c r="I238" s="707">
        <v>301.50619999999998</v>
      </c>
      <c r="J238" s="707">
        <v>301.50619999999998</v>
      </c>
      <c r="K238" s="709">
        <v>0</v>
      </c>
      <c r="L238" s="270"/>
      <c r="M238" s="705" t="str">
        <f t="shared" si="3"/>
        <v/>
      </c>
      <c r="N238" s="270"/>
      <c r="O238" s="270"/>
      <c r="P238" s="270"/>
      <c r="Q238" s="270"/>
      <c r="R238" s="270"/>
      <c r="S238" s="270"/>
      <c r="T238" s="270"/>
      <c r="U238" s="270">
        <v>1</v>
      </c>
    </row>
    <row r="239" spans="1:21" ht="14.45" customHeight="1" x14ac:dyDescent="0.2">
      <c r="A239" s="710" t="s">
        <v>563</v>
      </c>
      <c r="B239" s="706">
        <v>0</v>
      </c>
      <c r="C239" s="707">
        <v>374.26659999999998</v>
      </c>
      <c r="D239" s="707">
        <v>374.26659999999998</v>
      </c>
      <c r="E239" s="708">
        <v>0</v>
      </c>
      <c r="F239" s="706">
        <v>0</v>
      </c>
      <c r="G239" s="707">
        <v>0</v>
      </c>
      <c r="H239" s="707">
        <v>0</v>
      </c>
      <c r="I239" s="707">
        <v>301.50619999999998</v>
      </c>
      <c r="J239" s="707">
        <v>301.50619999999998</v>
      </c>
      <c r="K239" s="709">
        <v>0</v>
      </c>
      <c r="L239" s="270"/>
      <c r="M239" s="705" t="str">
        <f t="shared" si="3"/>
        <v/>
      </c>
      <c r="N239" s="270"/>
      <c r="O239" s="270"/>
      <c r="P239" s="270"/>
      <c r="Q239" s="270"/>
      <c r="R239" s="270"/>
      <c r="S239" s="270"/>
      <c r="T239" s="270"/>
      <c r="U239" s="270">
        <v>2</v>
      </c>
    </row>
    <row r="240" spans="1:21" ht="14.45" customHeight="1" x14ac:dyDescent="0.2">
      <c r="A240" s="710" t="s">
        <v>564</v>
      </c>
      <c r="B240" s="706">
        <v>0</v>
      </c>
      <c r="C240" s="707">
        <v>374.26659999999998</v>
      </c>
      <c r="D240" s="707">
        <v>374.26659999999998</v>
      </c>
      <c r="E240" s="708">
        <v>0</v>
      </c>
      <c r="F240" s="706">
        <v>0</v>
      </c>
      <c r="G240" s="707">
        <v>0</v>
      </c>
      <c r="H240" s="707">
        <v>0</v>
      </c>
      <c r="I240" s="707">
        <v>301.50619999999998</v>
      </c>
      <c r="J240" s="707">
        <v>301.50619999999998</v>
      </c>
      <c r="K240" s="709">
        <v>0</v>
      </c>
      <c r="L240" s="270"/>
      <c r="M240" s="705" t="str">
        <f t="shared" si="3"/>
        <v>X</v>
      </c>
      <c r="N240" s="270"/>
      <c r="O240" s="270"/>
      <c r="P240" s="270"/>
      <c r="Q240" s="270"/>
      <c r="R240" s="270"/>
      <c r="S240" s="270"/>
      <c r="T240" s="270"/>
      <c r="U240" s="270">
        <v>3</v>
      </c>
    </row>
    <row r="241" spans="1:21" ht="14.45" customHeight="1" x14ac:dyDescent="0.2">
      <c r="A241" s="710" t="s">
        <v>565</v>
      </c>
      <c r="B241" s="706">
        <v>0</v>
      </c>
      <c r="C241" s="707">
        <v>374.26659999999998</v>
      </c>
      <c r="D241" s="707">
        <v>374.26659999999998</v>
      </c>
      <c r="E241" s="708">
        <v>0</v>
      </c>
      <c r="F241" s="706">
        <v>0</v>
      </c>
      <c r="G241" s="707">
        <v>0</v>
      </c>
      <c r="H241" s="707">
        <v>0</v>
      </c>
      <c r="I241" s="707">
        <v>301.50619999999998</v>
      </c>
      <c r="J241" s="707">
        <v>301.50619999999998</v>
      </c>
      <c r="K241" s="709">
        <v>0</v>
      </c>
      <c r="L241" s="270"/>
      <c r="M241" s="705" t="str">
        <f t="shared" si="3"/>
        <v/>
      </c>
      <c r="N241" s="270"/>
      <c r="O241" s="270"/>
      <c r="P241" s="270"/>
      <c r="Q241" s="270"/>
      <c r="R241" s="270"/>
      <c r="S241" s="270"/>
      <c r="T241" s="270"/>
      <c r="U241" s="270">
        <v>4</v>
      </c>
    </row>
    <row r="242" spans="1:21" ht="14.45" customHeight="1" x14ac:dyDescent="0.2">
      <c r="A242" s="710" t="s">
        <v>566</v>
      </c>
      <c r="B242" s="706">
        <v>0</v>
      </c>
      <c r="C242" s="707">
        <v>374.26659999999998</v>
      </c>
      <c r="D242" s="707">
        <v>374.26659999999998</v>
      </c>
      <c r="E242" s="708">
        <v>0</v>
      </c>
      <c r="F242" s="706">
        <v>0</v>
      </c>
      <c r="G242" s="707">
        <v>0</v>
      </c>
      <c r="H242" s="707">
        <v>0</v>
      </c>
      <c r="I242" s="707">
        <v>301.50619999999998</v>
      </c>
      <c r="J242" s="707">
        <v>301.50619999999998</v>
      </c>
      <c r="K242" s="709">
        <v>0</v>
      </c>
      <c r="L242" s="270"/>
      <c r="M242" s="705" t="str">
        <f t="shared" si="3"/>
        <v/>
      </c>
      <c r="N242" s="270"/>
      <c r="O242" s="270"/>
      <c r="P242" s="270"/>
      <c r="Q242" s="270"/>
      <c r="R242" s="270"/>
      <c r="S242" s="270"/>
      <c r="T242" s="270"/>
      <c r="U242" s="270">
        <v>5</v>
      </c>
    </row>
    <row r="243" spans="1:21" ht="14.45" customHeight="1" x14ac:dyDescent="0.2">
      <c r="A243" s="711"/>
      <c r="B243" s="270"/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705" t="str">
        <f t="shared" si="3"/>
        <v/>
      </c>
      <c r="N243" s="270"/>
      <c r="O243" s="270"/>
      <c r="P243" s="270"/>
      <c r="Q243" s="270"/>
      <c r="R243" s="270"/>
      <c r="S243" s="270"/>
      <c r="T243" s="270"/>
      <c r="U243" s="270"/>
    </row>
    <row r="244" spans="1:21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  <c r="N244" s="270"/>
      <c r="O244" s="270"/>
      <c r="P244" s="270"/>
      <c r="Q244" s="270"/>
      <c r="R244" s="270"/>
      <c r="S244" s="270"/>
      <c r="T244" s="270"/>
      <c r="U244" s="270"/>
    </row>
    <row r="245" spans="1:21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  <c r="N245" s="270"/>
      <c r="O245" s="270"/>
      <c r="P245" s="270"/>
      <c r="Q245" s="270"/>
      <c r="R245" s="270"/>
      <c r="S245" s="270"/>
      <c r="T245" s="270"/>
      <c r="U245" s="270"/>
    </row>
    <row r="246" spans="1:21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  <c r="N246" s="270"/>
      <c r="O246" s="270"/>
      <c r="P246" s="270"/>
      <c r="Q246" s="270"/>
      <c r="R246" s="270"/>
      <c r="S246" s="270"/>
      <c r="T246" s="270"/>
      <c r="U246" s="270"/>
    </row>
    <row r="247" spans="1:21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  <c r="N247" s="270"/>
      <c r="O247" s="270"/>
      <c r="P247" s="270"/>
      <c r="Q247" s="270"/>
      <c r="R247" s="270"/>
      <c r="S247" s="270"/>
      <c r="T247" s="270"/>
      <c r="U247" s="270"/>
    </row>
    <row r="248" spans="1:21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  <c r="N248" s="270"/>
      <c r="O248" s="270"/>
      <c r="P248" s="270"/>
      <c r="Q248" s="270"/>
      <c r="R248" s="270"/>
      <c r="S248" s="270"/>
      <c r="T248" s="270"/>
      <c r="U248" s="270"/>
    </row>
    <row r="249" spans="1:21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  <c r="N249" s="270"/>
      <c r="O249" s="270"/>
      <c r="P249" s="270"/>
      <c r="Q249" s="270"/>
      <c r="R249" s="270"/>
      <c r="S249" s="270"/>
      <c r="T249" s="270"/>
      <c r="U249" s="270"/>
    </row>
    <row r="250" spans="1:21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  <c r="N250" s="270"/>
      <c r="O250" s="270"/>
      <c r="P250" s="270"/>
      <c r="Q250" s="270"/>
      <c r="R250" s="270"/>
      <c r="S250" s="270"/>
      <c r="T250" s="270"/>
      <c r="U250" s="270"/>
    </row>
    <row r="251" spans="1:21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  <c r="N251" s="270"/>
      <c r="O251" s="270"/>
      <c r="P251" s="270"/>
      <c r="Q251" s="270"/>
      <c r="R251" s="270"/>
      <c r="S251" s="270"/>
      <c r="T251" s="270"/>
      <c r="U251" s="270"/>
    </row>
    <row r="252" spans="1:21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  <c r="N252" s="270"/>
      <c r="O252" s="270"/>
      <c r="P252" s="270"/>
      <c r="Q252" s="270"/>
      <c r="R252" s="270"/>
      <c r="S252" s="270"/>
      <c r="T252" s="270"/>
      <c r="U252" s="270"/>
    </row>
    <row r="253" spans="1:21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  <c r="N253" s="270"/>
      <c r="O253" s="270"/>
      <c r="P253" s="270"/>
      <c r="Q253" s="270"/>
      <c r="R253" s="270"/>
      <c r="S253" s="270"/>
      <c r="T253" s="270"/>
      <c r="U253" s="270"/>
    </row>
    <row r="254" spans="1:21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  <c r="N254" s="270"/>
      <c r="O254" s="270"/>
      <c r="P254" s="270"/>
      <c r="Q254" s="270"/>
      <c r="R254" s="270"/>
      <c r="S254" s="270"/>
      <c r="T254" s="270"/>
      <c r="U254" s="270"/>
    </row>
    <row r="255" spans="1:21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  <c r="N255" s="270"/>
      <c r="O255" s="270"/>
      <c r="P255" s="270"/>
      <c r="Q255" s="270"/>
      <c r="R255" s="270"/>
      <c r="S255" s="270"/>
      <c r="T255" s="270"/>
      <c r="U255" s="270"/>
    </row>
    <row r="256" spans="1:21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  <c r="N256" s="270"/>
      <c r="O256" s="270"/>
      <c r="P256" s="270"/>
      <c r="Q256" s="270"/>
      <c r="R256" s="270"/>
      <c r="S256" s="270"/>
      <c r="T256" s="270"/>
      <c r="U256" s="270"/>
    </row>
    <row r="257" spans="1:21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  <c r="N257" s="270"/>
      <c r="O257" s="270"/>
      <c r="P257" s="270"/>
      <c r="Q257" s="270"/>
      <c r="R257" s="270"/>
      <c r="S257" s="270"/>
      <c r="T257" s="270"/>
      <c r="U257" s="270"/>
    </row>
    <row r="258" spans="1:21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  <c r="N258" s="270"/>
      <c r="O258" s="270"/>
      <c r="P258" s="270"/>
      <c r="Q258" s="270"/>
      <c r="R258" s="270"/>
      <c r="S258" s="270"/>
      <c r="T258" s="270"/>
      <c r="U258" s="270"/>
    </row>
    <row r="259" spans="1:21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  <c r="N259" s="270"/>
      <c r="O259" s="270"/>
      <c r="P259" s="270"/>
      <c r="Q259" s="270"/>
      <c r="R259" s="270"/>
      <c r="S259" s="270"/>
      <c r="T259" s="270"/>
      <c r="U259" s="270"/>
    </row>
    <row r="260" spans="1:21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  <c r="N260" s="270"/>
      <c r="O260" s="270"/>
      <c r="P260" s="270"/>
      <c r="Q260" s="270"/>
      <c r="R260" s="270"/>
      <c r="S260" s="270"/>
      <c r="T260" s="270"/>
      <c r="U260" s="270"/>
    </row>
    <row r="261" spans="1:21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  <c r="N261" s="270"/>
      <c r="O261" s="270"/>
      <c r="P261" s="270"/>
      <c r="Q261" s="270"/>
      <c r="R261" s="270"/>
      <c r="S261" s="270"/>
      <c r="T261" s="270"/>
      <c r="U261" s="270"/>
    </row>
    <row r="262" spans="1:21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  <c r="N262" s="270"/>
      <c r="O262" s="270"/>
      <c r="P262" s="270"/>
      <c r="Q262" s="270"/>
      <c r="R262" s="270"/>
      <c r="S262" s="270"/>
      <c r="T262" s="270"/>
      <c r="U262" s="270"/>
    </row>
    <row r="263" spans="1:21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  <c r="N263" s="270"/>
      <c r="O263" s="270"/>
      <c r="P263" s="270"/>
      <c r="Q263" s="270"/>
      <c r="R263" s="270"/>
      <c r="S263" s="270"/>
      <c r="T263" s="270"/>
      <c r="U263" s="270"/>
    </row>
    <row r="264" spans="1:21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  <c r="N264" s="270"/>
      <c r="O264" s="270"/>
      <c r="P264" s="270"/>
      <c r="Q264" s="270"/>
      <c r="R264" s="270"/>
      <c r="S264" s="270"/>
      <c r="T264" s="270"/>
      <c r="U264" s="270"/>
    </row>
    <row r="265" spans="1:21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  <c r="N265" s="270"/>
      <c r="O265" s="270"/>
      <c r="P265" s="270"/>
      <c r="Q265" s="270"/>
      <c r="R265" s="270"/>
      <c r="S265" s="270"/>
      <c r="T265" s="270"/>
      <c r="U265" s="270"/>
    </row>
    <row r="266" spans="1:21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  <c r="N266" s="270"/>
      <c r="O266" s="270"/>
      <c r="P266" s="270"/>
      <c r="Q266" s="270"/>
      <c r="R266" s="270"/>
      <c r="S266" s="270"/>
      <c r="T266" s="270"/>
      <c r="U266" s="270"/>
    </row>
    <row r="267" spans="1:21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  <c r="N267" s="270"/>
      <c r="O267" s="270"/>
      <c r="P267" s="270"/>
      <c r="Q267" s="270"/>
      <c r="R267" s="270"/>
      <c r="S267" s="270"/>
      <c r="T267" s="270"/>
      <c r="U267" s="270"/>
    </row>
    <row r="268" spans="1:21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  <c r="N268" s="270"/>
      <c r="O268" s="270"/>
      <c r="P268" s="270"/>
      <c r="Q268" s="270"/>
      <c r="R268" s="270"/>
      <c r="S268" s="270"/>
      <c r="T268" s="270"/>
      <c r="U268" s="270"/>
    </row>
    <row r="269" spans="1:21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  <c r="N269" s="270"/>
      <c r="O269" s="270"/>
      <c r="P269" s="270"/>
      <c r="Q269" s="270"/>
      <c r="R269" s="270"/>
      <c r="S269" s="270"/>
      <c r="T269" s="270"/>
      <c r="U269" s="270"/>
    </row>
    <row r="270" spans="1:21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  <c r="N270" s="270"/>
      <c r="O270" s="270"/>
      <c r="P270" s="270"/>
      <c r="Q270" s="270"/>
      <c r="R270" s="270"/>
      <c r="S270" s="270"/>
      <c r="T270" s="270"/>
      <c r="U270" s="270"/>
    </row>
    <row r="271" spans="1:21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  <c r="N271" s="270"/>
      <c r="O271" s="270"/>
      <c r="P271" s="270"/>
      <c r="Q271" s="270"/>
      <c r="R271" s="270"/>
      <c r="S271" s="270"/>
      <c r="T271" s="270"/>
      <c r="U271" s="270"/>
    </row>
    <row r="272" spans="1:21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  <c r="N272" s="270"/>
      <c r="O272" s="270"/>
      <c r="P272" s="270"/>
      <c r="Q272" s="270"/>
      <c r="R272" s="270"/>
      <c r="S272" s="270"/>
      <c r="T272" s="270"/>
      <c r="U272" s="270"/>
    </row>
    <row r="273" spans="1:21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  <c r="N273" s="270"/>
      <c r="O273" s="270"/>
      <c r="P273" s="270"/>
      <c r="Q273" s="270"/>
      <c r="R273" s="270"/>
      <c r="S273" s="270"/>
      <c r="T273" s="270"/>
      <c r="U273" s="270"/>
    </row>
    <row r="274" spans="1:21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  <c r="N274" s="270"/>
      <c r="O274" s="270"/>
      <c r="P274" s="270"/>
      <c r="Q274" s="270"/>
      <c r="R274" s="270"/>
      <c r="S274" s="270"/>
      <c r="T274" s="270"/>
      <c r="U274" s="270"/>
    </row>
    <row r="275" spans="1:21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  <c r="N275" s="270"/>
      <c r="O275" s="270"/>
      <c r="P275" s="270"/>
      <c r="Q275" s="270"/>
      <c r="R275" s="270"/>
      <c r="S275" s="270"/>
      <c r="T275" s="270"/>
      <c r="U275" s="270"/>
    </row>
    <row r="276" spans="1:21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  <c r="N276" s="270"/>
      <c r="O276" s="270"/>
      <c r="P276" s="270"/>
      <c r="Q276" s="270"/>
      <c r="R276" s="270"/>
      <c r="S276" s="270"/>
      <c r="T276" s="270"/>
      <c r="U276" s="270"/>
    </row>
    <row r="277" spans="1:21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  <c r="N277" s="270"/>
      <c r="O277" s="270"/>
      <c r="P277" s="270"/>
      <c r="Q277" s="270"/>
      <c r="R277" s="270"/>
      <c r="S277" s="270"/>
      <c r="T277" s="270"/>
      <c r="U277" s="270"/>
    </row>
    <row r="278" spans="1:21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  <c r="N278" s="270"/>
      <c r="O278" s="270"/>
      <c r="P278" s="270"/>
      <c r="Q278" s="270"/>
      <c r="R278" s="270"/>
      <c r="S278" s="270"/>
      <c r="T278" s="270"/>
      <c r="U278" s="270"/>
    </row>
    <row r="279" spans="1:21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  <c r="N279" s="270"/>
      <c r="O279" s="270"/>
      <c r="P279" s="270"/>
      <c r="Q279" s="270"/>
      <c r="R279" s="270"/>
      <c r="S279" s="270"/>
      <c r="T279" s="270"/>
      <c r="U279" s="270"/>
    </row>
    <row r="280" spans="1:21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  <c r="N280" s="270"/>
      <c r="O280" s="270"/>
      <c r="P280" s="270"/>
      <c r="Q280" s="270"/>
      <c r="R280" s="270"/>
      <c r="S280" s="270"/>
      <c r="T280" s="270"/>
      <c r="U280" s="270"/>
    </row>
    <row r="281" spans="1:21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  <c r="N281" s="270"/>
      <c r="O281" s="270"/>
      <c r="P281" s="270"/>
      <c r="Q281" s="270"/>
      <c r="R281" s="270"/>
      <c r="S281" s="270"/>
      <c r="T281" s="270"/>
      <c r="U281" s="270"/>
    </row>
    <row r="282" spans="1:21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  <c r="N282" s="270"/>
      <c r="O282" s="270"/>
      <c r="P282" s="270"/>
      <c r="Q282" s="270"/>
      <c r="R282" s="270"/>
      <c r="S282" s="270"/>
      <c r="T282" s="270"/>
      <c r="U282" s="270"/>
    </row>
    <row r="283" spans="1:21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  <c r="N283" s="270"/>
      <c r="O283" s="270"/>
      <c r="P283" s="270"/>
      <c r="Q283" s="270"/>
      <c r="R283" s="270"/>
      <c r="S283" s="270"/>
      <c r="T283" s="270"/>
      <c r="U283" s="270"/>
    </row>
    <row r="284" spans="1:21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  <c r="N284" s="270"/>
      <c r="O284" s="270"/>
      <c r="P284" s="270"/>
      <c r="Q284" s="270"/>
      <c r="R284" s="270"/>
      <c r="S284" s="270"/>
      <c r="T284" s="270"/>
      <c r="U284" s="270"/>
    </row>
    <row r="285" spans="1:21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  <c r="N285" s="270"/>
      <c r="O285" s="270"/>
      <c r="P285" s="270"/>
      <c r="Q285" s="270"/>
      <c r="R285" s="270"/>
      <c r="S285" s="270"/>
      <c r="T285" s="270"/>
      <c r="U285" s="270"/>
    </row>
    <row r="286" spans="1:21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  <c r="N286" s="270"/>
      <c r="O286" s="270"/>
      <c r="P286" s="270"/>
      <c r="Q286" s="270"/>
      <c r="R286" s="270"/>
      <c r="S286" s="270"/>
      <c r="T286" s="270"/>
      <c r="U286" s="270"/>
    </row>
    <row r="287" spans="1:21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  <c r="N287" s="270"/>
      <c r="O287" s="270"/>
      <c r="P287" s="270"/>
      <c r="Q287" s="270"/>
      <c r="R287" s="270"/>
      <c r="S287" s="270"/>
      <c r="T287" s="270"/>
      <c r="U287" s="270"/>
    </row>
    <row r="288" spans="1:21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  <c r="N288" s="270"/>
      <c r="O288" s="270"/>
      <c r="P288" s="270"/>
      <c r="Q288" s="270"/>
      <c r="R288" s="270"/>
      <c r="S288" s="270"/>
      <c r="T288" s="270"/>
      <c r="U288" s="270"/>
    </row>
    <row r="289" spans="1:21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  <c r="N289" s="270"/>
      <c r="O289" s="270"/>
      <c r="P289" s="270"/>
      <c r="Q289" s="270"/>
      <c r="R289" s="270"/>
      <c r="S289" s="270"/>
      <c r="T289" s="270"/>
      <c r="U289" s="270"/>
    </row>
    <row r="290" spans="1:21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  <c r="N290" s="270"/>
      <c r="O290" s="270"/>
      <c r="P290" s="270"/>
      <c r="Q290" s="270"/>
      <c r="R290" s="270"/>
      <c r="S290" s="270"/>
      <c r="T290" s="270"/>
      <c r="U290" s="270"/>
    </row>
    <row r="291" spans="1:21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  <c r="N291" s="270"/>
      <c r="O291" s="270"/>
      <c r="P291" s="270"/>
      <c r="Q291" s="270"/>
      <c r="R291" s="270"/>
      <c r="S291" s="270"/>
      <c r="T291" s="270"/>
      <c r="U291" s="270"/>
    </row>
    <row r="292" spans="1:21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  <c r="N292" s="270"/>
      <c r="O292" s="270"/>
      <c r="P292" s="270"/>
      <c r="Q292" s="270"/>
      <c r="R292" s="270"/>
      <c r="S292" s="270"/>
      <c r="T292" s="270"/>
      <c r="U292" s="270"/>
    </row>
    <row r="293" spans="1:21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  <c r="N293" s="270"/>
      <c r="O293" s="270"/>
      <c r="P293" s="270"/>
      <c r="Q293" s="270"/>
      <c r="R293" s="270"/>
      <c r="S293" s="270"/>
      <c r="T293" s="270"/>
      <c r="U293" s="270"/>
    </row>
    <row r="294" spans="1:21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  <c r="N294" s="270"/>
      <c r="O294" s="270"/>
      <c r="P294" s="270"/>
      <c r="Q294" s="270"/>
      <c r="R294" s="270"/>
      <c r="S294" s="270"/>
      <c r="T294" s="270"/>
      <c r="U294" s="270"/>
    </row>
    <row r="295" spans="1:21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  <c r="N295" s="270"/>
      <c r="O295" s="270"/>
      <c r="P295" s="270"/>
      <c r="Q295" s="270"/>
      <c r="R295" s="270"/>
      <c r="S295" s="270"/>
      <c r="T295" s="270"/>
      <c r="U295" s="270"/>
    </row>
    <row r="296" spans="1:21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  <c r="N296" s="270"/>
      <c r="O296" s="270"/>
      <c r="P296" s="270"/>
      <c r="Q296" s="270"/>
      <c r="R296" s="270"/>
      <c r="S296" s="270"/>
      <c r="T296" s="270"/>
      <c r="U296" s="270"/>
    </row>
    <row r="297" spans="1:21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  <c r="N297" s="270"/>
      <c r="O297" s="270"/>
      <c r="P297" s="270"/>
      <c r="Q297" s="270"/>
      <c r="R297" s="270"/>
      <c r="S297" s="270"/>
      <c r="T297" s="270"/>
      <c r="U297" s="270"/>
    </row>
    <row r="298" spans="1:21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  <c r="N298" s="270"/>
      <c r="O298" s="270"/>
      <c r="P298" s="270"/>
      <c r="Q298" s="270"/>
      <c r="R298" s="270"/>
      <c r="S298" s="270"/>
      <c r="T298" s="270"/>
      <c r="U298" s="270"/>
    </row>
    <row r="299" spans="1:21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  <c r="N299" s="270"/>
      <c r="O299" s="270"/>
      <c r="P299" s="270"/>
      <c r="Q299" s="270"/>
      <c r="R299" s="270"/>
      <c r="S299" s="270"/>
      <c r="T299" s="270"/>
      <c r="U299" s="270"/>
    </row>
    <row r="300" spans="1:21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  <c r="N300" s="270"/>
      <c r="O300" s="270"/>
      <c r="P300" s="270"/>
      <c r="Q300" s="270"/>
      <c r="R300" s="270"/>
      <c r="S300" s="270"/>
      <c r="T300" s="270"/>
      <c r="U300" s="270"/>
    </row>
    <row r="301" spans="1:21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  <c r="N301" s="270"/>
      <c r="O301" s="270"/>
      <c r="P301" s="270"/>
      <c r="Q301" s="270"/>
      <c r="R301" s="270"/>
      <c r="S301" s="270"/>
      <c r="T301" s="270"/>
      <c r="U301" s="270"/>
    </row>
    <row r="302" spans="1:21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  <c r="N302" s="270"/>
      <c r="O302" s="270"/>
      <c r="P302" s="270"/>
      <c r="Q302" s="270"/>
      <c r="R302" s="270"/>
      <c r="S302" s="270"/>
      <c r="T302" s="270"/>
      <c r="U302" s="270"/>
    </row>
    <row r="303" spans="1:21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  <c r="N303" s="270"/>
      <c r="O303" s="270"/>
      <c r="P303" s="270"/>
      <c r="Q303" s="270"/>
      <c r="R303" s="270"/>
      <c r="S303" s="270"/>
      <c r="T303" s="270"/>
      <c r="U303" s="270"/>
    </row>
    <row r="304" spans="1:21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  <c r="N304" s="270"/>
      <c r="O304" s="270"/>
      <c r="P304" s="270"/>
      <c r="Q304" s="270"/>
      <c r="R304" s="270"/>
      <c r="S304" s="270"/>
      <c r="T304" s="270"/>
      <c r="U304" s="270"/>
    </row>
    <row r="305" spans="1:21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  <c r="N305" s="270"/>
      <c r="O305" s="270"/>
      <c r="P305" s="270"/>
      <c r="Q305" s="270"/>
      <c r="R305" s="270"/>
      <c r="S305" s="270"/>
      <c r="T305" s="270"/>
      <c r="U305" s="270"/>
    </row>
    <row r="306" spans="1:21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  <c r="N306" s="270"/>
      <c r="O306" s="270"/>
      <c r="P306" s="270"/>
      <c r="Q306" s="270"/>
      <c r="R306" s="270"/>
      <c r="S306" s="270"/>
      <c r="T306" s="270"/>
      <c r="U306" s="270"/>
    </row>
    <row r="307" spans="1:21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  <c r="N307" s="270"/>
      <c r="O307" s="270"/>
      <c r="P307" s="270"/>
      <c r="Q307" s="270"/>
      <c r="R307" s="270"/>
      <c r="S307" s="270"/>
      <c r="T307" s="270"/>
      <c r="U307" s="270"/>
    </row>
    <row r="308" spans="1:21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  <c r="N308" s="270"/>
      <c r="O308" s="270"/>
      <c r="P308" s="270"/>
      <c r="Q308" s="270"/>
      <c r="R308" s="270"/>
      <c r="S308" s="270"/>
      <c r="T308" s="270"/>
      <c r="U308" s="270"/>
    </row>
    <row r="309" spans="1:21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  <c r="N309" s="270"/>
      <c r="O309" s="270"/>
      <c r="P309" s="270"/>
      <c r="Q309" s="270"/>
      <c r="R309" s="270"/>
      <c r="S309" s="270"/>
      <c r="T309" s="270"/>
      <c r="U309" s="270"/>
    </row>
    <row r="310" spans="1:21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  <c r="N310" s="270"/>
      <c r="O310" s="270"/>
      <c r="P310" s="270"/>
      <c r="Q310" s="270"/>
      <c r="R310" s="270"/>
      <c r="S310" s="270"/>
      <c r="T310" s="270"/>
      <c r="U310" s="270"/>
    </row>
    <row r="311" spans="1:21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  <c r="N311" s="270"/>
      <c r="O311" s="270"/>
      <c r="P311" s="270"/>
      <c r="Q311" s="270"/>
      <c r="R311" s="270"/>
      <c r="S311" s="270"/>
      <c r="T311" s="270"/>
      <c r="U311" s="270"/>
    </row>
    <row r="312" spans="1:21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  <c r="N312" s="270"/>
      <c r="O312" s="270"/>
      <c r="P312" s="270"/>
      <c r="Q312" s="270"/>
      <c r="R312" s="270"/>
      <c r="S312" s="270"/>
      <c r="T312" s="270"/>
      <c r="U312" s="270"/>
    </row>
    <row r="313" spans="1:21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  <c r="N313" s="270"/>
      <c r="O313" s="270"/>
      <c r="P313" s="270"/>
      <c r="Q313" s="270"/>
      <c r="R313" s="270"/>
      <c r="S313" s="270"/>
      <c r="T313" s="270"/>
      <c r="U313" s="270"/>
    </row>
    <row r="314" spans="1:21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  <c r="N314" s="270"/>
      <c r="O314" s="270"/>
      <c r="P314" s="270"/>
      <c r="Q314" s="270"/>
      <c r="R314" s="270"/>
      <c r="S314" s="270"/>
      <c r="T314" s="270"/>
      <c r="U314" s="270"/>
    </row>
    <row r="315" spans="1:21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  <c r="N315" s="270"/>
      <c r="O315" s="270"/>
      <c r="P315" s="270"/>
      <c r="Q315" s="270"/>
      <c r="R315" s="270"/>
      <c r="S315" s="270"/>
      <c r="T315" s="270"/>
      <c r="U315" s="270"/>
    </row>
    <row r="316" spans="1:21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  <c r="N316" s="270"/>
      <c r="O316" s="270"/>
      <c r="P316" s="270"/>
      <c r="Q316" s="270"/>
      <c r="R316" s="270"/>
      <c r="S316" s="270"/>
      <c r="T316" s="270"/>
      <c r="U316" s="270"/>
    </row>
    <row r="317" spans="1:21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  <c r="N317" s="270"/>
      <c r="O317" s="270"/>
      <c r="P317" s="270"/>
      <c r="Q317" s="270"/>
      <c r="R317" s="270"/>
      <c r="S317" s="270"/>
      <c r="T317" s="270"/>
      <c r="U317" s="270"/>
    </row>
    <row r="318" spans="1:21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  <c r="N318" s="270"/>
      <c r="O318" s="270"/>
      <c r="P318" s="270"/>
      <c r="Q318" s="270"/>
      <c r="R318" s="270"/>
      <c r="S318" s="270"/>
      <c r="T318" s="270"/>
      <c r="U318" s="270"/>
    </row>
    <row r="319" spans="1:21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  <c r="N319" s="270"/>
      <c r="O319" s="270"/>
      <c r="P319" s="270"/>
      <c r="Q319" s="270"/>
      <c r="R319" s="270"/>
      <c r="S319" s="270"/>
      <c r="T319" s="270"/>
      <c r="U319" s="270"/>
    </row>
    <row r="320" spans="1:21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  <c r="N320" s="270"/>
      <c r="O320" s="270"/>
      <c r="P320" s="270"/>
      <c r="Q320" s="270"/>
      <c r="R320" s="270"/>
      <c r="S320" s="270"/>
      <c r="T320" s="270"/>
      <c r="U320" s="270"/>
    </row>
    <row r="321" spans="1:21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  <c r="N321" s="270"/>
      <c r="O321" s="270"/>
      <c r="P321" s="270"/>
      <c r="Q321" s="270"/>
      <c r="R321" s="270"/>
      <c r="S321" s="270"/>
      <c r="T321" s="270"/>
      <c r="U321" s="270"/>
    </row>
    <row r="322" spans="1:21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  <c r="N322" s="270"/>
      <c r="O322" s="270"/>
      <c r="P322" s="270"/>
      <c r="Q322" s="270"/>
      <c r="R322" s="270"/>
      <c r="S322" s="270"/>
      <c r="T322" s="270"/>
      <c r="U322" s="270"/>
    </row>
    <row r="323" spans="1:21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  <c r="N323" s="270"/>
      <c r="O323" s="270"/>
      <c r="P323" s="270"/>
      <c r="Q323" s="270"/>
      <c r="R323" s="270"/>
      <c r="S323" s="270"/>
      <c r="T323" s="270"/>
      <c r="U323" s="270"/>
    </row>
    <row r="324" spans="1:21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  <c r="N324" s="270"/>
      <c r="O324" s="270"/>
      <c r="P324" s="270"/>
      <c r="Q324" s="270"/>
      <c r="R324" s="270"/>
      <c r="S324" s="270"/>
      <c r="T324" s="270"/>
      <c r="U324" s="270"/>
    </row>
    <row r="325" spans="1:21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  <c r="N325" s="270"/>
      <c r="O325" s="270"/>
      <c r="P325" s="270"/>
      <c r="Q325" s="270"/>
      <c r="R325" s="270"/>
      <c r="S325" s="270"/>
      <c r="T325" s="270"/>
      <c r="U325" s="270"/>
    </row>
    <row r="326" spans="1:21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  <c r="N326" s="270"/>
      <c r="O326" s="270"/>
      <c r="P326" s="270"/>
      <c r="Q326" s="270"/>
      <c r="R326" s="270"/>
      <c r="S326" s="270"/>
      <c r="T326" s="270"/>
      <c r="U326" s="270"/>
    </row>
    <row r="327" spans="1:21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  <c r="N327" s="270"/>
      <c r="O327" s="270"/>
      <c r="P327" s="270"/>
      <c r="Q327" s="270"/>
      <c r="R327" s="270"/>
      <c r="S327" s="270"/>
      <c r="T327" s="270"/>
      <c r="U327" s="270"/>
    </row>
    <row r="328" spans="1:21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  <c r="N328" s="270"/>
      <c r="O328" s="270"/>
      <c r="P328" s="270"/>
      <c r="Q328" s="270"/>
      <c r="R328" s="270"/>
      <c r="S328" s="270"/>
      <c r="T328" s="270"/>
      <c r="U328" s="270"/>
    </row>
    <row r="329" spans="1:21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  <c r="N329" s="270"/>
      <c r="O329" s="270"/>
      <c r="P329" s="270"/>
      <c r="Q329" s="270"/>
      <c r="R329" s="270"/>
      <c r="S329" s="270"/>
      <c r="T329" s="270"/>
      <c r="U329" s="270"/>
    </row>
    <row r="330" spans="1:21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  <c r="N330" s="270"/>
      <c r="O330" s="270"/>
      <c r="P330" s="270"/>
      <c r="Q330" s="270"/>
      <c r="R330" s="270"/>
      <c r="S330" s="270"/>
      <c r="T330" s="270"/>
      <c r="U330" s="270"/>
    </row>
    <row r="331" spans="1:21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  <c r="N331" s="270"/>
      <c r="O331" s="270"/>
      <c r="P331" s="270"/>
      <c r="Q331" s="270"/>
      <c r="R331" s="270"/>
      <c r="S331" s="270"/>
      <c r="T331" s="270"/>
      <c r="U331" s="270"/>
    </row>
    <row r="332" spans="1:21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  <c r="N332" s="270"/>
      <c r="O332" s="270"/>
      <c r="P332" s="270"/>
      <c r="Q332" s="270"/>
      <c r="R332" s="270"/>
      <c r="S332" s="270"/>
      <c r="T332" s="270"/>
      <c r="U332" s="270"/>
    </row>
    <row r="333" spans="1:21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  <c r="N333" s="270"/>
      <c r="O333" s="270"/>
      <c r="P333" s="270"/>
      <c r="Q333" s="270"/>
      <c r="R333" s="270"/>
      <c r="S333" s="270"/>
      <c r="T333" s="270"/>
      <c r="U333" s="270"/>
    </row>
    <row r="334" spans="1:21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  <c r="N334" s="270"/>
      <c r="O334" s="270"/>
      <c r="P334" s="270"/>
      <c r="Q334" s="270"/>
      <c r="R334" s="270"/>
      <c r="S334" s="270"/>
      <c r="T334" s="270"/>
      <c r="U334" s="270"/>
    </row>
    <row r="335" spans="1:21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  <c r="N335" s="270"/>
      <c r="O335" s="270"/>
      <c r="P335" s="270"/>
      <c r="Q335" s="270"/>
      <c r="R335" s="270"/>
      <c r="S335" s="270"/>
      <c r="T335" s="270"/>
      <c r="U335" s="270"/>
    </row>
    <row r="336" spans="1:21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  <c r="N336" s="270"/>
      <c r="O336" s="270"/>
      <c r="P336" s="270"/>
      <c r="Q336" s="270"/>
      <c r="R336" s="270"/>
      <c r="S336" s="270"/>
      <c r="T336" s="270"/>
      <c r="U336" s="270"/>
    </row>
    <row r="337" spans="1:21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  <c r="N337" s="270"/>
      <c r="O337" s="270"/>
      <c r="P337" s="270"/>
      <c r="Q337" s="270"/>
      <c r="R337" s="270"/>
      <c r="S337" s="270"/>
      <c r="T337" s="270"/>
      <c r="U337" s="270"/>
    </row>
    <row r="338" spans="1:21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  <c r="N338" s="270"/>
      <c r="O338" s="270"/>
      <c r="P338" s="270"/>
      <c r="Q338" s="270"/>
      <c r="R338" s="270"/>
      <c r="S338" s="270"/>
      <c r="T338" s="270"/>
      <c r="U338" s="270"/>
    </row>
    <row r="339" spans="1:21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  <c r="N339" s="270"/>
      <c r="O339" s="270"/>
      <c r="P339" s="270"/>
      <c r="Q339" s="270"/>
      <c r="R339" s="270"/>
      <c r="S339" s="270"/>
      <c r="T339" s="270"/>
      <c r="U339" s="270"/>
    </row>
    <row r="340" spans="1:21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  <c r="N340" s="270"/>
      <c r="O340" s="270"/>
      <c r="P340" s="270"/>
      <c r="Q340" s="270"/>
      <c r="R340" s="270"/>
      <c r="S340" s="270"/>
      <c r="T340" s="270"/>
      <c r="U340" s="270"/>
    </row>
    <row r="341" spans="1:21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  <c r="N341" s="270"/>
      <c r="O341" s="270"/>
      <c r="P341" s="270"/>
      <c r="Q341" s="270"/>
      <c r="R341" s="270"/>
      <c r="S341" s="270"/>
      <c r="T341" s="270"/>
      <c r="U341" s="270"/>
    </row>
    <row r="342" spans="1:21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  <c r="N342" s="270"/>
      <c r="O342" s="270"/>
      <c r="P342" s="270"/>
      <c r="Q342" s="270"/>
      <c r="R342" s="270"/>
      <c r="S342" s="270"/>
      <c r="T342" s="270"/>
      <c r="U342" s="270"/>
    </row>
    <row r="343" spans="1:21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  <c r="N343" s="270"/>
      <c r="O343" s="270"/>
      <c r="P343" s="270"/>
      <c r="Q343" s="270"/>
      <c r="R343" s="270"/>
      <c r="S343" s="270"/>
      <c r="T343" s="270"/>
      <c r="U343" s="270"/>
    </row>
    <row r="344" spans="1:21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  <c r="N344" s="270"/>
      <c r="O344" s="270"/>
      <c r="P344" s="270"/>
      <c r="Q344" s="270"/>
      <c r="R344" s="270"/>
      <c r="S344" s="270"/>
      <c r="T344" s="270"/>
      <c r="U344" s="270"/>
    </row>
    <row r="345" spans="1:21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  <c r="N345" s="270"/>
      <c r="O345" s="270"/>
      <c r="P345" s="270"/>
      <c r="Q345" s="270"/>
      <c r="R345" s="270"/>
      <c r="S345" s="270"/>
      <c r="T345" s="270"/>
      <c r="U345" s="270"/>
    </row>
    <row r="346" spans="1:21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  <c r="N346" s="270"/>
      <c r="O346" s="270"/>
      <c r="P346" s="270"/>
      <c r="Q346" s="270"/>
      <c r="R346" s="270"/>
      <c r="S346" s="270"/>
      <c r="T346" s="270"/>
      <c r="U346" s="270"/>
    </row>
    <row r="347" spans="1:21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  <c r="N347" s="270"/>
      <c r="O347" s="270"/>
      <c r="P347" s="270"/>
      <c r="Q347" s="270"/>
      <c r="R347" s="270"/>
      <c r="S347" s="270"/>
      <c r="T347" s="270"/>
      <c r="U347" s="270"/>
    </row>
    <row r="348" spans="1:21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  <c r="N348" s="270"/>
      <c r="O348" s="270"/>
      <c r="P348" s="270"/>
      <c r="Q348" s="270"/>
      <c r="R348" s="270"/>
      <c r="S348" s="270"/>
      <c r="T348" s="270"/>
      <c r="U348" s="270"/>
    </row>
    <row r="349" spans="1:21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  <c r="N349" s="270"/>
      <c r="O349" s="270"/>
      <c r="P349" s="270"/>
      <c r="Q349" s="270"/>
      <c r="R349" s="270"/>
      <c r="S349" s="270"/>
      <c r="T349" s="270"/>
      <c r="U349" s="270"/>
    </row>
    <row r="350" spans="1:21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  <c r="N350" s="270"/>
      <c r="O350" s="270"/>
      <c r="P350" s="270"/>
      <c r="Q350" s="270"/>
      <c r="R350" s="270"/>
      <c r="S350" s="270"/>
      <c r="T350" s="270"/>
      <c r="U350" s="270"/>
    </row>
    <row r="351" spans="1:21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  <c r="N351" s="270"/>
      <c r="O351" s="270"/>
      <c r="P351" s="270"/>
      <c r="Q351" s="270"/>
      <c r="R351" s="270"/>
      <c r="S351" s="270"/>
      <c r="T351" s="270"/>
      <c r="U351" s="270"/>
    </row>
    <row r="352" spans="1:21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  <c r="N352" s="270"/>
      <c r="O352" s="270"/>
      <c r="P352" s="270"/>
      <c r="Q352" s="270"/>
      <c r="R352" s="270"/>
      <c r="S352" s="270"/>
      <c r="T352" s="270"/>
      <c r="U352" s="270"/>
    </row>
    <row r="353" spans="1:21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  <c r="N353" s="270"/>
      <c r="O353" s="270"/>
      <c r="P353" s="270"/>
      <c r="Q353" s="270"/>
      <c r="R353" s="270"/>
      <c r="S353" s="270"/>
      <c r="T353" s="270"/>
      <c r="U353" s="270"/>
    </row>
    <row r="354" spans="1:21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  <c r="N354" s="270"/>
      <c r="O354" s="270"/>
      <c r="P354" s="270"/>
      <c r="Q354" s="270"/>
      <c r="R354" s="270"/>
      <c r="S354" s="270"/>
      <c r="T354" s="270"/>
      <c r="U354" s="270"/>
    </row>
    <row r="355" spans="1:21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  <c r="N355" s="270"/>
      <c r="O355" s="270"/>
      <c r="P355" s="270"/>
      <c r="Q355" s="270"/>
      <c r="R355" s="270"/>
      <c r="S355" s="270"/>
      <c r="T355" s="270"/>
      <c r="U355" s="270"/>
    </row>
    <row r="356" spans="1:21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  <c r="N356" s="270"/>
      <c r="O356" s="270"/>
      <c r="P356" s="270"/>
      <c r="Q356" s="270"/>
      <c r="R356" s="270"/>
      <c r="S356" s="270"/>
      <c r="T356" s="270"/>
      <c r="U356" s="270"/>
    </row>
    <row r="357" spans="1:21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  <c r="N357" s="270"/>
      <c r="O357" s="270"/>
      <c r="P357" s="270"/>
      <c r="Q357" s="270"/>
      <c r="R357" s="270"/>
      <c r="S357" s="270"/>
      <c r="T357" s="270"/>
      <c r="U357" s="270"/>
    </row>
    <row r="358" spans="1:21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  <c r="N358" s="270"/>
      <c r="O358" s="270"/>
      <c r="P358" s="270"/>
      <c r="Q358" s="270"/>
      <c r="R358" s="270"/>
      <c r="S358" s="270"/>
      <c r="T358" s="270"/>
      <c r="U358" s="270"/>
    </row>
    <row r="359" spans="1:21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  <c r="N359" s="270"/>
      <c r="O359" s="270"/>
      <c r="P359" s="270"/>
      <c r="Q359" s="270"/>
      <c r="R359" s="270"/>
      <c r="S359" s="270"/>
      <c r="T359" s="270"/>
      <c r="U359" s="270"/>
    </row>
    <row r="360" spans="1:21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  <c r="N360" s="270"/>
      <c r="O360" s="270"/>
      <c r="P360" s="270"/>
      <c r="Q360" s="270"/>
      <c r="R360" s="270"/>
      <c r="S360" s="270"/>
      <c r="T360" s="270"/>
      <c r="U360" s="270"/>
    </row>
    <row r="361" spans="1:21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  <c r="N361" s="270"/>
      <c r="O361" s="270"/>
      <c r="P361" s="270"/>
      <c r="Q361" s="270"/>
      <c r="R361" s="270"/>
      <c r="S361" s="270"/>
      <c r="T361" s="270"/>
      <c r="U361" s="270"/>
    </row>
    <row r="362" spans="1:21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  <c r="N362" s="270"/>
      <c r="O362" s="270"/>
      <c r="P362" s="270"/>
      <c r="Q362" s="270"/>
      <c r="R362" s="270"/>
      <c r="S362" s="270"/>
      <c r="T362" s="270"/>
      <c r="U362" s="270"/>
    </row>
    <row r="363" spans="1:21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  <c r="N363" s="270"/>
      <c r="O363" s="270"/>
      <c r="P363" s="270"/>
      <c r="Q363" s="270"/>
      <c r="R363" s="270"/>
      <c r="S363" s="270"/>
      <c r="T363" s="270"/>
      <c r="U363" s="270"/>
    </row>
    <row r="364" spans="1:21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  <c r="N364" s="270"/>
      <c r="O364" s="270"/>
      <c r="P364" s="270"/>
      <c r="Q364" s="270"/>
      <c r="R364" s="270"/>
      <c r="S364" s="270"/>
      <c r="T364" s="270"/>
      <c r="U364" s="270"/>
    </row>
    <row r="365" spans="1:21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  <c r="N365" s="270"/>
      <c r="O365" s="270"/>
      <c r="P365" s="270"/>
      <c r="Q365" s="270"/>
      <c r="R365" s="270"/>
      <c r="S365" s="270"/>
      <c r="T365" s="270"/>
      <c r="U365" s="270"/>
    </row>
    <row r="366" spans="1:21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  <c r="N366" s="270"/>
      <c r="O366" s="270"/>
      <c r="P366" s="270"/>
      <c r="Q366" s="270"/>
      <c r="R366" s="270"/>
      <c r="S366" s="270"/>
      <c r="T366" s="270"/>
      <c r="U366" s="270"/>
    </row>
    <row r="367" spans="1:21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  <c r="N367" s="270"/>
      <c r="O367" s="270"/>
      <c r="P367" s="270"/>
      <c r="Q367" s="270"/>
      <c r="R367" s="270"/>
      <c r="S367" s="270"/>
      <c r="T367" s="270"/>
      <c r="U367" s="270"/>
    </row>
    <row r="368" spans="1:21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  <c r="N368" s="270"/>
      <c r="O368" s="270"/>
      <c r="P368" s="270"/>
      <c r="Q368" s="270"/>
      <c r="R368" s="270"/>
      <c r="S368" s="270"/>
      <c r="T368" s="270"/>
      <c r="U368" s="270"/>
    </row>
    <row r="369" spans="1:21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  <c r="N369" s="270"/>
      <c r="O369" s="270"/>
      <c r="P369" s="270"/>
      <c r="Q369" s="270"/>
      <c r="R369" s="270"/>
      <c r="S369" s="270"/>
      <c r="T369" s="270"/>
      <c r="U369" s="270"/>
    </row>
    <row r="370" spans="1:21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  <c r="N370" s="270"/>
      <c r="O370" s="270"/>
      <c r="P370" s="270"/>
      <c r="Q370" s="270"/>
      <c r="R370" s="270"/>
      <c r="S370" s="270"/>
      <c r="T370" s="270"/>
      <c r="U370" s="270"/>
    </row>
    <row r="371" spans="1:21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  <c r="N371" s="270"/>
      <c r="O371" s="270"/>
      <c r="P371" s="270"/>
      <c r="Q371" s="270"/>
      <c r="R371" s="270"/>
      <c r="S371" s="270"/>
      <c r="T371" s="270"/>
      <c r="U371" s="270"/>
    </row>
    <row r="372" spans="1:21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  <c r="N372" s="270"/>
      <c r="O372" s="270"/>
      <c r="P372" s="270"/>
      <c r="Q372" s="270"/>
      <c r="R372" s="270"/>
      <c r="S372" s="270"/>
      <c r="T372" s="270"/>
      <c r="U372" s="270"/>
    </row>
    <row r="373" spans="1:21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  <c r="N373" s="270"/>
      <c r="O373" s="270"/>
      <c r="P373" s="270"/>
      <c r="Q373" s="270"/>
      <c r="R373" s="270"/>
      <c r="S373" s="270"/>
      <c r="T373" s="270"/>
      <c r="U373" s="270"/>
    </row>
    <row r="374" spans="1:21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  <c r="N374" s="270"/>
      <c r="O374" s="270"/>
      <c r="P374" s="270"/>
      <c r="Q374" s="270"/>
      <c r="R374" s="270"/>
      <c r="S374" s="270"/>
      <c r="T374" s="270"/>
      <c r="U374" s="270"/>
    </row>
    <row r="375" spans="1:21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  <c r="N375" s="270"/>
      <c r="O375" s="270"/>
      <c r="P375" s="270"/>
      <c r="Q375" s="270"/>
      <c r="R375" s="270"/>
      <c r="S375" s="270"/>
      <c r="T375" s="270"/>
      <c r="U375" s="270"/>
    </row>
    <row r="376" spans="1:21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  <c r="N376" s="270"/>
      <c r="O376" s="270"/>
      <c r="P376" s="270"/>
      <c r="Q376" s="270"/>
      <c r="R376" s="270"/>
      <c r="S376" s="270"/>
      <c r="T376" s="270"/>
      <c r="U376" s="270"/>
    </row>
    <row r="377" spans="1:21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  <c r="N377" s="270"/>
      <c r="O377" s="270"/>
      <c r="P377" s="270"/>
      <c r="Q377" s="270"/>
      <c r="R377" s="270"/>
      <c r="S377" s="270"/>
      <c r="T377" s="270"/>
      <c r="U377" s="270"/>
    </row>
    <row r="378" spans="1:21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  <c r="N378" s="270"/>
      <c r="O378" s="270"/>
      <c r="P378" s="270"/>
      <c r="Q378" s="270"/>
      <c r="R378" s="270"/>
      <c r="S378" s="270"/>
      <c r="T378" s="270"/>
      <c r="U378" s="270"/>
    </row>
    <row r="379" spans="1:21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  <c r="N379" s="270"/>
      <c r="O379" s="270"/>
      <c r="P379" s="270"/>
      <c r="Q379" s="270"/>
      <c r="R379" s="270"/>
      <c r="S379" s="270"/>
      <c r="T379" s="270"/>
      <c r="U379" s="270"/>
    </row>
    <row r="380" spans="1:21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  <c r="N380" s="270"/>
      <c r="O380" s="270"/>
      <c r="P380" s="270"/>
      <c r="Q380" s="270"/>
      <c r="R380" s="270"/>
      <c r="S380" s="270"/>
      <c r="T380" s="270"/>
      <c r="U380" s="270"/>
    </row>
    <row r="381" spans="1:21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  <c r="N381" s="270"/>
      <c r="O381" s="270"/>
      <c r="P381" s="270"/>
      <c r="Q381" s="270"/>
      <c r="R381" s="270"/>
      <c r="S381" s="270"/>
      <c r="T381" s="270"/>
      <c r="U381" s="270"/>
    </row>
    <row r="382" spans="1:21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  <c r="N382" s="270"/>
      <c r="O382" s="270"/>
      <c r="P382" s="270"/>
      <c r="Q382" s="270"/>
      <c r="R382" s="270"/>
      <c r="S382" s="270"/>
      <c r="T382" s="270"/>
      <c r="U382" s="270"/>
    </row>
    <row r="383" spans="1:21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  <c r="N383" s="270"/>
      <c r="O383" s="270"/>
      <c r="P383" s="270"/>
      <c r="Q383" s="270"/>
      <c r="R383" s="270"/>
      <c r="S383" s="270"/>
      <c r="T383" s="270"/>
      <c r="U383" s="270"/>
    </row>
    <row r="384" spans="1:21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  <c r="N384" s="270"/>
      <c r="O384" s="270"/>
      <c r="P384" s="270"/>
      <c r="Q384" s="270"/>
      <c r="R384" s="270"/>
      <c r="S384" s="270"/>
      <c r="T384" s="270"/>
      <c r="U384" s="270"/>
    </row>
    <row r="385" spans="1:21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  <c r="N385" s="270"/>
      <c r="O385" s="270"/>
      <c r="P385" s="270"/>
      <c r="Q385" s="270"/>
      <c r="R385" s="270"/>
      <c r="S385" s="270"/>
      <c r="T385" s="270"/>
      <c r="U385" s="270"/>
    </row>
    <row r="386" spans="1:21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  <c r="N386" s="270"/>
      <c r="O386" s="270"/>
      <c r="P386" s="270"/>
      <c r="Q386" s="270"/>
      <c r="R386" s="270"/>
      <c r="S386" s="270"/>
      <c r="T386" s="270"/>
      <c r="U386" s="270"/>
    </row>
    <row r="387" spans="1:21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  <c r="N387" s="270"/>
      <c r="O387" s="270"/>
      <c r="P387" s="270"/>
      <c r="Q387" s="270"/>
      <c r="R387" s="270"/>
      <c r="S387" s="270"/>
      <c r="T387" s="270"/>
      <c r="U387" s="270"/>
    </row>
    <row r="388" spans="1:21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  <c r="N388" s="270"/>
      <c r="O388" s="270"/>
      <c r="P388" s="270"/>
      <c r="Q388" s="270"/>
      <c r="R388" s="270"/>
      <c r="S388" s="270"/>
      <c r="T388" s="270"/>
      <c r="U388" s="270"/>
    </row>
    <row r="389" spans="1:21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  <c r="N389" s="270"/>
      <c r="O389" s="270"/>
      <c r="P389" s="270"/>
      <c r="Q389" s="270"/>
      <c r="R389" s="270"/>
      <c r="S389" s="270"/>
      <c r="T389" s="270"/>
      <c r="U389" s="270"/>
    </row>
    <row r="390" spans="1:21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  <c r="N390" s="270"/>
      <c r="O390" s="270"/>
      <c r="P390" s="270"/>
      <c r="Q390" s="270"/>
      <c r="R390" s="270"/>
      <c r="S390" s="270"/>
      <c r="T390" s="270"/>
      <c r="U390" s="270"/>
    </row>
    <row r="391" spans="1:21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  <c r="N391" s="270"/>
      <c r="O391" s="270"/>
      <c r="P391" s="270"/>
      <c r="Q391" s="270"/>
      <c r="R391" s="270"/>
      <c r="S391" s="270"/>
      <c r="T391" s="270"/>
      <c r="U391" s="270"/>
    </row>
    <row r="392" spans="1:21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  <c r="N392" s="270"/>
      <c r="O392" s="270"/>
      <c r="P392" s="270"/>
      <c r="Q392" s="270"/>
      <c r="R392" s="270"/>
      <c r="S392" s="270"/>
      <c r="T392" s="270"/>
      <c r="U392" s="270"/>
    </row>
    <row r="393" spans="1:21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  <c r="N393" s="270"/>
      <c r="O393" s="270"/>
      <c r="P393" s="270"/>
      <c r="Q393" s="270"/>
      <c r="R393" s="270"/>
      <c r="S393" s="270"/>
      <c r="T393" s="270"/>
      <c r="U393" s="270"/>
    </row>
    <row r="394" spans="1:21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  <c r="N394" s="270"/>
      <c r="O394" s="270"/>
      <c r="P394" s="270"/>
      <c r="Q394" s="270"/>
      <c r="R394" s="270"/>
      <c r="S394" s="270"/>
      <c r="T394" s="270"/>
      <c r="U394" s="270"/>
    </row>
    <row r="395" spans="1:21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  <c r="N395" s="270"/>
      <c r="O395" s="270"/>
      <c r="P395" s="270"/>
      <c r="Q395" s="270"/>
      <c r="R395" s="270"/>
      <c r="S395" s="270"/>
      <c r="T395" s="270"/>
      <c r="U395" s="270"/>
    </row>
    <row r="396" spans="1:21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  <c r="N396" s="270"/>
      <c r="O396" s="270"/>
      <c r="P396" s="270"/>
      <c r="Q396" s="270"/>
      <c r="R396" s="270"/>
      <c r="S396" s="270"/>
      <c r="T396" s="270"/>
      <c r="U396" s="270"/>
    </row>
    <row r="397" spans="1:21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  <c r="N397" s="270"/>
      <c r="O397" s="270"/>
      <c r="P397" s="270"/>
      <c r="Q397" s="270"/>
      <c r="R397" s="270"/>
      <c r="S397" s="270"/>
      <c r="T397" s="270"/>
      <c r="U397" s="270"/>
    </row>
    <row r="398" spans="1:21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  <c r="N398" s="270"/>
      <c r="O398" s="270"/>
      <c r="P398" s="270"/>
      <c r="Q398" s="270"/>
      <c r="R398" s="270"/>
      <c r="S398" s="270"/>
      <c r="T398" s="270"/>
      <c r="U398" s="270"/>
    </row>
    <row r="399" spans="1:21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  <c r="N399" s="270"/>
      <c r="O399" s="270"/>
      <c r="P399" s="270"/>
      <c r="Q399" s="270"/>
      <c r="R399" s="270"/>
      <c r="S399" s="270"/>
      <c r="T399" s="270"/>
      <c r="U399" s="270"/>
    </row>
    <row r="400" spans="1:21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  <c r="N400" s="270"/>
      <c r="O400" s="270"/>
      <c r="P400" s="270"/>
      <c r="Q400" s="270"/>
      <c r="R400" s="270"/>
      <c r="S400" s="270"/>
      <c r="T400" s="270"/>
      <c r="U400" s="270"/>
    </row>
    <row r="401" spans="1:21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  <c r="N401" s="270"/>
      <c r="O401" s="270"/>
      <c r="P401" s="270"/>
      <c r="Q401" s="270"/>
      <c r="R401" s="270"/>
      <c r="S401" s="270"/>
      <c r="T401" s="270"/>
      <c r="U401" s="270"/>
    </row>
    <row r="402" spans="1:21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  <c r="N402" s="270"/>
      <c r="O402" s="270"/>
      <c r="P402" s="270"/>
      <c r="Q402" s="270"/>
      <c r="R402" s="270"/>
      <c r="S402" s="270"/>
      <c r="T402" s="270"/>
      <c r="U402" s="270"/>
    </row>
    <row r="403" spans="1:21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  <c r="N403" s="270"/>
      <c r="O403" s="270"/>
      <c r="P403" s="270"/>
      <c r="Q403" s="270"/>
      <c r="R403" s="270"/>
      <c r="S403" s="270"/>
      <c r="T403" s="270"/>
      <c r="U403" s="270"/>
    </row>
    <row r="404" spans="1:21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  <c r="N404" s="270"/>
      <c r="O404" s="270"/>
      <c r="P404" s="270"/>
      <c r="Q404" s="270"/>
      <c r="R404" s="270"/>
      <c r="S404" s="270"/>
      <c r="T404" s="270"/>
      <c r="U404" s="270"/>
    </row>
    <row r="405" spans="1:21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  <c r="N405" s="270"/>
      <c r="O405" s="270"/>
      <c r="P405" s="270"/>
      <c r="Q405" s="270"/>
      <c r="R405" s="270"/>
      <c r="S405" s="270"/>
      <c r="T405" s="270"/>
      <c r="U405" s="270"/>
    </row>
    <row r="406" spans="1:21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  <c r="N406" s="270"/>
      <c r="O406" s="270"/>
      <c r="P406" s="270"/>
      <c r="Q406" s="270"/>
      <c r="R406" s="270"/>
      <c r="S406" s="270"/>
      <c r="T406" s="270"/>
      <c r="U406" s="270"/>
    </row>
    <row r="407" spans="1:21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  <c r="N407" s="270"/>
      <c r="O407" s="270"/>
      <c r="P407" s="270"/>
      <c r="Q407" s="270"/>
      <c r="R407" s="270"/>
      <c r="S407" s="270"/>
      <c r="T407" s="270"/>
      <c r="U407" s="270"/>
    </row>
    <row r="408" spans="1:21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  <c r="N408" s="270"/>
      <c r="O408" s="270"/>
      <c r="P408" s="270"/>
      <c r="Q408" s="270"/>
      <c r="R408" s="270"/>
      <c r="S408" s="270"/>
      <c r="T408" s="270"/>
      <c r="U408" s="270"/>
    </row>
    <row r="409" spans="1:21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  <c r="N409" s="270"/>
      <c r="O409" s="270"/>
      <c r="P409" s="270"/>
      <c r="Q409" s="270"/>
      <c r="R409" s="270"/>
      <c r="S409" s="270"/>
      <c r="T409" s="270"/>
      <c r="U409" s="270"/>
    </row>
    <row r="410" spans="1:21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  <c r="N410" s="270"/>
      <c r="O410" s="270"/>
      <c r="P410" s="270"/>
      <c r="Q410" s="270"/>
      <c r="R410" s="270"/>
      <c r="S410" s="270"/>
      <c r="T410" s="270"/>
      <c r="U410" s="270"/>
    </row>
    <row r="411" spans="1:21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  <c r="N411" s="270"/>
      <c r="O411" s="270"/>
      <c r="P411" s="270"/>
      <c r="Q411" s="270"/>
      <c r="R411" s="270"/>
      <c r="S411" s="270"/>
      <c r="T411" s="270"/>
      <c r="U411" s="270"/>
    </row>
    <row r="412" spans="1:21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  <c r="N412" s="270"/>
      <c r="O412" s="270"/>
      <c r="P412" s="270"/>
      <c r="Q412" s="270"/>
      <c r="R412" s="270"/>
      <c r="S412" s="270"/>
      <c r="T412" s="270"/>
      <c r="U412" s="270"/>
    </row>
    <row r="413" spans="1:21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  <c r="N413" s="270"/>
      <c r="O413" s="270"/>
      <c r="P413" s="270"/>
      <c r="Q413" s="270"/>
      <c r="R413" s="270"/>
      <c r="S413" s="270"/>
      <c r="T413" s="270"/>
      <c r="U413" s="270"/>
    </row>
    <row r="414" spans="1:21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  <c r="N414" s="270"/>
      <c r="O414" s="270"/>
      <c r="P414" s="270"/>
      <c r="Q414" s="270"/>
      <c r="R414" s="270"/>
      <c r="S414" s="270"/>
      <c r="T414" s="270"/>
      <c r="U414" s="270"/>
    </row>
    <row r="415" spans="1:21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  <c r="N415" s="270"/>
      <c r="O415" s="270"/>
      <c r="P415" s="270"/>
      <c r="Q415" s="270"/>
      <c r="R415" s="270"/>
      <c r="S415" s="270"/>
      <c r="T415" s="270"/>
      <c r="U415" s="270"/>
    </row>
    <row r="416" spans="1:21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  <c r="N416" s="270"/>
      <c r="O416" s="270"/>
      <c r="P416" s="270"/>
      <c r="Q416" s="270"/>
      <c r="R416" s="270"/>
      <c r="S416" s="270"/>
      <c r="T416" s="270"/>
      <c r="U416" s="270"/>
    </row>
    <row r="417" spans="1:21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  <c r="N417" s="270"/>
      <c r="O417" s="270"/>
      <c r="P417" s="270"/>
      <c r="Q417" s="270"/>
      <c r="R417" s="270"/>
      <c r="S417" s="270"/>
      <c r="T417" s="270"/>
      <c r="U417" s="270"/>
    </row>
    <row r="418" spans="1:21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  <c r="N418" s="270"/>
      <c r="O418" s="270"/>
      <c r="P418" s="270"/>
      <c r="Q418" s="270"/>
      <c r="R418" s="270"/>
      <c r="S418" s="270"/>
      <c r="T418" s="270"/>
      <c r="U418" s="270"/>
    </row>
    <row r="419" spans="1:21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  <c r="N419" s="270"/>
      <c r="O419" s="270"/>
      <c r="P419" s="270"/>
      <c r="Q419" s="270"/>
      <c r="R419" s="270"/>
      <c r="S419" s="270"/>
      <c r="T419" s="270"/>
      <c r="U419" s="270"/>
    </row>
    <row r="420" spans="1:21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  <c r="N420" s="270"/>
      <c r="O420" s="270"/>
      <c r="P420" s="270"/>
      <c r="Q420" s="270"/>
      <c r="R420" s="270"/>
      <c r="S420" s="270"/>
      <c r="T420" s="270"/>
      <c r="U420" s="270"/>
    </row>
    <row r="421" spans="1:21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  <c r="N421" s="270"/>
      <c r="O421" s="270"/>
      <c r="P421" s="270"/>
      <c r="Q421" s="270"/>
      <c r="R421" s="270"/>
      <c r="S421" s="270"/>
      <c r="T421" s="270"/>
      <c r="U421" s="270"/>
    </row>
    <row r="422" spans="1:21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  <c r="N422" s="270"/>
      <c r="O422" s="270"/>
      <c r="P422" s="270"/>
      <c r="Q422" s="270"/>
      <c r="R422" s="270"/>
      <c r="S422" s="270"/>
      <c r="T422" s="270"/>
      <c r="U422" s="270"/>
    </row>
    <row r="423" spans="1:21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  <c r="N423" s="270"/>
      <c r="O423" s="270"/>
      <c r="P423" s="270"/>
      <c r="Q423" s="270"/>
      <c r="R423" s="270"/>
      <c r="S423" s="270"/>
      <c r="T423" s="270"/>
      <c r="U423" s="270"/>
    </row>
    <row r="424" spans="1:21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  <c r="N424" s="270"/>
      <c r="O424" s="270"/>
      <c r="P424" s="270"/>
      <c r="Q424" s="270"/>
      <c r="R424" s="270"/>
      <c r="S424" s="270"/>
      <c r="T424" s="270"/>
      <c r="U424" s="270"/>
    </row>
    <row r="425" spans="1:21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  <c r="N425" s="270"/>
      <c r="O425" s="270"/>
      <c r="P425" s="270"/>
      <c r="Q425" s="270"/>
      <c r="R425" s="270"/>
      <c r="S425" s="270"/>
      <c r="T425" s="270"/>
      <c r="U425" s="270"/>
    </row>
    <row r="426" spans="1:21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  <c r="N426" s="270"/>
      <c r="O426" s="270"/>
      <c r="P426" s="270"/>
      <c r="Q426" s="270"/>
      <c r="R426" s="270"/>
      <c r="S426" s="270"/>
      <c r="T426" s="270"/>
      <c r="U426" s="270"/>
    </row>
    <row r="427" spans="1:21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  <c r="N427" s="270"/>
      <c r="O427" s="270"/>
      <c r="P427" s="270"/>
      <c r="Q427" s="270"/>
      <c r="R427" s="270"/>
      <c r="S427" s="270"/>
      <c r="T427" s="270"/>
      <c r="U427" s="270"/>
    </row>
    <row r="428" spans="1:21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  <c r="N428" s="270"/>
      <c r="O428" s="270"/>
      <c r="P428" s="270"/>
      <c r="Q428" s="270"/>
      <c r="R428" s="270"/>
      <c r="S428" s="270"/>
      <c r="T428" s="270"/>
      <c r="U428" s="270"/>
    </row>
    <row r="429" spans="1:21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  <c r="N429" s="270"/>
      <c r="O429" s="270"/>
      <c r="P429" s="270"/>
      <c r="Q429" s="270"/>
      <c r="R429" s="270"/>
      <c r="S429" s="270"/>
      <c r="T429" s="270"/>
      <c r="U429" s="270"/>
    </row>
    <row r="430" spans="1:21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  <c r="N430" s="270"/>
      <c r="O430" s="270"/>
      <c r="P430" s="270"/>
      <c r="Q430" s="270"/>
      <c r="R430" s="270"/>
      <c r="S430" s="270"/>
      <c r="T430" s="270"/>
      <c r="U430" s="270"/>
    </row>
    <row r="431" spans="1:21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  <c r="N431" s="270"/>
      <c r="O431" s="270"/>
      <c r="P431" s="270"/>
      <c r="Q431" s="270"/>
      <c r="R431" s="270"/>
      <c r="S431" s="270"/>
      <c r="T431" s="270"/>
      <c r="U431" s="270"/>
    </row>
    <row r="432" spans="1:21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  <c r="N432" s="270"/>
      <c r="O432" s="270"/>
      <c r="P432" s="270"/>
      <c r="Q432" s="270"/>
      <c r="R432" s="270"/>
      <c r="S432" s="270"/>
      <c r="T432" s="270"/>
      <c r="U432" s="270"/>
    </row>
    <row r="433" spans="1:21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  <c r="N433" s="270"/>
      <c r="O433" s="270"/>
      <c r="P433" s="270"/>
      <c r="Q433" s="270"/>
      <c r="R433" s="270"/>
      <c r="S433" s="270"/>
      <c r="T433" s="270"/>
      <c r="U433" s="270"/>
    </row>
    <row r="434" spans="1:21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  <c r="N434" s="270"/>
      <c r="O434" s="270"/>
      <c r="P434" s="270"/>
      <c r="Q434" s="270"/>
      <c r="R434" s="270"/>
      <c r="S434" s="270"/>
      <c r="T434" s="270"/>
      <c r="U434" s="270"/>
    </row>
    <row r="435" spans="1:21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  <c r="N435" s="270"/>
      <c r="O435" s="270"/>
      <c r="P435" s="270"/>
      <c r="Q435" s="270"/>
      <c r="R435" s="270"/>
      <c r="S435" s="270"/>
      <c r="T435" s="270"/>
      <c r="U435" s="270"/>
    </row>
    <row r="436" spans="1:21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  <c r="N436" s="270"/>
      <c r="O436" s="270"/>
      <c r="P436" s="270"/>
      <c r="Q436" s="270"/>
      <c r="R436" s="270"/>
      <c r="S436" s="270"/>
      <c r="T436" s="270"/>
      <c r="U436" s="270"/>
    </row>
    <row r="437" spans="1:21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  <c r="N437" s="270"/>
      <c r="O437" s="270"/>
      <c r="P437" s="270"/>
      <c r="Q437" s="270"/>
      <c r="R437" s="270"/>
      <c r="S437" s="270"/>
      <c r="T437" s="270"/>
      <c r="U437" s="270"/>
    </row>
    <row r="438" spans="1:21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  <c r="N438" s="270"/>
      <c r="O438" s="270"/>
      <c r="P438" s="270"/>
      <c r="Q438" s="270"/>
      <c r="R438" s="270"/>
      <c r="S438" s="270"/>
      <c r="T438" s="270"/>
      <c r="U438" s="270"/>
    </row>
    <row r="439" spans="1:21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  <c r="N439" s="270"/>
      <c r="O439" s="270"/>
      <c r="P439" s="270"/>
      <c r="Q439" s="270"/>
      <c r="R439" s="270"/>
      <c r="S439" s="270"/>
      <c r="T439" s="270"/>
      <c r="U439" s="270"/>
    </row>
    <row r="440" spans="1:21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  <c r="N440" s="270"/>
      <c r="O440" s="270"/>
      <c r="P440" s="270"/>
      <c r="Q440" s="270"/>
      <c r="R440" s="270"/>
      <c r="S440" s="270"/>
      <c r="T440" s="270"/>
      <c r="U440" s="270"/>
    </row>
    <row r="441" spans="1:21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  <c r="N441" s="270"/>
      <c r="O441" s="270"/>
      <c r="P441" s="270"/>
      <c r="Q441" s="270"/>
      <c r="R441" s="270"/>
      <c r="S441" s="270"/>
      <c r="T441" s="270"/>
      <c r="U441" s="270"/>
    </row>
    <row r="442" spans="1:21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  <c r="N442" s="270"/>
      <c r="O442" s="270"/>
      <c r="P442" s="270"/>
      <c r="Q442" s="270"/>
      <c r="R442" s="270"/>
      <c r="S442" s="270"/>
      <c r="T442" s="270"/>
      <c r="U442" s="270"/>
    </row>
    <row r="443" spans="1:21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  <c r="N443" s="270"/>
      <c r="O443" s="270"/>
      <c r="P443" s="270"/>
      <c r="Q443" s="270"/>
      <c r="R443" s="270"/>
      <c r="S443" s="270"/>
      <c r="T443" s="270"/>
      <c r="U443" s="270"/>
    </row>
    <row r="444" spans="1:21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  <c r="N444" s="270"/>
      <c r="O444" s="270"/>
      <c r="P444" s="270"/>
      <c r="Q444" s="270"/>
      <c r="R444" s="270"/>
      <c r="S444" s="270"/>
      <c r="T444" s="270"/>
      <c r="U444" s="270"/>
    </row>
    <row r="445" spans="1:21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  <c r="N445" s="270"/>
      <c r="O445" s="270"/>
      <c r="P445" s="270"/>
      <c r="Q445" s="270"/>
      <c r="R445" s="270"/>
      <c r="S445" s="270"/>
      <c r="T445" s="270"/>
      <c r="U445" s="270"/>
    </row>
    <row r="446" spans="1:21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  <c r="N446" s="270"/>
      <c r="O446" s="270"/>
      <c r="P446" s="270"/>
      <c r="Q446" s="270"/>
      <c r="R446" s="270"/>
      <c r="S446" s="270"/>
      <c r="T446" s="270"/>
      <c r="U446" s="270"/>
    </row>
    <row r="447" spans="1:21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  <c r="N447" s="270"/>
      <c r="O447" s="270"/>
      <c r="P447" s="270"/>
      <c r="Q447" s="270"/>
      <c r="R447" s="270"/>
      <c r="S447" s="270"/>
      <c r="T447" s="270"/>
      <c r="U447" s="270"/>
    </row>
    <row r="448" spans="1:21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  <c r="N448" s="270"/>
      <c r="O448" s="270"/>
      <c r="P448" s="270"/>
      <c r="Q448" s="270"/>
      <c r="R448" s="270"/>
      <c r="S448" s="270"/>
      <c r="T448" s="270"/>
      <c r="U448" s="270"/>
    </row>
    <row r="449" spans="1:21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  <c r="N449" s="270"/>
      <c r="O449" s="270"/>
      <c r="P449" s="270"/>
      <c r="Q449" s="270"/>
      <c r="R449" s="270"/>
      <c r="S449" s="270"/>
      <c r="T449" s="270"/>
      <c r="U449" s="270"/>
    </row>
    <row r="450" spans="1:21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  <c r="N450" s="270"/>
      <c r="O450" s="270"/>
      <c r="P450" s="270"/>
      <c r="Q450" s="270"/>
      <c r="R450" s="270"/>
      <c r="S450" s="270"/>
      <c r="T450" s="270"/>
      <c r="U450" s="270"/>
    </row>
    <row r="451" spans="1:21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  <c r="N451" s="270"/>
      <c r="O451" s="270"/>
      <c r="P451" s="270"/>
      <c r="Q451" s="270"/>
      <c r="R451" s="270"/>
      <c r="S451" s="270"/>
      <c r="T451" s="270"/>
      <c r="U451" s="270"/>
    </row>
    <row r="452" spans="1:21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  <c r="N452" s="270"/>
      <c r="O452" s="270"/>
      <c r="P452" s="270"/>
      <c r="Q452" s="270"/>
      <c r="R452" s="270"/>
      <c r="S452" s="270"/>
      <c r="T452" s="270"/>
      <c r="U452" s="270"/>
    </row>
    <row r="453" spans="1:21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  <c r="N453" s="270"/>
      <c r="O453" s="270"/>
      <c r="P453" s="270"/>
      <c r="Q453" s="270"/>
      <c r="R453" s="270"/>
      <c r="S453" s="270"/>
      <c r="T453" s="270"/>
      <c r="U453" s="270"/>
    </row>
    <row r="454" spans="1:21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  <c r="N454" s="270"/>
      <c r="O454" s="270"/>
      <c r="P454" s="270"/>
      <c r="Q454" s="270"/>
      <c r="R454" s="270"/>
      <c r="S454" s="270"/>
      <c r="T454" s="270"/>
      <c r="U454" s="270"/>
    </row>
    <row r="455" spans="1:21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  <c r="N455" s="270"/>
      <c r="O455" s="270"/>
      <c r="P455" s="270"/>
      <c r="Q455" s="270"/>
      <c r="R455" s="270"/>
      <c r="S455" s="270"/>
      <c r="T455" s="270"/>
      <c r="U455" s="270"/>
    </row>
    <row r="456" spans="1:21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  <c r="N456" s="270"/>
      <c r="O456" s="270"/>
      <c r="P456" s="270"/>
      <c r="Q456" s="270"/>
      <c r="R456" s="270"/>
      <c r="S456" s="270"/>
      <c r="T456" s="270"/>
      <c r="U456" s="270"/>
    </row>
    <row r="457" spans="1:21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  <c r="N457" s="270"/>
      <c r="O457" s="270"/>
      <c r="P457" s="270"/>
      <c r="Q457" s="270"/>
      <c r="R457" s="270"/>
      <c r="S457" s="270"/>
      <c r="T457" s="270"/>
      <c r="U457" s="270"/>
    </row>
    <row r="458" spans="1:21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  <c r="N458" s="270"/>
      <c r="O458" s="270"/>
      <c r="P458" s="270"/>
      <c r="Q458" s="270"/>
      <c r="R458" s="270"/>
      <c r="S458" s="270"/>
      <c r="T458" s="270"/>
      <c r="U458" s="270"/>
    </row>
    <row r="459" spans="1:21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  <c r="N459" s="270"/>
      <c r="O459" s="270"/>
      <c r="P459" s="270"/>
      <c r="Q459" s="270"/>
      <c r="R459" s="270"/>
      <c r="S459" s="270"/>
      <c r="T459" s="270"/>
      <c r="U459" s="270"/>
    </row>
    <row r="460" spans="1:21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  <c r="N460" s="270"/>
      <c r="O460" s="270"/>
      <c r="P460" s="270"/>
      <c r="Q460" s="270"/>
      <c r="R460" s="270"/>
      <c r="S460" s="270"/>
      <c r="T460" s="270"/>
      <c r="U460" s="270"/>
    </row>
    <row r="461" spans="1:21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  <c r="N461" s="270"/>
      <c r="O461" s="270"/>
      <c r="P461" s="270"/>
      <c r="Q461" s="270"/>
      <c r="R461" s="270"/>
      <c r="S461" s="270"/>
      <c r="T461" s="270"/>
      <c r="U461" s="270"/>
    </row>
    <row r="462" spans="1:21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  <c r="N462" s="270"/>
      <c r="O462" s="270"/>
      <c r="P462" s="270"/>
      <c r="Q462" s="270"/>
      <c r="R462" s="270"/>
      <c r="S462" s="270"/>
      <c r="T462" s="270"/>
      <c r="U462" s="270"/>
    </row>
    <row r="463" spans="1:21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  <c r="N463" s="270"/>
      <c r="O463" s="270"/>
      <c r="P463" s="270"/>
      <c r="Q463" s="270"/>
      <c r="R463" s="270"/>
      <c r="S463" s="270"/>
      <c r="T463" s="270"/>
      <c r="U463" s="270"/>
    </row>
    <row r="464" spans="1:21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  <c r="N464" s="270"/>
      <c r="O464" s="270"/>
      <c r="P464" s="270"/>
      <c r="Q464" s="270"/>
      <c r="R464" s="270"/>
      <c r="S464" s="270"/>
      <c r="T464" s="270"/>
      <c r="U464" s="270"/>
    </row>
    <row r="465" spans="1:21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  <c r="N465" s="270"/>
      <c r="O465" s="270"/>
      <c r="P465" s="270"/>
      <c r="Q465" s="270"/>
      <c r="R465" s="270"/>
      <c r="S465" s="270"/>
      <c r="T465" s="270"/>
      <c r="U465" s="270"/>
    </row>
    <row r="466" spans="1:21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  <c r="N466" s="270"/>
      <c r="O466" s="270"/>
      <c r="P466" s="270"/>
      <c r="Q466" s="270"/>
      <c r="R466" s="270"/>
      <c r="S466" s="270"/>
      <c r="T466" s="270"/>
      <c r="U466" s="270"/>
    </row>
    <row r="467" spans="1:21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  <c r="N467" s="270"/>
      <c r="O467" s="270"/>
      <c r="P467" s="270"/>
      <c r="Q467" s="270"/>
      <c r="R467" s="270"/>
      <c r="S467" s="270"/>
      <c r="T467" s="270"/>
      <c r="U467" s="270"/>
    </row>
    <row r="468" spans="1:21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  <c r="N468" s="270"/>
      <c r="O468" s="270"/>
      <c r="P468" s="270"/>
      <c r="Q468" s="270"/>
      <c r="R468" s="270"/>
      <c r="S468" s="270"/>
      <c r="T468" s="270"/>
      <c r="U468" s="270"/>
    </row>
    <row r="469" spans="1:21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  <c r="N469" s="270"/>
      <c r="O469" s="270"/>
      <c r="P469" s="270"/>
      <c r="Q469" s="270"/>
      <c r="R469" s="270"/>
      <c r="S469" s="270"/>
      <c r="T469" s="270"/>
      <c r="U469" s="270"/>
    </row>
    <row r="470" spans="1:21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  <c r="N470" s="270"/>
      <c r="O470" s="270"/>
      <c r="P470" s="270"/>
      <c r="Q470" s="270"/>
      <c r="R470" s="270"/>
      <c r="S470" s="270"/>
      <c r="T470" s="270"/>
      <c r="U470" s="270"/>
    </row>
    <row r="471" spans="1:21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  <c r="N471" s="270"/>
      <c r="O471" s="270"/>
      <c r="P471" s="270"/>
      <c r="Q471" s="270"/>
      <c r="R471" s="270"/>
      <c r="S471" s="270"/>
      <c r="T471" s="270"/>
      <c r="U471" s="270"/>
    </row>
    <row r="472" spans="1:21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  <c r="N472" s="270"/>
      <c r="O472" s="270"/>
      <c r="P472" s="270"/>
      <c r="Q472" s="270"/>
      <c r="R472" s="270"/>
      <c r="S472" s="270"/>
      <c r="T472" s="270"/>
      <c r="U472" s="270"/>
    </row>
    <row r="473" spans="1:21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  <c r="N473" s="270"/>
      <c r="O473" s="270"/>
      <c r="P473" s="270"/>
      <c r="Q473" s="270"/>
      <c r="R473" s="270"/>
      <c r="S473" s="270"/>
      <c r="T473" s="270"/>
      <c r="U473" s="270"/>
    </row>
    <row r="474" spans="1:21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  <c r="N474" s="270"/>
      <c r="O474" s="270"/>
      <c r="P474" s="270"/>
      <c r="Q474" s="270"/>
      <c r="R474" s="270"/>
      <c r="S474" s="270"/>
      <c r="T474" s="270"/>
      <c r="U474" s="270"/>
    </row>
    <row r="475" spans="1:21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  <c r="N475" s="270"/>
      <c r="O475" s="270"/>
      <c r="P475" s="270"/>
      <c r="Q475" s="270"/>
      <c r="R475" s="270"/>
      <c r="S475" s="270"/>
      <c r="T475" s="270"/>
      <c r="U475" s="270"/>
    </row>
    <row r="476" spans="1:21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  <c r="N476" s="270"/>
      <c r="O476" s="270"/>
      <c r="P476" s="270"/>
      <c r="Q476" s="270"/>
      <c r="R476" s="270"/>
      <c r="S476" s="270"/>
      <c r="T476" s="270"/>
      <c r="U476" s="270"/>
    </row>
    <row r="477" spans="1:21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  <c r="N477" s="270"/>
      <c r="O477" s="270"/>
      <c r="P477" s="270"/>
      <c r="Q477" s="270"/>
      <c r="R477" s="270"/>
      <c r="S477" s="270"/>
      <c r="T477" s="270"/>
      <c r="U477" s="270"/>
    </row>
    <row r="478" spans="1:21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  <c r="N478" s="270"/>
      <c r="O478" s="270"/>
      <c r="P478" s="270"/>
      <c r="Q478" s="270"/>
      <c r="R478" s="270"/>
      <c r="S478" s="270"/>
      <c r="T478" s="270"/>
      <c r="U478" s="270"/>
    </row>
    <row r="479" spans="1:21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  <c r="N479" s="270"/>
      <c r="O479" s="270"/>
      <c r="P479" s="270"/>
      <c r="Q479" s="270"/>
      <c r="R479" s="270"/>
      <c r="S479" s="270"/>
      <c r="T479" s="270"/>
      <c r="U479" s="270"/>
    </row>
    <row r="480" spans="1:21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  <c r="N480" s="270"/>
      <c r="O480" s="270"/>
      <c r="P480" s="270"/>
      <c r="Q480" s="270"/>
      <c r="R480" s="270"/>
      <c r="S480" s="270"/>
      <c r="T480" s="270"/>
      <c r="U480" s="270"/>
    </row>
    <row r="481" spans="1:21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  <c r="N481" s="270"/>
      <c r="O481" s="270"/>
      <c r="P481" s="270"/>
      <c r="Q481" s="270"/>
      <c r="R481" s="270"/>
      <c r="S481" s="270"/>
      <c r="T481" s="270"/>
      <c r="U481" s="270"/>
    </row>
    <row r="482" spans="1:21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  <c r="N482" s="270"/>
      <c r="O482" s="270"/>
      <c r="P482" s="270"/>
      <c r="Q482" s="270"/>
      <c r="R482" s="270"/>
      <c r="S482" s="270"/>
      <c r="T482" s="270"/>
      <c r="U482" s="270"/>
    </row>
    <row r="483" spans="1:21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  <c r="N483" s="270"/>
      <c r="O483" s="270"/>
      <c r="P483" s="270"/>
      <c r="Q483" s="270"/>
      <c r="R483" s="270"/>
      <c r="S483" s="270"/>
      <c r="T483" s="270"/>
      <c r="U483" s="270"/>
    </row>
    <row r="484" spans="1:21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  <c r="N484" s="270"/>
      <c r="O484" s="270"/>
      <c r="P484" s="270"/>
      <c r="Q484" s="270"/>
      <c r="R484" s="270"/>
      <c r="S484" s="270"/>
      <c r="T484" s="270"/>
      <c r="U484" s="270"/>
    </row>
    <row r="485" spans="1:21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  <c r="N485" s="270"/>
      <c r="O485" s="270"/>
      <c r="P485" s="270"/>
      <c r="Q485" s="270"/>
      <c r="R485" s="270"/>
      <c r="S485" s="270"/>
      <c r="T485" s="270"/>
      <c r="U485" s="270"/>
    </row>
    <row r="486" spans="1:21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  <c r="N486" s="270"/>
      <c r="O486" s="270"/>
      <c r="P486" s="270"/>
      <c r="Q486" s="270"/>
      <c r="R486" s="270"/>
      <c r="S486" s="270"/>
      <c r="T486" s="270"/>
      <c r="U486" s="270"/>
    </row>
    <row r="487" spans="1:21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  <c r="N487" s="270"/>
      <c r="O487" s="270"/>
      <c r="P487" s="270"/>
      <c r="Q487" s="270"/>
      <c r="R487" s="270"/>
      <c r="S487" s="270"/>
      <c r="T487" s="270"/>
      <c r="U487" s="270"/>
    </row>
    <row r="488" spans="1:21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  <c r="N488" s="270"/>
      <c r="O488" s="270"/>
      <c r="P488" s="270"/>
      <c r="Q488" s="270"/>
      <c r="R488" s="270"/>
      <c r="S488" s="270"/>
      <c r="T488" s="270"/>
      <c r="U488" s="270"/>
    </row>
    <row r="489" spans="1:21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  <c r="N489" s="270"/>
      <c r="O489" s="270"/>
      <c r="P489" s="270"/>
      <c r="Q489" s="270"/>
      <c r="R489" s="270"/>
      <c r="S489" s="270"/>
      <c r="T489" s="270"/>
      <c r="U489" s="270"/>
    </row>
    <row r="490" spans="1:21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  <c r="N490" s="270"/>
      <c r="O490" s="270"/>
      <c r="P490" s="270"/>
      <c r="Q490" s="270"/>
      <c r="R490" s="270"/>
      <c r="S490" s="270"/>
      <c r="T490" s="270"/>
      <c r="U490" s="270"/>
    </row>
    <row r="491" spans="1:21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  <c r="N491" s="270"/>
      <c r="O491" s="270"/>
      <c r="P491" s="270"/>
      <c r="Q491" s="270"/>
      <c r="R491" s="270"/>
      <c r="S491" s="270"/>
      <c r="T491" s="270"/>
      <c r="U491" s="270"/>
    </row>
    <row r="492" spans="1:21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  <c r="N492" s="270"/>
      <c r="O492" s="270"/>
      <c r="P492" s="270"/>
      <c r="Q492" s="270"/>
      <c r="R492" s="270"/>
      <c r="S492" s="270"/>
      <c r="T492" s="270"/>
      <c r="U492" s="270"/>
    </row>
    <row r="493" spans="1:21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  <c r="N493" s="270"/>
      <c r="O493" s="270"/>
      <c r="P493" s="270"/>
      <c r="Q493" s="270"/>
      <c r="R493" s="270"/>
      <c r="S493" s="270"/>
      <c r="T493" s="270"/>
      <c r="U493" s="270"/>
    </row>
    <row r="494" spans="1:21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  <c r="N494" s="270"/>
      <c r="O494" s="270"/>
      <c r="P494" s="270"/>
      <c r="Q494" s="270"/>
      <c r="R494" s="270"/>
      <c r="S494" s="270"/>
      <c r="T494" s="270"/>
      <c r="U494" s="270"/>
    </row>
    <row r="495" spans="1:21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  <c r="N495" s="270"/>
      <c r="O495" s="270"/>
      <c r="P495" s="270"/>
      <c r="Q495" s="270"/>
      <c r="R495" s="270"/>
      <c r="S495" s="270"/>
      <c r="T495" s="270"/>
      <c r="U495" s="270"/>
    </row>
    <row r="496" spans="1:21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  <c r="N496" s="270"/>
      <c r="O496" s="270"/>
      <c r="P496" s="270"/>
      <c r="Q496" s="270"/>
      <c r="R496" s="270"/>
      <c r="S496" s="270"/>
      <c r="T496" s="270"/>
      <c r="U496" s="270"/>
    </row>
    <row r="497" spans="1:21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  <c r="N497" s="270"/>
      <c r="O497" s="270"/>
      <c r="P497" s="270"/>
      <c r="Q497" s="270"/>
      <c r="R497" s="270"/>
      <c r="S497" s="270"/>
      <c r="T497" s="270"/>
      <c r="U497" s="270"/>
    </row>
    <row r="498" spans="1:21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  <c r="N498" s="270"/>
      <c r="O498" s="270"/>
      <c r="P498" s="270"/>
      <c r="Q498" s="270"/>
      <c r="R498" s="270"/>
      <c r="S498" s="270"/>
      <c r="T498" s="270"/>
      <c r="U498" s="270"/>
    </row>
    <row r="499" spans="1:21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  <c r="N499" s="270"/>
      <c r="O499" s="270"/>
      <c r="P499" s="270"/>
      <c r="Q499" s="270"/>
      <c r="R499" s="270"/>
      <c r="S499" s="270"/>
      <c r="T499" s="270"/>
      <c r="U499" s="270"/>
    </row>
    <row r="500" spans="1:21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  <c r="N500" s="270"/>
      <c r="O500" s="270"/>
      <c r="P500" s="270"/>
      <c r="Q500" s="270"/>
      <c r="R500" s="270"/>
      <c r="S500" s="270"/>
      <c r="T500" s="270"/>
      <c r="U500" s="270"/>
    </row>
    <row r="501" spans="1:21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  <c r="N501" s="270"/>
      <c r="O501" s="270"/>
      <c r="P501" s="270"/>
      <c r="Q501" s="270"/>
      <c r="R501" s="270"/>
      <c r="S501" s="270"/>
      <c r="T501" s="270"/>
      <c r="U501" s="270"/>
    </row>
    <row r="502" spans="1:21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  <c r="N502" s="270"/>
      <c r="O502" s="270"/>
      <c r="P502" s="270"/>
      <c r="Q502" s="270"/>
      <c r="R502" s="270"/>
      <c r="S502" s="270"/>
      <c r="T502" s="270"/>
      <c r="U502" s="270"/>
    </row>
    <row r="503" spans="1:21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  <c r="N503" s="270"/>
      <c r="O503" s="270"/>
      <c r="P503" s="270"/>
      <c r="Q503" s="270"/>
      <c r="R503" s="270"/>
      <c r="S503" s="270"/>
      <c r="T503" s="270"/>
      <c r="U503" s="270"/>
    </row>
    <row r="504" spans="1:21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  <c r="N504" s="270"/>
      <c r="O504" s="270"/>
      <c r="P504" s="270"/>
      <c r="Q504" s="270"/>
      <c r="R504" s="270"/>
      <c r="S504" s="270"/>
      <c r="T504" s="270"/>
      <c r="U504" s="270"/>
    </row>
    <row r="505" spans="1:21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  <c r="N505" s="270"/>
      <c r="O505" s="270"/>
      <c r="P505" s="270"/>
      <c r="Q505" s="270"/>
      <c r="R505" s="270"/>
      <c r="S505" s="270"/>
      <c r="T505" s="270"/>
      <c r="U505" s="270"/>
    </row>
    <row r="506" spans="1:21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  <c r="N506" s="270"/>
      <c r="O506" s="270"/>
      <c r="P506" s="270"/>
      <c r="Q506" s="270"/>
      <c r="R506" s="270"/>
      <c r="S506" s="270"/>
      <c r="T506" s="270"/>
      <c r="U506" s="270"/>
    </row>
    <row r="507" spans="1:21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  <c r="N507" s="270"/>
      <c r="O507" s="270"/>
      <c r="P507" s="270"/>
      <c r="Q507" s="270"/>
      <c r="R507" s="270"/>
      <c r="S507" s="270"/>
      <c r="T507" s="270"/>
      <c r="U507" s="270"/>
    </row>
    <row r="508" spans="1:21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  <c r="N508" s="270"/>
      <c r="O508" s="270"/>
      <c r="P508" s="270"/>
      <c r="Q508" s="270"/>
      <c r="R508" s="270"/>
      <c r="S508" s="270"/>
      <c r="T508" s="270"/>
      <c r="U508" s="270"/>
    </row>
    <row r="509" spans="1:21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  <c r="N509" s="270"/>
      <c r="O509" s="270"/>
      <c r="P509" s="270"/>
      <c r="Q509" s="270"/>
      <c r="R509" s="270"/>
      <c r="S509" s="270"/>
      <c r="T509" s="270"/>
      <c r="U509" s="270"/>
    </row>
    <row r="510" spans="1:21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  <c r="N510" s="270"/>
      <c r="O510" s="270"/>
      <c r="P510" s="270"/>
      <c r="Q510" s="270"/>
      <c r="R510" s="270"/>
      <c r="S510" s="270"/>
      <c r="T510" s="270"/>
      <c r="U510" s="270"/>
    </row>
    <row r="511" spans="1:21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  <c r="N511" s="270"/>
      <c r="O511" s="270"/>
      <c r="P511" s="270"/>
      <c r="Q511" s="270"/>
      <c r="R511" s="270"/>
      <c r="S511" s="270"/>
      <c r="T511" s="270"/>
      <c r="U511" s="270"/>
    </row>
    <row r="512" spans="1:21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  <c r="N512" s="270"/>
      <c r="O512" s="270"/>
      <c r="P512" s="270"/>
      <c r="Q512" s="270"/>
      <c r="R512" s="270"/>
      <c r="S512" s="270"/>
      <c r="T512" s="270"/>
      <c r="U512" s="270"/>
    </row>
    <row r="513" spans="1:21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  <c r="N513" s="270"/>
      <c r="O513" s="270"/>
      <c r="P513" s="270"/>
      <c r="Q513" s="270"/>
      <c r="R513" s="270"/>
      <c r="S513" s="270"/>
      <c r="T513" s="270"/>
      <c r="U513" s="270"/>
    </row>
    <row r="514" spans="1:21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  <c r="N514" s="270"/>
      <c r="O514" s="270"/>
      <c r="P514" s="270"/>
      <c r="Q514" s="270"/>
      <c r="R514" s="270"/>
      <c r="S514" s="270"/>
      <c r="T514" s="270"/>
      <c r="U514" s="270"/>
    </row>
    <row r="515" spans="1:21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  <c r="N515" s="270"/>
      <c r="O515" s="270"/>
      <c r="P515" s="270"/>
      <c r="Q515" s="270"/>
      <c r="R515" s="270"/>
      <c r="S515" s="270"/>
      <c r="T515" s="270"/>
      <c r="U515" s="270"/>
    </row>
    <row r="516" spans="1:21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  <c r="N516" s="270"/>
      <c r="O516" s="270"/>
      <c r="P516" s="270"/>
      <c r="Q516" s="270"/>
      <c r="R516" s="270"/>
      <c r="S516" s="270"/>
      <c r="T516" s="270"/>
      <c r="U516" s="270"/>
    </row>
    <row r="517" spans="1:21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  <c r="N517" s="270"/>
      <c r="O517" s="270"/>
      <c r="P517" s="270"/>
      <c r="Q517" s="270"/>
      <c r="R517" s="270"/>
      <c r="S517" s="270"/>
      <c r="T517" s="270"/>
      <c r="U517" s="270"/>
    </row>
    <row r="518" spans="1:21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  <c r="N518" s="270"/>
      <c r="O518" s="270"/>
      <c r="P518" s="270"/>
      <c r="Q518" s="270"/>
      <c r="R518" s="270"/>
      <c r="S518" s="270"/>
      <c r="T518" s="270"/>
      <c r="U518" s="270"/>
    </row>
    <row r="519" spans="1:21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  <c r="N519" s="270"/>
      <c r="O519" s="270"/>
      <c r="P519" s="270"/>
      <c r="Q519" s="270"/>
      <c r="R519" s="270"/>
      <c r="S519" s="270"/>
      <c r="T519" s="270"/>
      <c r="U519" s="270"/>
    </row>
    <row r="520" spans="1:21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  <c r="N520" s="270"/>
      <c r="O520" s="270"/>
      <c r="P520" s="270"/>
      <c r="Q520" s="270"/>
      <c r="R520" s="270"/>
      <c r="S520" s="270"/>
      <c r="T520" s="270"/>
      <c r="U520" s="270"/>
    </row>
    <row r="521" spans="1:21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  <c r="N521" s="270"/>
      <c r="O521" s="270"/>
      <c r="P521" s="270"/>
      <c r="Q521" s="270"/>
      <c r="R521" s="270"/>
      <c r="S521" s="270"/>
      <c r="T521" s="270"/>
      <c r="U521" s="270"/>
    </row>
    <row r="522" spans="1:21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  <c r="N522" s="270"/>
      <c r="O522" s="270"/>
      <c r="P522" s="270"/>
      <c r="Q522" s="270"/>
      <c r="R522" s="270"/>
      <c r="S522" s="270"/>
      <c r="T522" s="270"/>
      <c r="U522" s="270"/>
    </row>
    <row r="523" spans="1:21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  <c r="N523" s="270"/>
      <c r="O523" s="270"/>
      <c r="P523" s="270"/>
      <c r="Q523" s="270"/>
      <c r="R523" s="270"/>
      <c r="S523" s="270"/>
      <c r="T523" s="270"/>
      <c r="U523" s="270"/>
    </row>
    <row r="524" spans="1:21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  <c r="N524" s="270"/>
      <c r="O524" s="270"/>
      <c r="P524" s="270"/>
      <c r="Q524" s="270"/>
      <c r="R524" s="270"/>
      <c r="S524" s="270"/>
      <c r="T524" s="270"/>
      <c r="U524" s="270"/>
    </row>
    <row r="525" spans="1:21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  <c r="N525" s="270"/>
      <c r="O525" s="270"/>
      <c r="P525" s="270"/>
      <c r="Q525" s="270"/>
      <c r="R525" s="270"/>
      <c r="S525" s="270"/>
      <c r="T525" s="270"/>
      <c r="U525" s="270"/>
    </row>
    <row r="526" spans="1:21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  <c r="N526" s="270"/>
      <c r="O526" s="270"/>
      <c r="P526" s="270"/>
      <c r="Q526" s="270"/>
      <c r="R526" s="270"/>
      <c r="S526" s="270"/>
      <c r="T526" s="270"/>
      <c r="U526" s="270"/>
    </row>
    <row r="527" spans="1:21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  <c r="N527" s="270"/>
      <c r="O527" s="270"/>
      <c r="P527" s="270"/>
      <c r="Q527" s="270"/>
      <c r="R527" s="270"/>
      <c r="S527" s="270"/>
      <c r="T527" s="270"/>
      <c r="U527" s="270"/>
    </row>
    <row r="528" spans="1:21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  <c r="N528" s="270"/>
      <c r="O528" s="270"/>
      <c r="P528" s="270"/>
      <c r="Q528" s="270"/>
      <c r="R528" s="270"/>
      <c r="S528" s="270"/>
      <c r="T528" s="270"/>
      <c r="U528" s="270"/>
    </row>
    <row r="529" spans="1:21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  <c r="N529" s="270"/>
      <c r="O529" s="270"/>
      <c r="P529" s="270"/>
      <c r="Q529" s="270"/>
      <c r="R529" s="270"/>
      <c r="S529" s="270"/>
      <c r="T529" s="270"/>
      <c r="U529" s="270"/>
    </row>
    <row r="530" spans="1:21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  <c r="N530" s="270"/>
      <c r="O530" s="270"/>
      <c r="P530" s="270"/>
      <c r="Q530" s="270"/>
      <c r="R530" s="270"/>
      <c r="S530" s="270"/>
      <c r="T530" s="270"/>
      <c r="U530" s="270"/>
    </row>
    <row r="531" spans="1:21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  <c r="N531" s="270"/>
      <c r="O531" s="270"/>
      <c r="P531" s="270"/>
      <c r="Q531" s="270"/>
      <c r="R531" s="270"/>
      <c r="S531" s="270"/>
      <c r="T531" s="270"/>
      <c r="U531" s="270"/>
    </row>
    <row r="532" spans="1:21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  <c r="N532" s="270"/>
      <c r="O532" s="270"/>
      <c r="P532" s="270"/>
      <c r="Q532" s="270"/>
      <c r="R532" s="270"/>
      <c r="S532" s="270"/>
      <c r="T532" s="270"/>
      <c r="U532" s="270"/>
    </row>
    <row r="533" spans="1:21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  <c r="N533" s="270"/>
      <c r="O533" s="270"/>
      <c r="P533" s="270"/>
      <c r="Q533" s="270"/>
      <c r="R533" s="270"/>
      <c r="S533" s="270"/>
      <c r="T533" s="270"/>
      <c r="U533" s="270"/>
    </row>
    <row r="534" spans="1:21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  <c r="N534" s="270"/>
      <c r="O534" s="270"/>
      <c r="P534" s="270"/>
      <c r="Q534" s="270"/>
      <c r="R534" s="270"/>
      <c r="S534" s="270"/>
      <c r="T534" s="270"/>
      <c r="U534" s="270"/>
    </row>
    <row r="535" spans="1:21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  <c r="N535" s="270"/>
      <c r="O535" s="270"/>
      <c r="P535" s="270"/>
      <c r="Q535" s="270"/>
      <c r="R535" s="270"/>
      <c r="S535" s="270"/>
      <c r="T535" s="270"/>
      <c r="U535" s="270"/>
    </row>
    <row r="536" spans="1:21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  <c r="N536" s="270"/>
      <c r="O536" s="270"/>
      <c r="P536" s="270"/>
      <c r="Q536" s="270"/>
      <c r="R536" s="270"/>
      <c r="S536" s="270"/>
      <c r="T536" s="270"/>
      <c r="U536" s="270"/>
    </row>
    <row r="537" spans="1:21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  <c r="N537" s="270"/>
      <c r="O537" s="270"/>
      <c r="P537" s="270"/>
      <c r="Q537" s="270"/>
      <c r="R537" s="270"/>
      <c r="S537" s="270"/>
      <c r="T537" s="270"/>
      <c r="U537" s="270"/>
    </row>
    <row r="538" spans="1:21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  <c r="N538" s="270"/>
      <c r="O538" s="270"/>
      <c r="P538" s="270"/>
      <c r="Q538" s="270"/>
      <c r="R538" s="270"/>
      <c r="S538" s="270"/>
      <c r="T538" s="270"/>
      <c r="U538" s="270"/>
    </row>
    <row r="539" spans="1:21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  <c r="N539" s="270"/>
      <c r="O539" s="270"/>
      <c r="P539" s="270"/>
      <c r="Q539" s="270"/>
      <c r="R539" s="270"/>
      <c r="S539" s="270"/>
      <c r="T539" s="270"/>
      <c r="U539" s="270"/>
    </row>
    <row r="540" spans="1:21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  <c r="N540" s="270"/>
      <c r="O540" s="270"/>
      <c r="P540" s="270"/>
      <c r="Q540" s="270"/>
      <c r="R540" s="270"/>
      <c r="S540" s="270"/>
      <c r="T540" s="270"/>
      <c r="U540" s="270"/>
    </row>
    <row r="541" spans="1:21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  <c r="N541" s="270"/>
      <c r="O541" s="270"/>
      <c r="P541" s="270"/>
      <c r="Q541" s="270"/>
      <c r="R541" s="270"/>
      <c r="S541" s="270"/>
      <c r="T541" s="270"/>
      <c r="U541" s="270"/>
    </row>
    <row r="542" spans="1:21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  <c r="N542" s="270"/>
      <c r="O542" s="270"/>
      <c r="P542" s="270"/>
      <c r="Q542" s="270"/>
      <c r="R542" s="270"/>
      <c r="S542" s="270"/>
      <c r="T542" s="270"/>
      <c r="U542" s="270"/>
    </row>
    <row r="543" spans="1:21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  <c r="N543" s="270"/>
      <c r="O543" s="270"/>
      <c r="P543" s="270"/>
      <c r="Q543" s="270"/>
      <c r="R543" s="270"/>
      <c r="S543" s="270"/>
      <c r="T543" s="270"/>
      <c r="U543" s="270"/>
    </row>
    <row r="544" spans="1:21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  <c r="N544" s="270"/>
      <c r="O544" s="270"/>
      <c r="P544" s="270"/>
      <c r="Q544" s="270"/>
      <c r="R544" s="270"/>
      <c r="S544" s="270"/>
      <c r="T544" s="270"/>
      <c r="U544" s="270"/>
    </row>
    <row r="545" spans="1:21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  <c r="N545" s="270"/>
      <c r="O545" s="270"/>
      <c r="P545" s="270"/>
      <c r="Q545" s="270"/>
      <c r="R545" s="270"/>
      <c r="S545" s="270"/>
      <c r="T545" s="270"/>
      <c r="U545" s="270"/>
    </row>
    <row r="546" spans="1:21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  <c r="N546" s="270"/>
      <c r="O546" s="270"/>
      <c r="P546" s="270"/>
      <c r="Q546" s="270"/>
      <c r="R546" s="270"/>
      <c r="S546" s="270"/>
      <c r="T546" s="270"/>
      <c r="U546" s="270"/>
    </row>
    <row r="547" spans="1:21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  <c r="N547" s="270"/>
      <c r="O547" s="270"/>
      <c r="P547" s="270"/>
      <c r="Q547" s="270"/>
      <c r="R547" s="270"/>
      <c r="S547" s="270"/>
      <c r="T547" s="270"/>
      <c r="U547" s="270"/>
    </row>
    <row r="548" spans="1:21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  <c r="N548" s="270"/>
      <c r="O548" s="270"/>
      <c r="P548" s="270"/>
      <c r="Q548" s="270"/>
      <c r="R548" s="270"/>
      <c r="S548" s="270"/>
      <c r="T548" s="270"/>
      <c r="U548" s="270"/>
    </row>
    <row r="549" spans="1:21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  <c r="N549" s="270"/>
      <c r="O549" s="270"/>
      <c r="P549" s="270"/>
      <c r="Q549" s="270"/>
      <c r="R549" s="270"/>
      <c r="S549" s="270"/>
      <c r="T549" s="270"/>
      <c r="U549" s="270"/>
    </row>
    <row r="550" spans="1:21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  <c r="N550" s="270"/>
      <c r="O550" s="270"/>
      <c r="P550" s="270"/>
      <c r="Q550" s="270"/>
      <c r="R550" s="270"/>
      <c r="S550" s="270"/>
      <c r="T550" s="270"/>
      <c r="U550" s="270"/>
    </row>
    <row r="551" spans="1:21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  <c r="N551" s="270"/>
      <c r="O551" s="270"/>
      <c r="P551" s="270"/>
      <c r="Q551" s="270"/>
      <c r="R551" s="270"/>
      <c r="S551" s="270"/>
      <c r="T551" s="270"/>
      <c r="U551" s="270"/>
    </row>
    <row r="552" spans="1:21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  <c r="N552" s="270"/>
      <c r="O552" s="270"/>
      <c r="P552" s="270"/>
      <c r="Q552" s="270"/>
      <c r="R552" s="270"/>
      <c r="S552" s="270"/>
      <c r="T552" s="270"/>
      <c r="U552" s="270"/>
    </row>
    <row r="553" spans="1:21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  <c r="N553" s="270"/>
      <c r="O553" s="270"/>
      <c r="P553" s="270"/>
      <c r="Q553" s="270"/>
      <c r="R553" s="270"/>
      <c r="S553" s="270"/>
      <c r="T553" s="270"/>
      <c r="U553" s="270"/>
    </row>
    <row r="554" spans="1:21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  <c r="N554" s="270"/>
      <c r="O554" s="270"/>
      <c r="P554" s="270"/>
      <c r="Q554" s="270"/>
      <c r="R554" s="270"/>
      <c r="S554" s="270"/>
      <c r="T554" s="270"/>
      <c r="U554" s="270"/>
    </row>
    <row r="555" spans="1:21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  <c r="N555" s="270"/>
      <c r="O555" s="270"/>
      <c r="P555" s="270"/>
      <c r="Q555" s="270"/>
      <c r="R555" s="270"/>
      <c r="S555" s="270"/>
      <c r="T555" s="270"/>
      <c r="U555" s="270"/>
    </row>
    <row r="556" spans="1:21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  <c r="N556" s="270"/>
      <c r="O556" s="270"/>
      <c r="P556" s="270"/>
      <c r="Q556" s="270"/>
      <c r="R556" s="270"/>
      <c r="S556" s="270"/>
      <c r="T556" s="270"/>
      <c r="U556" s="270"/>
    </row>
    <row r="557" spans="1:21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  <c r="N557" s="270"/>
      <c r="O557" s="270"/>
      <c r="P557" s="270"/>
      <c r="Q557" s="270"/>
      <c r="R557" s="270"/>
      <c r="S557" s="270"/>
      <c r="T557" s="270"/>
      <c r="U557" s="270"/>
    </row>
    <row r="558" spans="1:21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  <c r="N558" s="270"/>
      <c r="O558" s="270"/>
      <c r="P558" s="270"/>
      <c r="Q558" s="270"/>
      <c r="R558" s="270"/>
      <c r="S558" s="270"/>
      <c r="T558" s="270"/>
      <c r="U558" s="270"/>
    </row>
    <row r="559" spans="1:21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  <c r="N559" s="270"/>
      <c r="O559" s="270"/>
      <c r="P559" s="270"/>
      <c r="Q559" s="270"/>
      <c r="R559" s="270"/>
      <c r="S559" s="270"/>
      <c r="T559" s="270"/>
      <c r="U559" s="270"/>
    </row>
    <row r="560" spans="1:21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  <c r="N560" s="270"/>
      <c r="O560" s="270"/>
      <c r="P560" s="270"/>
      <c r="Q560" s="270"/>
      <c r="R560" s="270"/>
      <c r="S560" s="270"/>
      <c r="T560" s="270"/>
      <c r="U560" s="270"/>
    </row>
    <row r="561" spans="1:21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  <c r="N561" s="270"/>
      <c r="O561" s="270"/>
      <c r="P561" s="270"/>
      <c r="Q561" s="270"/>
      <c r="R561" s="270"/>
      <c r="S561" s="270"/>
      <c r="T561" s="270"/>
      <c r="U561" s="270"/>
    </row>
    <row r="562" spans="1:21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  <c r="N562" s="270"/>
      <c r="O562" s="270"/>
      <c r="P562" s="270"/>
      <c r="Q562" s="270"/>
      <c r="R562" s="270"/>
      <c r="S562" s="270"/>
      <c r="T562" s="270"/>
      <c r="U562" s="270"/>
    </row>
    <row r="563" spans="1:21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  <c r="N563" s="270"/>
      <c r="O563" s="270"/>
      <c r="P563" s="270"/>
      <c r="Q563" s="270"/>
      <c r="R563" s="270"/>
      <c r="S563" s="270"/>
      <c r="T563" s="270"/>
      <c r="U563" s="270"/>
    </row>
    <row r="564" spans="1:21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  <c r="N564" s="270"/>
      <c r="O564" s="270"/>
      <c r="P564" s="270"/>
      <c r="Q564" s="270"/>
      <c r="R564" s="270"/>
      <c r="S564" s="270"/>
      <c r="T564" s="270"/>
      <c r="U564" s="270"/>
    </row>
    <row r="565" spans="1:21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  <c r="N565" s="270"/>
      <c r="O565" s="270"/>
      <c r="P565" s="270"/>
      <c r="Q565" s="270"/>
      <c r="R565" s="270"/>
      <c r="S565" s="270"/>
      <c r="T565" s="270"/>
      <c r="U565" s="270"/>
    </row>
    <row r="566" spans="1:21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  <c r="N566" s="270"/>
      <c r="O566" s="270"/>
      <c r="P566" s="270"/>
      <c r="Q566" s="270"/>
      <c r="R566" s="270"/>
      <c r="S566" s="270"/>
      <c r="T566" s="270"/>
      <c r="U566" s="270"/>
    </row>
    <row r="567" spans="1:21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  <c r="N567" s="270"/>
      <c r="O567" s="270"/>
      <c r="P567" s="270"/>
      <c r="Q567" s="270"/>
      <c r="R567" s="270"/>
      <c r="S567" s="270"/>
      <c r="T567" s="270"/>
      <c r="U567" s="270"/>
    </row>
    <row r="568" spans="1:21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  <c r="N568" s="270"/>
      <c r="O568" s="270"/>
      <c r="P568" s="270"/>
      <c r="Q568" s="270"/>
      <c r="R568" s="270"/>
      <c r="S568" s="270"/>
      <c r="T568" s="270"/>
      <c r="U568" s="270"/>
    </row>
    <row r="569" spans="1:21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  <c r="N569" s="270"/>
      <c r="O569" s="270"/>
      <c r="P569" s="270"/>
      <c r="Q569" s="270"/>
      <c r="R569" s="270"/>
      <c r="S569" s="270"/>
      <c r="T569" s="270"/>
      <c r="U569" s="270"/>
    </row>
    <row r="570" spans="1:21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  <c r="N570" s="270"/>
      <c r="O570" s="270"/>
      <c r="P570" s="270"/>
      <c r="Q570" s="270"/>
      <c r="R570" s="270"/>
      <c r="S570" s="270"/>
      <c r="T570" s="270"/>
      <c r="U570" s="270"/>
    </row>
    <row r="571" spans="1:21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  <c r="N571" s="270"/>
      <c r="O571" s="270"/>
      <c r="P571" s="270"/>
      <c r="Q571" s="270"/>
      <c r="R571" s="270"/>
      <c r="S571" s="270"/>
      <c r="T571" s="270"/>
      <c r="U571" s="270"/>
    </row>
    <row r="572" spans="1:21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  <c r="N572" s="270"/>
      <c r="O572" s="270"/>
      <c r="P572" s="270"/>
      <c r="Q572" s="270"/>
      <c r="R572" s="270"/>
      <c r="S572" s="270"/>
      <c r="T572" s="270"/>
      <c r="U572" s="270"/>
    </row>
    <row r="573" spans="1:21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  <c r="N573" s="270"/>
      <c r="O573" s="270"/>
      <c r="P573" s="270"/>
      <c r="Q573" s="270"/>
      <c r="R573" s="270"/>
      <c r="S573" s="270"/>
      <c r="T573" s="270"/>
      <c r="U573" s="270"/>
    </row>
    <row r="574" spans="1:21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  <c r="N574" s="270"/>
      <c r="O574" s="270"/>
      <c r="P574" s="270"/>
      <c r="Q574" s="270"/>
      <c r="R574" s="270"/>
      <c r="S574" s="270"/>
      <c r="T574" s="270"/>
      <c r="U574" s="270"/>
    </row>
    <row r="575" spans="1:21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  <c r="N575" s="270"/>
      <c r="O575" s="270"/>
      <c r="P575" s="270"/>
      <c r="Q575" s="270"/>
      <c r="R575" s="270"/>
      <c r="S575" s="270"/>
      <c r="T575" s="270"/>
      <c r="U575" s="270"/>
    </row>
    <row r="576" spans="1:21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  <c r="N576" s="270"/>
      <c r="O576" s="270"/>
      <c r="P576" s="270"/>
      <c r="Q576" s="270"/>
      <c r="R576" s="270"/>
      <c r="S576" s="270"/>
      <c r="T576" s="270"/>
      <c r="U576" s="270"/>
    </row>
    <row r="577" spans="1:21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  <c r="N577" s="270"/>
      <c r="O577" s="270"/>
      <c r="P577" s="270"/>
      <c r="Q577" s="270"/>
      <c r="R577" s="270"/>
      <c r="S577" s="270"/>
      <c r="T577" s="270"/>
      <c r="U577" s="270"/>
    </row>
    <row r="578" spans="1:21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  <c r="N578" s="270"/>
      <c r="O578" s="270"/>
      <c r="P578" s="270"/>
      <c r="Q578" s="270"/>
      <c r="R578" s="270"/>
      <c r="S578" s="270"/>
      <c r="T578" s="270"/>
      <c r="U578" s="270"/>
    </row>
    <row r="579" spans="1:21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  <c r="N579" s="270"/>
      <c r="O579" s="270"/>
      <c r="P579" s="270"/>
      <c r="Q579" s="270"/>
      <c r="R579" s="270"/>
      <c r="S579" s="270"/>
      <c r="T579" s="270"/>
      <c r="U579" s="270"/>
    </row>
    <row r="580" spans="1:21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  <c r="N580" s="270"/>
      <c r="O580" s="270"/>
      <c r="P580" s="270"/>
      <c r="Q580" s="270"/>
      <c r="R580" s="270"/>
      <c r="S580" s="270"/>
      <c r="T580" s="270"/>
      <c r="U580" s="270"/>
    </row>
    <row r="581" spans="1:21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  <c r="N581" s="270"/>
      <c r="O581" s="270"/>
      <c r="P581" s="270"/>
      <c r="Q581" s="270"/>
      <c r="R581" s="270"/>
      <c r="S581" s="270"/>
      <c r="T581" s="270"/>
      <c r="U581" s="270"/>
    </row>
    <row r="582" spans="1:21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  <c r="N582" s="270"/>
      <c r="O582" s="270"/>
      <c r="P582" s="270"/>
      <c r="Q582" s="270"/>
      <c r="R582" s="270"/>
      <c r="S582" s="270"/>
      <c r="T582" s="270"/>
      <c r="U582" s="270"/>
    </row>
    <row r="583" spans="1:21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  <c r="N583" s="270"/>
      <c r="O583" s="270"/>
      <c r="P583" s="270"/>
      <c r="Q583" s="270"/>
      <c r="R583" s="270"/>
      <c r="S583" s="270"/>
      <c r="T583" s="270"/>
      <c r="U583" s="270"/>
    </row>
    <row r="584" spans="1:21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  <c r="N584" s="270"/>
      <c r="O584" s="270"/>
      <c r="P584" s="270"/>
      <c r="Q584" s="270"/>
      <c r="R584" s="270"/>
      <c r="S584" s="270"/>
      <c r="T584" s="270"/>
      <c r="U584" s="270"/>
    </row>
    <row r="585" spans="1:21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  <c r="N585" s="270"/>
      <c r="O585" s="270"/>
      <c r="P585" s="270"/>
      <c r="Q585" s="270"/>
      <c r="R585" s="270"/>
      <c r="S585" s="270"/>
      <c r="T585" s="270"/>
      <c r="U585" s="270"/>
    </row>
    <row r="586" spans="1:21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  <c r="N586" s="270"/>
      <c r="O586" s="270"/>
      <c r="P586" s="270"/>
      <c r="Q586" s="270"/>
      <c r="R586" s="270"/>
      <c r="S586" s="270"/>
      <c r="T586" s="270"/>
      <c r="U586" s="270"/>
    </row>
    <row r="587" spans="1:21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  <c r="N587" s="270"/>
      <c r="O587" s="270"/>
      <c r="P587" s="270"/>
      <c r="Q587" s="270"/>
      <c r="R587" s="270"/>
      <c r="S587" s="270"/>
      <c r="T587" s="270"/>
      <c r="U587" s="270"/>
    </row>
    <row r="588" spans="1:21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  <c r="N588" s="270"/>
      <c r="O588" s="270"/>
      <c r="P588" s="270"/>
      <c r="Q588" s="270"/>
      <c r="R588" s="270"/>
      <c r="S588" s="270"/>
      <c r="T588" s="270"/>
      <c r="U588" s="270"/>
    </row>
    <row r="589" spans="1:21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  <c r="N589" s="270"/>
      <c r="O589" s="270"/>
      <c r="P589" s="270"/>
      <c r="Q589" s="270"/>
      <c r="R589" s="270"/>
      <c r="S589" s="270"/>
      <c r="T589" s="270"/>
      <c r="U589" s="270"/>
    </row>
    <row r="590" spans="1:21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  <c r="N590" s="270"/>
      <c r="O590" s="270"/>
      <c r="P590" s="270"/>
      <c r="Q590" s="270"/>
      <c r="R590" s="270"/>
      <c r="S590" s="270"/>
      <c r="T590" s="270"/>
      <c r="U590" s="270"/>
    </row>
    <row r="591" spans="1:21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  <c r="N591" s="270"/>
      <c r="O591" s="270"/>
      <c r="P591" s="270"/>
      <c r="Q591" s="270"/>
      <c r="R591" s="270"/>
      <c r="S591" s="270"/>
      <c r="T591" s="270"/>
      <c r="U591" s="270"/>
    </row>
    <row r="592" spans="1:21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  <c r="N592" s="270"/>
      <c r="O592" s="270"/>
      <c r="P592" s="270"/>
      <c r="Q592" s="270"/>
      <c r="R592" s="270"/>
      <c r="S592" s="270"/>
      <c r="T592" s="270"/>
      <c r="U592" s="270"/>
    </row>
    <row r="593" spans="1:21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  <c r="N593" s="270"/>
      <c r="O593" s="270"/>
      <c r="P593" s="270"/>
      <c r="Q593" s="270"/>
      <c r="R593" s="270"/>
      <c r="S593" s="270"/>
      <c r="T593" s="270"/>
      <c r="U593" s="270"/>
    </row>
    <row r="594" spans="1:21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  <c r="N594" s="270"/>
      <c r="O594" s="270"/>
      <c r="P594" s="270"/>
      <c r="Q594" s="270"/>
      <c r="R594" s="270"/>
      <c r="S594" s="270"/>
      <c r="T594" s="270"/>
      <c r="U594" s="270"/>
    </row>
    <row r="595" spans="1:21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  <c r="N595" s="270"/>
      <c r="O595" s="270"/>
      <c r="P595" s="270"/>
      <c r="Q595" s="270"/>
      <c r="R595" s="270"/>
      <c r="S595" s="270"/>
      <c r="T595" s="270"/>
      <c r="U595" s="270"/>
    </row>
    <row r="596" spans="1:21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  <c r="N596" s="270"/>
      <c r="O596" s="270"/>
      <c r="P596" s="270"/>
      <c r="Q596" s="270"/>
      <c r="R596" s="270"/>
      <c r="S596" s="270"/>
      <c r="T596" s="270"/>
      <c r="U596" s="270"/>
    </row>
    <row r="597" spans="1:21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  <c r="N597" s="270"/>
      <c r="O597" s="270"/>
      <c r="P597" s="270"/>
      <c r="Q597" s="270"/>
      <c r="R597" s="270"/>
      <c r="S597" s="270"/>
      <c r="T597" s="270"/>
      <c r="U597" s="270"/>
    </row>
    <row r="598" spans="1:21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  <c r="N598" s="270"/>
      <c r="O598" s="270"/>
      <c r="P598" s="270"/>
      <c r="Q598" s="270"/>
      <c r="R598" s="270"/>
      <c r="S598" s="270"/>
      <c r="T598" s="270"/>
      <c r="U598" s="270"/>
    </row>
    <row r="599" spans="1:21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  <c r="N599" s="270"/>
      <c r="O599" s="270"/>
      <c r="P599" s="270"/>
      <c r="Q599" s="270"/>
      <c r="R599" s="270"/>
      <c r="S599" s="270"/>
      <c r="T599" s="270"/>
      <c r="U599" s="270"/>
    </row>
    <row r="600" spans="1:21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  <c r="N600" s="270"/>
      <c r="O600" s="270"/>
      <c r="P600" s="270"/>
      <c r="Q600" s="270"/>
      <c r="R600" s="270"/>
      <c r="S600" s="270"/>
      <c r="T600" s="270"/>
      <c r="U600" s="270"/>
    </row>
    <row r="601" spans="1:21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  <c r="N601" s="270"/>
      <c r="O601" s="270"/>
      <c r="P601" s="270"/>
      <c r="Q601" s="270"/>
      <c r="R601" s="270"/>
      <c r="S601" s="270"/>
      <c r="T601" s="270"/>
      <c r="U601" s="270"/>
    </row>
    <row r="602" spans="1:21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  <c r="N602" s="270"/>
      <c r="O602" s="270"/>
      <c r="P602" s="270"/>
      <c r="Q602" s="270"/>
      <c r="R602" s="270"/>
      <c r="S602" s="270"/>
      <c r="T602" s="270"/>
      <c r="U602" s="270"/>
    </row>
    <row r="603" spans="1:21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  <c r="N603" s="270"/>
      <c r="O603" s="270"/>
      <c r="P603" s="270"/>
      <c r="Q603" s="270"/>
      <c r="R603" s="270"/>
      <c r="S603" s="270"/>
      <c r="T603" s="270"/>
      <c r="U603" s="270"/>
    </row>
    <row r="604" spans="1:21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  <c r="N604" s="270"/>
      <c r="O604" s="270"/>
      <c r="P604" s="270"/>
      <c r="Q604" s="270"/>
      <c r="R604" s="270"/>
      <c r="S604" s="270"/>
      <c r="T604" s="270"/>
      <c r="U604" s="270"/>
    </row>
    <row r="605" spans="1:21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  <c r="N605" s="270"/>
      <c r="O605" s="270"/>
      <c r="P605" s="270"/>
      <c r="Q605" s="270"/>
      <c r="R605" s="270"/>
      <c r="S605" s="270"/>
      <c r="T605" s="270"/>
      <c r="U605" s="270"/>
    </row>
    <row r="606" spans="1:21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  <c r="N606" s="270"/>
      <c r="O606" s="270"/>
      <c r="P606" s="270"/>
      <c r="Q606" s="270"/>
      <c r="R606" s="270"/>
      <c r="S606" s="270"/>
      <c r="T606" s="270"/>
      <c r="U606" s="270"/>
    </row>
    <row r="607" spans="1:21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  <c r="N607" s="270"/>
      <c r="O607" s="270"/>
      <c r="P607" s="270"/>
      <c r="Q607" s="270"/>
      <c r="R607" s="270"/>
      <c r="S607" s="270"/>
      <c r="T607" s="270"/>
      <c r="U607" s="270"/>
    </row>
    <row r="608" spans="1:21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  <c r="N608" s="270"/>
      <c r="O608" s="270"/>
      <c r="P608" s="270"/>
      <c r="Q608" s="270"/>
      <c r="R608" s="270"/>
      <c r="S608" s="270"/>
      <c r="T608" s="270"/>
      <c r="U608" s="270"/>
    </row>
    <row r="609" spans="1:21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  <c r="N609" s="270"/>
      <c r="O609" s="270"/>
      <c r="P609" s="270"/>
      <c r="Q609" s="270"/>
      <c r="R609" s="270"/>
      <c r="S609" s="270"/>
      <c r="T609" s="270"/>
      <c r="U609" s="270"/>
    </row>
    <row r="610" spans="1:21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  <c r="N610" s="270"/>
      <c r="O610" s="270"/>
      <c r="P610" s="270"/>
      <c r="Q610" s="270"/>
      <c r="R610" s="270"/>
      <c r="S610" s="270"/>
      <c r="T610" s="270"/>
      <c r="U610" s="270"/>
    </row>
    <row r="611" spans="1:21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  <c r="N611" s="270"/>
      <c r="O611" s="270"/>
      <c r="P611" s="270"/>
      <c r="Q611" s="270"/>
      <c r="R611" s="270"/>
      <c r="S611" s="270"/>
      <c r="T611" s="270"/>
      <c r="U611" s="270"/>
    </row>
    <row r="612" spans="1:21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  <c r="N612" s="270"/>
      <c r="O612" s="270"/>
      <c r="P612" s="270"/>
      <c r="Q612" s="270"/>
      <c r="R612" s="270"/>
      <c r="S612" s="270"/>
      <c r="T612" s="270"/>
      <c r="U612" s="270"/>
    </row>
    <row r="613" spans="1:21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  <c r="N613" s="270"/>
      <c r="O613" s="270"/>
      <c r="P613" s="270"/>
      <c r="Q613" s="270"/>
      <c r="R613" s="270"/>
      <c r="S613" s="270"/>
      <c r="T613" s="270"/>
      <c r="U613" s="270"/>
    </row>
    <row r="614" spans="1:21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  <c r="N614" s="270"/>
      <c r="O614" s="270"/>
      <c r="P614" s="270"/>
      <c r="Q614" s="270"/>
      <c r="R614" s="270"/>
      <c r="S614" s="270"/>
      <c r="T614" s="270"/>
      <c r="U614" s="270"/>
    </row>
    <row r="615" spans="1:21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  <c r="N615" s="270"/>
      <c r="O615" s="270"/>
      <c r="P615" s="270"/>
      <c r="Q615" s="270"/>
      <c r="R615" s="270"/>
      <c r="S615" s="270"/>
      <c r="T615" s="270"/>
      <c r="U615" s="270"/>
    </row>
    <row r="616" spans="1:21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  <c r="N616" s="270"/>
      <c r="O616" s="270"/>
      <c r="P616" s="270"/>
      <c r="Q616" s="270"/>
      <c r="R616" s="270"/>
      <c r="S616" s="270"/>
      <c r="T616" s="270"/>
      <c r="U616" s="270"/>
    </row>
    <row r="617" spans="1:21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  <c r="N617" s="270"/>
      <c r="O617" s="270"/>
      <c r="P617" s="270"/>
      <c r="Q617" s="270"/>
      <c r="R617" s="270"/>
      <c r="S617" s="270"/>
      <c r="T617" s="270"/>
      <c r="U617" s="270"/>
    </row>
    <row r="618" spans="1:21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  <c r="N618" s="270"/>
      <c r="O618" s="270"/>
      <c r="P618" s="270"/>
      <c r="Q618" s="270"/>
      <c r="R618" s="270"/>
      <c r="S618" s="270"/>
      <c r="T618" s="270"/>
      <c r="U618" s="270"/>
    </row>
    <row r="619" spans="1:21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  <c r="N619" s="270"/>
      <c r="O619" s="270"/>
      <c r="P619" s="270"/>
      <c r="Q619" s="270"/>
      <c r="R619" s="270"/>
      <c r="S619" s="270"/>
      <c r="T619" s="270"/>
      <c r="U619" s="270"/>
    </row>
    <row r="620" spans="1:21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  <c r="N620" s="270"/>
      <c r="O620" s="270"/>
      <c r="P620" s="270"/>
      <c r="Q620" s="270"/>
      <c r="R620" s="270"/>
      <c r="S620" s="270"/>
      <c r="T620" s="270"/>
      <c r="U620" s="270"/>
    </row>
    <row r="621" spans="1:21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  <c r="N621" s="270"/>
      <c r="O621" s="270"/>
      <c r="P621" s="270"/>
      <c r="Q621" s="270"/>
      <c r="R621" s="270"/>
      <c r="S621" s="270"/>
      <c r="T621" s="270"/>
      <c r="U621" s="270"/>
    </row>
    <row r="622" spans="1:21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  <c r="N622" s="270"/>
      <c r="O622" s="270"/>
      <c r="P622" s="270"/>
      <c r="Q622" s="270"/>
      <c r="R622" s="270"/>
      <c r="S622" s="270"/>
      <c r="T622" s="270"/>
      <c r="U622" s="270"/>
    </row>
    <row r="623" spans="1:21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  <c r="N623" s="270"/>
      <c r="O623" s="270"/>
      <c r="P623" s="270"/>
      <c r="Q623" s="270"/>
      <c r="R623" s="270"/>
      <c r="S623" s="270"/>
      <c r="T623" s="270"/>
      <c r="U623" s="270"/>
    </row>
    <row r="624" spans="1:21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  <c r="N624" s="270"/>
      <c r="O624" s="270"/>
      <c r="P624" s="270"/>
      <c r="Q624" s="270"/>
      <c r="R624" s="270"/>
      <c r="S624" s="270"/>
      <c r="T624" s="270"/>
      <c r="U624" s="270"/>
    </row>
    <row r="625" spans="1:21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  <c r="N625" s="270"/>
      <c r="O625" s="270"/>
      <c r="P625" s="270"/>
      <c r="Q625" s="270"/>
      <c r="R625" s="270"/>
      <c r="S625" s="270"/>
      <c r="T625" s="270"/>
      <c r="U625" s="270"/>
    </row>
    <row r="626" spans="1:21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  <c r="N626" s="270"/>
      <c r="O626" s="270"/>
      <c r="P626" s="270"/>
      <c r="Q626" s="270"/>
      <c r="R626" s="270"/>
      <c r="S626" s="270"/>
      <c r="T626" s="270"/>
      <c r="U626" s="270"/>
    </row>
    <row r="627" spans="1:21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  <c r="N627" s="270"/>
      <c r="O627" s="270"/>
      <c r="P627" s="270"/>
      <c r="Q627" s="270"/>
      <c r="R627" s="270"/>
      <c r="S627" s="270"/>
      <c r="T627" s="270"/>
      <c r="U627" s="270"/>
    </row>
    <row r="628" spans="1:21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  <c r="N628" s="270"/>
      <c r="O628" s="270"/>
      <c r="P628" s="270"/>
      <c r="Q628" s="270"/>
      <c r="R628" s="270"/>
      <c r="S628" s="270"/>
      <c r="T628" s="270"/>
      <c r="U628" s="270"/>
    </row>
    <row r="629" spans="1:21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  <c r="N629" s="270"/>
      <c r="O629" s="270"/>
      <c r="P629" s="270"/>
      <c r="Q629" s="270"/>
      <c r="R629" s="270"/>
      <c r="S629" s="270"/>
      <c r="T629" s="270"/>
      <c r="U629" s="270"/>
    </row>
    <row r="630" spans="1:21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  <c r="N630" s="270"/>
      <c r="O630" s="270"/>
      <c r="P630" s="270"/>
      <c r="Q630" s="270"/>
      <c r="R630" s="270"/>
      <c r="S630" s="270"/>
      <c r="T630" s="270"/>
      <c r="U630" s="270"/>
    </row>
    <row r="631" spans="1:21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  <c r="N631" s="270"/>
      <c r="O631" s="270"/>
      <c r="P631" s="270"/>
      <c r="Q631" s="270"/>
      <c r="R631" s="270"/>
      <c r="S631" s="270"/>
      <c r="T631" s="270"/>
      <c r="U631" s="270"/>
    </row>
    <row r="632" spans="1:21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  <c r="N632" s="270"/>
      <c r="O632" s="270"/>
      <c r="P632" s="270"/>
      <c r="Q632" s="270"/>
      <c r="R632" s="270"/>
      <c r="S632" s="270"/>
      <c r="T632" s="270"/>
      <c r="U632" s="270"/>
    </row>
    <row r="633" spans="1:21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  <c r="N633" s="270"/>
      <c r="O633" s="270"/>
      <c r="P633" s="270"/>
      <c r="Q633" s="270"/>
      <c r="R633" s="270"/>
      <c r="S633" s="270"/>
      <c r="T633" s="270"/>
      <c r="U633" s="270"/>
    </row>
    <row r="634" spans="1:21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  <c r="N634" s="270"/>
      <c r="O634" s="270"/>
      <c r="P634" s="270"/>
      <c r="Q634" s="270"/>
      <c r="R634" s="270"/>
      <c r="S634" s="270"/>
      <c r="T634" s="270"/>
      <c r="U634" s="270"/>
    </row>
    <row r="635" spans="1:21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  <c r="N635" s="270"/>
      <c r="O635" s="270"/>
      <c r="P635" s="270"/>
      <c r="Q635" s="270"/>
      <c r="R635" s="270"/>
      <c r="S635" s="270"/>
      <c r="T635" s="270"/>
      <c r="U635" s="270"/>
    </row>
    <row r="636" spans="1:21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  <c r="N636" s="270"/>
      <c r="O636" s="270"/>
      <c r="P636" s="270"/>
      <c r="Q636" s="270"/>
      <c r="R636" s="270"/>
      <c r="S636" s="270"/>
      <c r="T636" s="270"/>
      <c r="U636" s="270"/>
    </row>
    <row r="637" spans="1:21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  <c r="N637" s="270"/>
      <c r="O637" s="270"/>
      <c r="P637" s="270"/>
      <c r="Q637" s="270"/>
      <c r="R637" s="270"/>
      <c r="S637" s="270"/>
      <c r="T637" s="270"/>
      <c r="U637" s="270"/>
    </row>
    <row r="638" spans="1:21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  <c r="N638" s="270"/>
      <c r="O638" s="270"/>
      <c r="P638" s="270"/>
      <c r="Q638" s="270"/>
      <c r="R638" s="270"/>
      <c r="S638" s="270"/>
      <c r="T638" s="270"/>
      <c r="U638" s="270"/>
    </row>
    <row r="639" spans="1:21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  <c r="N639" s="270"/>
      <c r="O639" s="270"/>
      <c r="P639" s="270"/>
      <c r="Q639" s="270"/>
      <c r="R639" s="270"/>
      <c r="S639" s="270"/>
      <c r="T639" s="270"/>
      <c r="U639" s="270"/>
    </row>
    <row r="640" spans="1:21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  <c r="N640" s="270"/>
      <c r="O640" s="270"/>
      <c r="P640" s="270"/>
      <c r="Q640" s="270"/>
      <c r="R640" s="270"/>
      <c r="S640" s="270"/>
      <c r="T640" s="270"/>
      <c r="U640" s="270"/>
    </row>
    <row r="641" spans="1:21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  <c r="N641" s="270"/>
      <c r="O641" s="270"/>
      <c r="P641" s="270"/>
      <c r="Q641" s="270"/>
      <c r="R641" s="270"/>
      <c r="S641" s="270"/>
      <c r="T641" s="270"/>
      <c r="U641" s="270"/>
    </row>
    <row r="642" spans="1:21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  <c r="N642" s="270"/>
      <c r="O642" s="270"/>
      <c r="P642" s="270"/>
      <c r="Q642" s="270"/>
      <c r="R642" s="270"/>
      <c r="S642" s="270"/>
      <c r="T642" s="270"/>
      <c r="U642" s="270"/>
    </row>
    <row r="643" spans="1:21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  <c r="N643" s="270"/>
      <c r="O643" s="270"/>
      <c r="P643" s="270"/>
      <c r="Q643" s="270"/>
      <c r="R643" s="270"/>
      <c r="S643" s="270"/>
      <c r="T643" s="270"/>
      <c r="U643" s="270"/>
    </row>
    <row r="644" spans="1:21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  <c r="N644" s="270"/>
      <c r="O644" s="270"/>
      <c r="P644" s="270"/>
      <c r="Q644" s="270"/>
      <c r="R644" s="270"/>
      <c r="S644" s="270"/>
      <c r="T644" s="270"/>
      <c r="U644" s="270"/>
    </row>
    <row r="645" spans="1:21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  <c r="N645" s="270"/>
      <c r="O645" s="270"/>
      <c r="P645" s="270"/>
      <c r="Q645" s="270"/>
      <c r="R645" s="270"/>
      <c r="S645" s="270"/>
      <c r="T645" s="270"/>
      <c r="U645" s="270"/>
    </row>
    <row r="646" spans="1:21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  <c r="N646" s="270"/>
      <c r="O646" s="270"/>
      <c r="P646" s="270"/>
      <c r="Q646" s="270"/>
      <c r="R646" s="270"/>
      <c r="S646" s="270"/>
      <c r="T646" s="270"/>
      <c r="U646" s="270"/>
    </row>
    <row r="647" spans="1:21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  <c r="N647" s="270"/>
      <c r="O647" s="270"/>
      <c r="P647" s="270"/>
      <c r="Q647" s="270"/>
      <c r="R647" s="270"/>
      <c r="S647" s="270"/>
      <c r="T647" s="270"/>
      <c r="U647" s="270"/>
    </row>
    <row r="648" spans="1:21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  <c r="N648" s="270"/>
      <c r="O648" s="270"/>
      <c r="P648" s="270"/>
      <c r="Q648" s="270"/>
      <c r="R648" s="270"/>
      <c r="S648" s="270"/>
      <c r="T648" s="270"/>
      <c r="U648" s="270"/>
    </row>
    <row r="649" spans="1:21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  <c r="N649" s="270"/>
      <c r="O649" s="270"/>
      <c r="P649" s="270"/>
      <c r="Q649" s="270"/>
      <c r="R649" s="270"/>
      <c r="S649" s="270"/>
      <c r="T649" s="270"/>
      <c r="U649" s="270"/>
    </row>
    <row r="650" spans="1:21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  <c r="N650" s="270"/>
      <c r="O650" s="270"/>
      <c r="P650" s="270"/>
      <c r="Q650" s="270"/>
      <c r="R650" s="270"/>
      <c r="S650" s="270"/>
      <c r="T650" s="270"/>
      <c r="U650" s="270"/>
    </row>
    <row r="651" spans="1:21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  <c r="N651" s="270"/>
      <c r="O651" s="270"/>
      <c r="P651" s="270"/>
      <c r="Q651" s="270"/>
      <c r="R651" s="270"/>
      <c r="S651" s="270"/>
      <c r="T651" s="270"/>
      <c r="U651" s="270"/>
    </row>
    <row r="652" spans="1:21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  <c r="N652" s="270"/>
      <c r="O652" s="270"/>
      <c r="P652" s="270"/>
      <c r="Q652" s="270"/>
      <c r="R652" s="270"/>
      <c r="S652" s="270"/>
      <c r="T652" s="270"/>
      <c r="U652" s="270"/>
    </row>
    <row r="653" spans="1:21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  <c r="N653" s="270"/>
      <c r="O653" s="270"/>
      <c r="P653" s="270"/>
      <c r="Q653" s="270"/>
      <c r="R653" s="270"/>
      <c r="S653" s="270"/>
      <c r="T653" s="270"/>
      <c r="U653" s="270"/>
    </row>
    <row r="654" spans="1:21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  <c r="N654" s="270"/>
      <c r="O654" s="270"/>
      <c r="P654" s="270"/>
      <c r="Q654" s="270"/>
      <c r="R654" s="270"/>
      <c r="S654" s="270"/>
      <c r="T654" s="270"/>
      <c r="U654" s="270"/>
    </row>
    <row r="655" spans="1:21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  <c r="N655" s="270"/>
      <c r="O655" s="270"/>
      <c r="P655" s="270"/>
      <c r="Q655" s="270"/>
      <c r="R655" s="270"/>
      <c r="S655" s="270"/>
      <c r="T655" s="270"/>
      <c r="U655" s="270"/>
    </row>
    <row r="656" spans="1:21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  <c r="N656" s="270"/>
      <c r="O656" s="270"/>
      <c r="P656" s="270"/>
      <c r="Q656" s="270"/>
      <c r="R656" s="270"/>
      <c r="S656" s="270"/>
      <c r="T656" s="270"/>
      <c r="U656" s="270"/>
    </row>
    <row r="657" spans="1:21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  <c r="N657" s="270"/>
      <c r="O657" s="270"/>
      <c r="P657" s="270"/>
      <c r="Q657" s="270"/>
      <c r="R657" s="270"/>
      <c r="S657" s="270"/>
      <c r="T657" s="270"/>
      <c r="U657" s="270"/>
    </row>
    <row r="658" spans="1:21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  <c r="N658" s="270"/>
      <c r="O658" s="270"/>
      <c r="P658" s="270"/>
      <c r="Q658" s="270"/>
      <c r="R658" s="270"/>
      <c r="S658" s="270"/>
      <c r="T658" s="270"/>
      <c r="U658" s="270"/>
    </row>
    <row r="659" spans="1:21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  <c r="N659" s="270"/>
      <c r="O659" s="270"/>
      <c r="P659" s="270"/>
      <c r="Q659" s="270"/>
      <c r="R659" s="270"/>
      <c r="S659" s="270"/>
      <c r="T659" s="270"/>
      <c r="U659" s="270"/>
    </row>
    <row r="660" spans="1:21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  <c r="N660" s="270"/>
      <c r="O660" s="270"/>
      <c r="P660" s="270"/>
      <c r="Q660" s="270"/>
      <c r="R660" s="270"/>
      <c r="S660" s="270"/>
      <c r="T660" s="270"/>
      <c r="U660" s="270"/>
    </row>
    <row r="661" spans="1:21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  <c r="N661" s="270"/>
      <c r="O661" s="270"/>
      <c r="P661" s="270"/>
      <c r="Q661" s="270"/>
      <c r="R661" s="270"/>
      <c r="S661" s="270"/>
      <c r="T661" s="270"/>
      <c r="U661" s="270"/>
    </row>
    <row r="662" spans="1:21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  <c r="N662" s="270"/>
      <c r="O662" s="270"/>
      <c r="P662" s="270"/>
      <c r="Q662" s="270"/>
      <c r="R662" s="270"/>
      <c r="S662" s="270"/>
      <c r="T662" s="270"/>
      <c r="U662" s="270"/>
    </row>
    <row r="663" spans="1:21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  <c r="N663" s="270"/>
      <c r="O663" s="270"/>
      <c r="P663" s="270"/>
      <c r="Q663" s="270"/>
      <c r="R663" s="270"/>
      <c r="S663" s="270"/>
      <c r="T663" s="270"/>
      <c r="U663" s="270"/>
    </row>
    <row r="664" spans="1:21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  <c r="N664" s="270"/>
      <c r="O664" s="270"/>
      <c r="P664" s="270"/>
      <c r="Q664" s="270"/>
      <c r="R664" s="270"/>
      <c r="S664" s="270"/>
      <c r="T664" s="270"/>
      <c r="U664" s="270"/>
    </row>
    <row r="665" spans="1:21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  <c r="N665" s="270"/>
      <c r="O665" s="270"/>
      <c r="P665" s="270"/>
      <c r="Q665" s="270"/>
      <c r="R665" s="270"/>
      <c r="S665" s="270"/>
      <c r="T665" s="270"/>
      <c r="U665" s="270"/>
    </row>
    <row r="666" spans="1:21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  <c r="N666" s="270"/>
      <c r="O666" s="270"/>
      <c r="P666" s="270"/>
      <c r="Q666" s="270"/>
      <c r="R666" s="270"/>
      <c r="S666" s="270"/>
      <c r="T666" s="270"/>
      <c r="U666" s="270"/>
    </row>
    <row r="667" spans="1:21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  <c r="N667" s="270"/>
      <c r="O667" s="270"/>
      <c r="P667" s="270"/>
      <c r="Q667" s="270"/>
      <c r="R667" s="270"/>
      <c r="S667" s="270"/>
      <c r="T667" s="270"/>
      <c r="U667" s="270"/>
    </row>
    <row r="668" spans="1:21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  <c r="N668" s="270"/>
      <c r="O668" s="270"/>
      <c r="P668" s="270"/>
      <c r="Q668" s="270"/>
      <c r="R668" s="270"/>
      <c r="S668" s="270"/>
      <c r="T668" s="270"/>
      <c r="U668" s="270"/>
    </row>
    <row r="669" spans="1:21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  <c r="N669" s="270"/>
      <c r="O669" s="270"/>
      <c r="P669" s="270"/>
      <c r="Q669" s="270"/>
      <c r="R669" s="270"/>
      <c r="S669" s="270"/>
      <c r="T669" s="270"/>
      <c r="U669" s="270"/>
    </row>
    <row r="670" spans="1:21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  <c r="N670" s="270"/>
      <c r="O670" s="270"/>
      <c r="P670" s="270"/>
      <c r="Q670" s="270"/>
      <c r="R670" s="270"/>
      <c r="S670" s="270"/>
      <c r="T670" s="270"/>
      <c r="U670" s="270"/>
    </row>
    <row r="671" spans="1:21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  <c r="N671" s="270"/>
      <c r="O671" s="270"/>
      <c r="P671" s="270"/>
      <c r="Q671" s="270"/>
      <c r="R671" s="270"/>
      <c r="S671" s="270"/>
      <c r="T671" s="270"/>
      <c r="U671" s="270"/>
    </row>
    <row r="672" spans="1:21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  <c r="N672" s="270"/>
      <c r="O672" s="270"/>
      <c r="P672" s="270"/>
      <c r="Q672" s="270"/>
      <c r="R672" s="270"/>
      <c r="S672" s="270"/>
      <c r="T672" s="270"/>
      <c r="U672" s="270"/>
    </row>
    <row r="673" spans="1:21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  <c r="N673" s="270"/>
      <c r="O673" s="270"/>
      <c r="P673" s="270"/>
      <c r="Q673" s="270"/>
      <c r="R673" s="270"/>
      <c r="S673" s="270"/>
      <c r="T673" s="270"/>
      <c r="U673" s="270"/>
    </row>
    <row r="674" spans="1:21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  <c r="N674" s="270"/>
      <c r="O674" s="270"/>
      <c r="P674" s="270"/>
      <c r="Q674" s="270"/>
      <c r="R674" s="270"/>
      <c r="S674" s="270"/>
      <c r="T674" s="270"/>
      <c r="U674" s="270"/>
    </row>
    <row r="675" spans="1:21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  <c r="N675" s="270"/>
      <c r="O675" s="270"/>
      <c r="P675" s="270"/>
      <c r="Q675" s="270"/>
      <c r="R675" s="270"/>
      <c r="S675" s="270"/>
      <c r="T675" s="270"/>
      <c r="U675" s="270"/>
    </row>
    <row r="676" spans="1:21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  <c r="N676" s="270"/>
      <c r="O676" s="270"/>
      <c r="P676" s="270"/>
      <c r="Q676" s="270"/>
      <c r="R676" s="270"/>
      <c r="S676" s="270"/>
      <c r="T676" s="270"/>
      <c r="U676" s="270"/>
    </row>
    <row r="677" spans="1:21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  <c r="N677" s="270"/>
      <c r="O677" s="270"/>
      <c r="P677" s="270"/>
      <c r="Q677" s="270"/>
      <c r="R677" s="270"/>
      <c r="S677" s="270"/>
      <c r="T677" s="270"/>
      <c r="U677" s="270"/>
    </row>
    <row r="678" spans="1:21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  <c r="N678" s="270"/>
      <c r="O678" s="270"/>
      <c r="P678" s="270"/>
      <c r="Q678" s="270"/>
      <c r="R678" s="270"/>
      <c r="S678" s="270"/>
      <c r="T678" s="270"/>
      <c r="U678" s="270"/>
    </row>
    <row r="679" spans="1:21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  <c r="N679" s="270"/>
      <c r="O679" s="270"/>
      <c r="P679" s="270"/>
      <c r="Q679" s="270"/>
      <c r="R679" s="270"/>
      <c r="S679" s="270"/>
      <c r="T679" s="270"/>
      <c r="U679" s="270"/>
    </row>
    <row r="680" spans="1:21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  <c r="N680" s="270"/>
      <c r="O680" s="270"/>
      <c r="P680" s="270"/>
      <c r="Q680" s="270"/>
      <c r="R680" s="270"/>
      <c r="S680" s="270"/>
      <c r="T680" s="270"/>
      <c r="U680" s="270"/>
    </row>
    <row r="681" spans="1:21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  <c r="N681" s="270"/>
      <c r="O681" s="270"/>
      <c r="P681" s="270"/>
      <c r="Q681" s="270"/>
      <c r="R681" s="270"/>
      <c r="S681" s="270"/>
      <c r="T681" s="270"/>
      <c r="U681" s="270"/>
    </row>
    <row r="682" spans="1:21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  <c r="N682" s="270"/>
      <c r="O682" s="270"/>
      <c r="P682" s="270"/>
      <c r="Q682" s="270"/>
      <c r="R682" s="270"/>
      <c r="S682" s="270"/>
      <c r="T682" s="270"/>
      <c r="U682" s="270"/>
    </row>
    <row r="683" spans="1:21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  <c r="N683" s="270"/>
      <c r="O683" s="270"/>
      <c r="P683" s="270"/>
      <c r="Q683" s="270"/>
      <c r="R683" s="270"/>
      <c r="S683" s="270"/>
      <c r="T683" s="270"/>
      <c r="U683" s="270"/>
    </row>
    <row r="684" spans="1:21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  <c r="N684" s="270"/>
      <c r="O684" s="270"/>
      <c r="P684" s="270"/>
      <c r="Q684" s="270"/>
      <c r="R684" s="270"/>
      <c r="S684" s="270"/>
      <c r="T684" s="270"/>
      <c r="U684" s="270"/>
    </row>
    <row r="685" spans="1:21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  <c r="N685" s="270"/>
      <c r="O685" s="270"/>
      <c r="P685" s="270"/>
      <c r="Q685" s="270"/>
      <c r="R685" s="270"/>
      <c r="S685" s="270"/>
      <c r="T685" s="270"/>
      <c r="U685" s="270"/>
    </row>
    <row r="686" spans="1:21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  <c r="N686" s="270"/>
      <c r="O686" s="270"/>
      <c r="P686" s="270"/>
      <c r="Q686" s="270"/>
      <c r="R686" s="270"/>
      <c r="S686" s="270"/>
      <c r="T686" s="270"/>
      <c r="U686" s="270"/>
    </row>
    <row r="687" spans="1:21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  <c r="N687" s="270"/>
      <c r="O687" s="270"/>
      <c r="P687" s="270"/>
      <c r="Q687" s="270"/>
      <c r="R687" s="270"/>
      <c r="S687" s="270"/>
      <c r="T687" s="270"/>
      <c r="U687" s="270"/>
    </row>
    <row r="688" spans="1:21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  <c r="N688" s="270"/>
      <c r="O688" s="270"/>
      <c r="P688" s="270"/>
      <c r="Q688" s="270"/>
      <c r="R688" s="270"/>
      <c r="S688" s="270"/>
      <c r="T688" s="270"/>
      <c r="U688" s="270"/>
    </row>
    <row r="689" spans="1:21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  <c r="N689" s="270"/>
      <c r="O689" s="270"/>
      <c r="P689" s="270"/>
      <c r="Q689" s="270"/>
      <c r="R689" s="270"/>
      <c r="S689" s="270"/>
      <c r="T689" s="270"/>
      <c r="U689" s="270"/>
    </row>
    <row r="690" spans="1:21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  <c r="N690" s="270"/>
      <c r="O690" s="270"/>
      <c r="P690" s="270"/>
      <c r="Q690" s="270"/>
      <c r="R690" s="270"/>
      <c r="S690" s="270"/>
      <c r="T690" s="270"/>
      <c r="U690" s="270"/>
    </row>
    <row r="691" spans="1:21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  <c r="N691" s="270"/>
      <c r="O691" s="270"/>
      <c r="P691" s="270"/>
      <c r="Q691" s="270"/>
      <c r="R691" s="270"/>
      <c r="S691" s="270"/>
      <c r="T691" s="270"/>
      <c r="U691" s="270"/>
    </row>
    <row r="692" spans="1:21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  <c r="N692" s="270"/>
      <c r="O692" s="270"/>
      <c r="P692" s="270"/>
      <c r="Q692" s="270"/>
      <c r="R692" s="270"/>
      <c r="S692" s="270"/>
      <c r="T692" s="270"/>
      <c r="U692" s="270"/>
    </row>
    <row r="693" spans="1:21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  <c r="N693" s="270"/>
      <c r="O693" s="270"/>
      <c r="P693" s="270"/>
      <c r="Q693" s="270"/>
      <c r="R693" s="270"/>
      <c r="S693" s="270"/>
      <c r="T693" s="270"/>
      <c r="U693" s="270"/>
    </row>
    <row r="694" spans="1:21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  <c r="N694" s="270"/>
      <c r="O694" s="270"/>
      <c r="P694" s="270"/>
      <c r="Q694" s="270"/>
      <c r="R694" s="270"/>
      <c r="S694" s="270"/>
      <c r="T694" s="270"/>
      <c r="U694" s="270"/>
    </row>
    <row r="695" spans="1:21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  <c r="N695" s="270"/>
      <c r="O695" s="270"/>
      <c r="P695" s="270"/>
      <c r="Q695" s="270"/>
      <c r="R695" s="270"/>
      <c r="S695" s="270"/>
      <c r="T695" s="270"/>
      <c r="U695" s="270"/>
    </row>
    <row r="696" spans="1:21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  <c r="N696" s="270"/>
      <c r="O696" s="270"/>
      <c r="P696" s="270"/>
      <c r="Q696" s="270"/>
      <c r="R696" s="270"/>
      <c r="S696" s="270"/>
      <c r="T696" s="270"/>
      <c r="U696" s="270"/>
    </row>
    <row r="697" spans="1:21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  <c r="N697" s="270"/>
      <c r="O697" s="270"/>
      <c r="P697" s="270"/>
      <c r="Q697" s="270"/>
      <c r="R697" s="270"/>
      <c r="S697" s="270"/>
      <c r="T697" s="270"/>
      <c r="U697" s="270"/>
    </row>
    <row r="698" spans="1:21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  <c r="N698" s="270"/>
      <c r="O698" s="270"/>
      <c r="P698" s="270"/>
      <c r="Q698" s="270"/>
      <c r="R698" s="270"/>
      <c r="S698" s="270"/>
      <c r="T698" s="270"/>
      <c r="U698" s="270"/>
    </row>
    <row r="699" spans="1:21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  <c r="N699" s="270"/>
      <c r="O699" s="270"/>
      <c r="P699" s="270"/>
      <c r="Q699" s="270"/>
      <c r="R699" s="270"/>
      <c r="S699" s="270"/>
      <c r="T699" s="270"/>
      <c r="U699" s="270"/>
    </row>
    <row r="700" spans="1:21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  <c r="N700" s="270"/>
      <c r="O700" s="270"/>
      <c r="P700" s="270"/>
      <c r="Q700" s="270"/>
      <c r="R700" s="270"/>
      <c r="S700" s="270"/>
      <c r="T700" s="270"/>
      <c r="U700" s="270"/>
    </row>
    <row r="701" spans="1:21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  <c r="N701" s="270"/>
      <c r="O701" s="270"/>
      <c r="P701" s="270"/>
      <c r="Q701" s="270"/>
      <c r="R701" s="270"/>
      <c r="S701" s="270"/>
      <c r="T701" s="270"/>
      <c r="U701" s="270"/>
    </row>
    <row r="702" spans="1:21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  <c r="N702" s="270"/>
      <c r="O702" s="270"/>
      <c r="P702" s="270"/>
      <c r="Q702" s="270"/>
      <c r="R702" s="270"/>
      <c r="S702" s="270"/>
      <c r="T702" s="270"/>
      <c r="U702" s="270"/>
    </row>
    <row r="703" spans="1:21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  <c r="N703" s="270"/>
      <c r="O703" s="270"/>
      <c r="P703" s="270"/>
      <c r="Q703" s="270"/>
      <c r="R703" s="270"/>
      <c r="S703" s="270"/>
      <c r="T703" s="270"/>
      <c r="U703" s="270"/>
    </row>
    <row r="704" spans="1:21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  <c r="N704" s="270"/>
      <c r="O704" s="270"/>
      <c r="P704" s="270"/>
      <c r="Q704" s="270"/>
      <c r="R704" s="270"/>
      <c r="S704" s="270"/>
      <c r="T704" s="270"/>
      <c r="U704" s="270"/>
    </row>
    <row r="705" spans="1:21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  <c r="N705" s="270"/>
      <c r="O705" s="270"/>
      <c r="P705" s="270"/>
      <c r="Q705" s="270"/>
      <c r="R705" s="270"/>
      <c r="S705" s="270"/>
      <c r="T705" s="270"/>
      <c r="U705" s="270"/>
    </row>
    <row r="706" spans="1:21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  <c r="N706" s="270"/>
      <c r="O706" s="270"/>
      <c r="P706" s="270"/>
      <c r="Q706" s="270"/>
      <c r="R706" s="270"/>
      <c r="S706" s="270"/>
      <c r="T706" s="270"/>
      <c r="U706" s="270"/>
    </row>
    <row r="707" spans="1:21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  <c r="N707" s="270"/>
      <c r="O707" s="270"/>
      <c r="P707" s="270"/>
      <c r="Q707" s="270"/>
      <c r="R707" s="270"/>
      <c r="S707" s="270"/>
      <c r="T707" s="270"/>
      <c r="U707" s="270"/>
    </row>
    <row r="708" spans="1:21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  <c r="N708" s="270"/>
      <c r="O708" s="270"/>
      <c r="P708" s="270"/>
      <c r="Q708" s="270"/>
      <c r="R708" s="270"/>
      <c r="S708" s="270"/>
      <c r="T708" s="270"/>
      <c r="U708" s="270"/>
    </row>
    <row r="709" spans="1:21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  <c r="N709" s="270"/>
      <c r="O709" s="270"/>
      <c r="P709" s="270"/>
      <c r="Q709" s="270"/>
      <c r="R709" s="270"/>
      <c r="S709" s="270"/>
      <c r="T709" s="270"/>
      <c r="U709" s="270"/>
    </row>
    <row r="710" spans="1:21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  <c r="N710" s="270"/>
      <c r="O710" s="270"/>
      <c r="P710" s="270"/>
      <c r="Q710" s="270"/>
      <c r="R710" s="270"/>
      <c r="S710" s="270"/>
      <c r="T710" s="270"/>
      <c r="U710" s="270"/>
    </row>
    <row r="711" spans="1:21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  <c r="N711" s="270"/>
      <c r="O711" s="270"/>
      <c r="P711" s="270"/>
      <c r="Q711" s="270"/>
      <c r="R711" s="270"/>
      <c r="S711" s="270"/>
      <c r="T711" s="270"/>
      <c r="U711" s="270"/>
    </row>
    <row r="712" spans="1:21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  <c r="N712" s="270"/>
      <c r="O712" s="270"/>
      <c r="P712" s="270"/>
      <c r="Q712" s="270"/>
      <c r="R712" s="270"/>
      <c r="S712" s="270"/>
      <c r="T712" s="270"/>
      <c r="U712" s="270"/>
    </row>
    <row r="713" spans="1:21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  <c r="N713" s="270"/>
      <c r="O713" s="270"/>
      <c r="P713" s="270"/>
      <c r="Q713" s="270"/>
      <c r="R713" s="270"/>
      <c r="S713" s="270"/>
      <c r="T713" s="270"/>
      <c r="U713" s="270"/>
    </row>
    <row r="714" spans="1:21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  <c r="N714" s="270"/>
      <c r="O714" s="270"/>
      <c r="P714" s="270"/>
      <c r="Q714" s="270"/>
      <c r="R714" s="270"/>
      <c r="S714" s="270"/>
      <c r="T714" s="270"/>
      <c r="U714" s="270"/>
    </row>
    <row r="715" spans="1:21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  <c r="N715" s="270"/>
      <c r="O715" s="270"/>
      <c r="P715" s="270"/>
      <c r="Q715" s="270"/>
      <c r="R715" s="270"/>
      <c r="S715" s="270"/>
      <c r="T715" s="270"/>
      <c r="U715" s="270"/>
    </row>
    <row r="716" spans="1:21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  <c r="N716" s="270"/>
      <c r="O716" s="270"/>
      <c r="P716" s="270"/>
      <c r="Q716" s="270"/>
      <c r="R716" s="270"/>
      <c r="S716" s="270"/>
      <c r="T716" s="270"/>
      <c r="U716" s="270"/>
    </row>
    <row r="717" spans="1:21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  <c r="N717" s="270"/>
      <c r="O717" s="270"/>
      <c r="P717" s="270"/>
      <c r="Q717" s="270"/>
      <c r="R717" s="270"/>
      <c r="S717" s="270"/>
      <c r="T717" s="270"/>
      <c r="U717" s="270"/>
    </row>
    <row r="718" spans="1:21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  <c r="N718" s="270"/>
      <c r="O718" s="270"/>
      <c r="P718" s="270"/>
      <c r="Q718" s="270"/>
      <c r="R718" s="270"/>
      <c r="S718" s="270"/>
      <c r="T718" s="270"/>
      <c r="U718" s="270"/>
    </row>
    <row r="719" spans="1:21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  <c r="N719" s="270"/>
      <c r="O719" s="270"/>
      <c r="P719" s="270"/>
      <c r="Q719" s="270"/>
      <c r="R719" s="270"/>
      <c r="S719" s="270"/>
      <c r="T719" s="270"/>
      <c r="U719" s="270"/>
    </row>
    <row r="720" spans="1:21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  <c r="N720" s="270"/>
      <c r="O720" s="270"/>
      <c r="P720" s="270"/>
      <c r="Q720" s="270"/>
      <c r="R720" s="270"/>
      <c r="S720" s="270"/>
      <c r="T720" s="270"/>
      <c r="U720" s="270"/>
    </row>
    <row r="721" spans="1:21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  <c r="N721" s="270"/>
      <c r="O721" s="270"/>
      <c r="P721" s="270"/>
      <c r="Q721" s="270"/>
      <c r="R721" s="270"/>
      <c r="S721" s="270"/>
      <c r="T721" s="270"/>
      <c r="U721" s="270"/>
    </row>
    <row r="722" spans="1:21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  <c r="N722" s="270"/>
      <c r="O722" s="270"/>
      <c r="P722" s="270"/>
      <c r="Q722" s="270"/>
      <c r="R722" s="270"/>
      <c r="S722" s="270"/>
      <c r="T722" s="270"/>
      <c r="U722" s="270"/>
    </row>
    <row r="723" spans="1:21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  <c r="N723" s="270"/>
      <c r="O723" s="270"/>
      <c r="P723" s="270"/>
      <c r="Q723" s="270"/>
      <c r="R723" s="270"/>
      <c r="S723" s="270"/>
      <c r="T723" s="270"/>
      <c r="U723" s="270"/>
    </row>
    <row r="724" spans="1:21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  <c r="N724" s="270"/>
      <c r="O724" s="270"/>
      <c r="P724" s="270"/>
      <c r="Q724" s="270"/>
      <c r="R724" s="270"/>
      <c r="S724" s="270"/>
      <c r="T724" s="270"/>
      <c r="U724" s="270"/>
    </row>
    <row r="725" spans="1:21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  <c r="N725" s="270"/>
      <c r="O725" s="270"/>
      <c r="P725" s="270"/>
      <c r="Q725" s="270"/>
      <c r="R725" s="270"/>
      <c r="S725" s="270"/>
      <c r="T725" s="270"/>
      <c r="U725" s="270"/>
    </row>
    <row r="726" spans="1:21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  <c r="N726" s="270"/>
      <c r="O726" s="270"/>
      <c r="P726" s="270"/>
      <c r="Q726" s="270"/>
      <c r="R726" s="270"/>
      <c r="S726" s="270"/>
      <c r="T726" s="270"/>
      <c r="U726" s="270"/>
    </row>
    <row r="727" spans="1:21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  <c r="N727" s="270"/>
      <c r="O727" s="270"/>
      <c r="P727" s="270"/>
      <c r="Q727" s="270"/>
      <c r="R727" s="270"/>
      <c r="S727" s="270"/>
      <c r="T727" s="270"/>
      <c r="U727" s="270"/>
    </row>
    <row r="728" spans="1:21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  <c r="N728" s="270"/>
      <c r="O728" s="270"/>
      <c r="P728" s="270"/>
      <c r="Q728" s="270"/>
      <c r="R728" s="270"/>
      <c r="S728" s="270"/>
      <c r="T728" s="270"/>
      <c r="U728" s="270"/>
    </row>
    <row r="729" spans="1:21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  <c r="N729" s="270"/>
      <c r="O729" s="270"/>
      <c r="P729" s="270"/>
      <c r="Q729" s="270"/>
      <c r="R729" s="270"/>
      <c r="S729" s="270"/>
      <c r="T729" s="270"/>
      <c r="U729" s="270"/>
    </row>
    <row r="730" spans="1:21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  <c r="N730" s="270"/>
      <c r="O730" s="270"/>
      <c r="P730" s="270"/>
      <c r="Q730" s="270"/>
      <c r="R730" s="270"/>
      <c r="S730" s="270"/>
      <c r="T730" s="270"/>
      <c r="U730" s="270"/>
    </row>
    <row r="731" spans="1:21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  <c r="N731" s="270"/>
      <c r="O731" s="270"/>
      <c r="P731" s="270"/>
      <c r="Q731" s="270"/>
      <c r="R731" s="270"/>
      <c r="S731" s="270"/>
      <c r="T731" s="270"/>
      <c r="U731" s="270"/>
    </row>
    <row r="732" spans="1:21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  <c r="N732" s="270"/>
      <c r="O732" s="270"/>
      <c r="P732" s="270"/>
      <c r="Q732" s="270"/>
      <c r="R732" s="270"/>
      <c r="S732" s="270"/>
      <c r="T732" s="270"/>
      <c r="U732" s="270"/>
    </row>
    <row r="733" spans="1:21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  <c r="N733" s="270"/>
      <c r="O733" s="270"/>
      <c r="P733" s="270"/>
      <c r="Q733" s="270"/>
      <c r="R733" s="270"/>
      <c r="S733" s="270"/>
      <c r="T733" s="270"/>
      <c r="U733" s="270"/>
    </row>
    <row r="734" spans="1:21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  <c r="N734" s="270"/>
      <c r="O734" s="270"/>
      <c r="P734" s="270"/>
      <c r="Q734" s="270"/>
      <c r="R734" s="270"/>
      <c r="S734" s="270"/>
      <c r="T734" s="270"/>
      <c r="U734" s="270"/>
    </row>
    <row r="735" spans="1:21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  <c r="N735" s="270"/>
      <c r="O735" s="270"/>
      <c r="P735" s="270"/>
      <c r="Q735" s="270"/>
      <c r="R735" s="270"/>
      <c r="S735" s="270"/>
      <c r="T735" s="270"/>
      <c r="U735" s="270"/>
    </row>
    <row r="736" spans="1:21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  <c r="N736" s="270"/>
      <c r="O736" s="270"/>
      <c r="P736" s="270"/>
      <c r="Q736" s="270"/>
      <c r="R736" s="270"/>
      <c r="S736" s="270"/>
      <c r="T736" s="270"/>
      <c r="U736" s="270"/>
    </row>
    <row r="737" spans="1:21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  <c r="N737" s="270"/>
      <c r="O737" s="270"/>
      <c r="P737" s="270"/>
      <c r="Q737" s="270"/>
      <c r="R737" s="270"/>
      <c r="S737" s="270"/>
      <c r="T737" s="270"/>
      <c r="U737" s="270"/>
    </row>
    <row r="738" spans="1:21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  <c r="N738" s="270"/>
      <c r="O738" s="270"/>
      <c r="P738" s="270"/>
      <c r="Q738" s="270"/>
      <c r="R738" s="270"/>
      <c r="S738" s="270"/>
      <c r="T738" s="270"/>
      <c r="U738" s="270"/>
    </row>
    <row r="739" spans="1:21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  <c r="N739" s="270"/>
      <c r="O739" s="270"/>
      <c r="P739" s="270"/>
      <c r="Q739" s="270"/>
      <c r="R739" s="270"/>
      <c r="S739" s="270"/>
      <c r="T739" s="270"/>
      <c r="U739" s="270"/>
    </row>
    <row r="740" spans="1:21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  <c r="N740" s="270"/>
      <c r="O740" s="270"/>
      <c r="P740" s="270"/>
      <c r="Q740" s="270"/>
      <c r="R740" s="270"/>
      <c r="S740" s="270"/>
      <c r="T740" s="270"/>
      <c r="U740" s="270"/>
    </row>
    <row r="741" spans="1:21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  <c r="N741" s="270"/>
      <c r="O741" s="270"/>
      <c r="P741" s="270"/>
      <c r="Q741" s="270"/>
      <c r="R741" s="270"/>
      <c r="S741" s="270"/>
      <c r="T741" s="270"/>
      <c r="U741" s="270"/>
    </row>
    <row r="742" spans="1:21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  <c r="N742" s="270"/>
      <c r="O742" s="270"/>
      <c r="P742" s="270"/>
      <c r="Q742" s="270"/>
      <c r="R742" s="270"/>
      <c r="S742" s="270"/>
      <c r="T742" s="270"/>
      <c r="U742" s="270"/>
    </row>
    <row r="743" spans="1:21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  <c r="N743" s="270"/>
      <c r="O743" s="270"/>
      <c r="P743" s="270"/>
      <c r="Q743" s="270"/>
      <c r="R743" s="270"/>
      <c r="S743" s="270"/>
      <c r="T743" s="270"/>
      <c r="U743" s="270"/>
    </row>
    <row r="744" spans="1:21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  <c r="N744" s="270"/>
      <c r="O744" s="270"/>
      <c r="P744" s="270"/>
      <c r="Q744" s="270"/>
      <c r="R744" s="270"/>
      <c r="S744" s="270"/>
      <c r="T744" s="270"/>
      <c r="U744" s="270"/>
    </row>
    <row r="745" spans="1:21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  <c r="N745" s="270"/>
      <c r="O745" s="270"/>
      <c r="P745" s="270"/>
      <c r="Q745" s="270"/>
      <c r="R745" s="270"/>
      <c r="S745" s="270"/>
      <c r="T745" s="270"/>
      <c r="U745" s="270"/>
    </row>
    <row r="746" spans="1:21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  <c r="N746" s="270"/>
      <c r="O746" s="270"/>
      <c r="P746" s="270"/>
      <c r="Q746" s="270"/>
      <c r="R746" s="270"/>
      <c r="S746" s="270"/>
      <c r="T746" s="270"/>
      <c r="U746" s="270"/>
    </row>
    <row r="747" spans="1:21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  <c r="N747" s="270"/>
      <c r="O747" s="270"/>
      <c r="P747" s="270"/>
      <c r="Q747" s="270"/>
      <c r="R747" s="270"/>
      <c r="S747" s="270"/>
      <c r="T747" s="270"/>
      <c r="U747" s="270"/>
    </row>
    <row r="748" spans="1:21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  <c r="N748" s="270"/>
      <c r="O748" s="270"/>
      <c r="P748" s="270"/>
      <c r="Q748" s="270"/>
      <c r="R748" s="270"/>
      <c r="S748" s="270"/>
      <c r="T748" s="270"/>
      <c r="U748" s="270"/>
    </row>
    <row r="749" spans="1:21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  <c r="N749" s="270"/>
      <c r="O749" s="270"/>
      <c r="P749" s="270"/>
      <c r="Q749" s="270"/>
      <c r="R749" s="270"/>
      <c r="S749" s="270"/>
      <c r="T749" s="270"/>
      <c r="U749" s="270"/>
    </row>
    <row r="750" spans="1:21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  <c r="N750" s="270"/>
      <c r="O750" s="270"/>
      <c r="P750" s="270"/>
      <c r="Q750" s="270"/>
      <c r="R750" s="270"/>
      <c r="S750" s="270"/>
      <c r="T750" s="270"/>
      <c r="U750" s="270"/>
    </row>
    <row r="751" spans="1:21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  <c r="N751" s="270"/>
      <c r="O751" s="270"/>
      <c r="P751" s="270"/>
      <c r="Q751" s="270"/>
      <c r="R751" s="270"/>
      <c r="S751" s="270"/>
      <c r="T751" s="270"/>
      <c r="U751" s="270"/>
    </row>
    <row r="752" spans="1:21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  <c r="N752" s="270"/>
      <c r="O752" s="270"/>
      <c r="P752" s="270"/>
      <c r="Q752" s="270"/>
      <c r="R752" s="270"/>
      <c r="S752" s="270"/>
      <c r="T752" s="270"/>
      <c r="U752" s="270"/>
    </row>
    <row r="753" spans="1:21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  <c r="N753" s="270"/>
      <c r="O753" s="270"/>
      <c r="P753" s="270"/>
      <c r="Q753" s="270"/>
      <c r="R753" s="270"/>
      <c r="S753" s="270"/>
      <c r="T753" s="270"/>
      <c r="U753" s="270"/>
    </row>
    <row r="754" spans="1:21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  <c r="N754" s="270"/>
      <c r="O754" s="270"/>
      <c r="P754" s="270"/>
      <c r="Q754" s="270"/>
      <c r="R754" s="270"/>
      <c r="S754" s="270"/>
      <c r="T754" s="270"/>
      <c r="U754" s="270"/>
    </row>
    <row r="755" spans="1:21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  <c r="N755" s="270"/>
      <c r="O755" s="270"/>
      <c r="P755" s="270"/>
      <c r="Q755" s="270"/>
      <c r="R755" s="270"/>
      <c r="S755" s="270"/>
      <c r="T755" s="270"/>
      <c r="U755" s="270"/>
    </row>
    <row r="756" spans="1:21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  <c r="N756" s="270"/>
      <c r="O756" s="270"/>
      <c r="P756" s="270"/>
      <c r="Q756" s="270"/>
      <c r="R756" s="270"/>
      <c r="S756" s="270"/>
      <c r="T756" s="270"/>
      <c r="U756" s="270"/>
    </row>
    <row r="757" spans="1:21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  <c r="N757" s="270"/>
      <c r="O757" s="270"/>
      <c r="P757" s="270"/>
      <c r="Q757" s="270"/>
      <c r="R757" s="270"/>
      <c r="S757" s="270"/>
      <c r="T757" s="270"/>
      <c r="U757" s="270"/>
    </row>
    <row r="758" spans="1:21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  <c r="N758" s="270"/>
      <c r="O758" s="270"/>
      <c r="P758" s="270"/>
      <c r="Q758" s="270"/>
      <c r="R758" s="270"/>
      <c r="S758" s="270"/>
      <c r="T758" s="270"/>
      <c r="U758" s="270"/>
    </row>
    <row r="759" spans="1:21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  <c r="N759" s="270"/>
      <c r="O759" s="270"/>
      <c r="P759" s="270"/>
      <c r="Q759" s="270"/>
      <c r="R759" s="270"/>
      <c r="S759" s="270"/>
      <c r="T759" s="270"/>
      <c r="U759" s="270"/>
    </row>
    <row r="760" spans="1:21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  <c r="N760" s="270"/>
      <c r="O760" s="270"/>
      <c r="P760" s="270"/>
      <c r="Q760" s="270"/>
      <c r="R760" s="270"/>
      <c r="S760" s="270"/>
      <c r="T760" s="270"/>
      <c r="U760" s="270"/>
    </row>
    <row r="761" spans="1:21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  <c r="N761" s="270"/>
      <c r="O761" s="270"/>
      <c r="P761" s="270"/>
      <c r="Q761" s="270"/>
      <c r="R761" s="270"/>
      <c r="S761" s="270"/>
      <c r="T761" s="270"/>
      <c r="U761" s="270"/>
    </row>
    <row r="762" spans="1:21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  <c r="N762" s="270"/>
      <c r="O762" s="270"/>
      <c r="P762" s="270"/>
      <c r="Q762" s="270"/>
      <c r="R762" s="270"/>
      <c r="S762" s="270"/>
      <c r="T762" s="270"/>
      <c r="U762" s="270"/>
    </row>
    <row r="763" spans="1:21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  <c r="N763" s="270"/>
      <c r="O763" s="270"/>
      <c r="P763" s="270"/>
      <c r="Q763" s="270"/>
      <c r="R763" s="270"/>
      <c r="S763" s="270"/>
      <c r="T763" s="270"/>
      <c r="U763" s="270"/>
    </row>
    <row r="764" spans="1:21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  <c r="N764" s="270"/>
      <c r="O764" s="270"/>
      <c r="P764" s="270"/>
      <c r="Q764" s="270"/>
      <c r="R764" s="270"/>
      <c r="S764" s="270"/>
      <c r="T764" s="270"/>
      <c r="U764" s="270"/>
    </row>
    <row r="765" spans="1:21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  <c r="N765" s="270"/>
      <c r="O765" s="270"/>
      <c r="P765" s="270"/>
      <c r="Q765" s="270"/>
      <c r="R765" s="270"/>
      <c r="S765" s="270"/>
      <c r="T765" s="270"/>
      <c r="U765" s="270"/>
    </row>
    <row r="766" spans="1:21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  <c r="N766" s="270"/>
      <c r="O766" s="270"/>
      <c r="P766" s="270"/>
      <c r="Q766" s="270"/>
      <c r="R766" s="270"/>
      <c r="S766" s="270"/>
      <c r="T766" s="270"/>
      <c r="U766" s="270"/>
    </row>
    <row r="767" spans="1:21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  <c r="N767" s="270"/>
      <c r="O767" s="270"/>
      <c r="P767" s="270"/>
      <c r="Q767" s="270"/>
      <c r="R767" s="270"/>
      <c r="S767" s="270"/>
      <c r="T767" s="270"/>
      <c r="U767" s="270"/>
    </row>
    <row r="768" spans="1:21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  <c r="N768" s="270"/>
      <c r="O768" s="270"/>
      <c r="P768" s="270"/>
      <c r="Q768" s="270"/>
      <c r="R768" s="270"/>
      <c r="S768" s="270"/>
      <c r="T768" s="270"/>
      <c r="U768" s="270"/>
    </row>
    <row r="769" spans="1:21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  <c r="N769" s="270"/>
      <c r="O769" s="270"/>
      <c r="P769" s="270"/>
      <c r="Q769" s="270"/>
      <c r="R769" s="270"/>
      <c r="S769" s="270"/>
      <c r="T769" s="270"/>
      <c r="U769" s="270"/>
    </row>
    <row r="770" spans="1:21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  <c r="N770" s="270"/>
      <c r="O770" s="270"/>
      <c r="P770" s="270"/>
      <c r="Q770" s="270"/>
      <c r="R770" s="270"/>
      <c r="S770" s="270"/>
      <c r="T770" s="270"/>
      <c r="U770" s="270"/>
    </row>
    <row r="771" spans="1:21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  <c r="N771" s="270"/>
      <c r="O771" s="270"/>
      <c r="P771" s="270"/>
      <c r="Q771" s="270"/>
      <c r="R771" s="270"/>
      <c r="S771" s="270"/>
      <c r="T771" s="270"/>
      <c r="U771" s="270"/>
    </row>
    <row r="772" spans="1:21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  <c r="N772" s="270"/>
      <c r="O772" s="270"/>
      <c r="P772" s="270"/>
      <c r="Q772" s="270"/>
      <c r="R772" s="270"/>
      <c r="S772" s="270"/>
      <c r="T772" s="270"/>
      <c r="U772" s="270"/>
    </row>
    <row r="773" spans="1:21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  <c r="N773" s="270"/>
      <c r="O773" s="270"/>
      <c r="P773" s="270"/>
      <c r="Q773" s="270"/>
      <c r="R773" s="270"/>
      <c r="S773" s="270"/>
      <c r="T773" s="270"/>
      <c r="U773" s="270"/>
    </row>
    <row r="774" spans="1:21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  <c r="N774" s="270"/>
      <c r="O774" s="270"/>
      <c r="P774" s="270"/>
      <c r="Q774" s="270"/>
      <c r="R774" s="270"/>
      <c r="S774" s="270"/>
      <c r="T774" s="270"/>
      <c r="U774" s="270"/>
    </row>
    <row r="775" spans="1:21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  <c r="N775" s="270"/>
      <c r="O775" s="270"/>
      <c r="P775" s="270"/>
      <c r="Q775" s="270"/>
      <c r="R775" s="270"/>
      <c r="S775" s="270"/>
      <c r="T775" s="270"/>
      <c r="U775" s="270"/>
    </row>
    <row r="776" spans="1:21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  <c r="N776" s="270"/>
      <c r="O776" s="270"/>
      <c r="P776" s="270"/>
      <c r="Q776" s="270"/>
      <c r="R776" s="270"/>
      <c r="S776" s="270"/>
      <c r="T776" s="270"/>
      <c r="U776" s="270"/>
    </row>
    <row r="777" spans="1:21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  <c r="N777" s="270"/>
      <c r="O777" s="270"/>
      <c r="P777" s="270"/>
      <c r="Q777" s="270"/>
      <c r="R777" s="270"/>
      <c r="S777" s="270"/>
      <c r="T777" s="270"/>
      <c r="U777" s="270"/>
    </row>
    <row r="778" spans="1:21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  <c r="N778" s="270"/>
      <c r="O778" s="270"/>
      <c r="P778" s="270"/>
      <c r="Q778" s="270"/>
      <c r="R778" s="270"/>
      <c r="S778" s="270"/>
      <c r="T778" s="270"/>
      <c r="U778" s="270"/>
    </row>
    <row r="779" spans="1:21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  <c r="N779" s="270"/>
      <c r="O779" s="270"/>
      <c r="P779" s="270"/>
      <c r="Q779" s="270"/>
      <c r="R779" s="270"/>
      <c r="S779" s="270"/>
      <c r="T779" s="270"/>
      <c r="U779" s="270"/>
    </row>
    <row r="780" spans="1:21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  <c r="N780" s="270"/>
      <c r="O780" s="270"/>
      <c r="P780" s="270"/>
      <c r="Q780" s="270"/>
      <c r="R780" s="270"/>
      <c r="S780" s="270"/>
      <c r="T780" s="270"/>
      <c r="U780" s="270"/>
    </row>
    <row r="781" spans="1:21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  <c r="N781" s="270"/>
      <c r="O781" s="270"/>
      <c r="P781" s="270"/>
      <c r="Q781" s="270"/>
      <c r="R781" s="270"/>
      <c r="S781" s="270"/>
      <c r="T781" s="270"/>
      <c r="U781" s="270"/>
    </row>
    <row r="782" spans="1:21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  <c r="N782" s="270"/>
      <c r="O782" s="270"/>
      <c r="P782" s="270"/>
      <c r="Q782" s="270"/>
      <c r="R782" s="270"/>
      <c r="S782" s="270"/>
      <c r="T782" s="270"/>
      <c r="U782" s="270"/>
    </row>
    <row r="783" spans="1:21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  <c r="N783" s="270"/>
      <c r="O783" s="270"/>
      <c r="P783" s="270"/>
      <c r="Q783" s="270"/>
      <c r="R783" s="270"/>
      <c r="S783" s="270"/>
      <c r="T783" s="270"/>
      <c r="U783" s="270"/>
    </row>
    <row r="784" spans="1:21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  <c r="N784" s="270"/>
      <c r="O784" s="270"/>
      <c r="P784" s="270"/>
      <c r="Q784" s="270"/>
      <c r="R784" s="270"/>
      <c r="S784" s="270"/>
      <c r="T784" s="270"/>
      <c r="U784" s="270"/>
    </row>
    <row r="785" spans="1:21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  <c r="N785" s="270"/>
      <c r="O785" s="270"/>
      <c r="P785" s="270"/>
      <c r="Q785" s="270"/>
      <c r="R785" s="270"/>
      <c r="S785" s="270"/>
      <c r="T785" s="270"/>
      <c r="U785" s="270"/>
    </row>
    <row r="786" spans="1:21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  <c r="N786" s="270"/>
      <c r="O786" s="270"/>
      <c r="P786" s="270"/>
      <c r="Q786" s="270"/>
      <c r="R786" s="270"/>
      <c r="S786" s="270"/>
      <c r="T786" s="270"/>
      <c r="U786" s="270"/>
    </row>
    <row r="787" spans="1:21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  <c r="N787" s="270"/>
      <c r="O787" s="270"/>
      <c r="P787" s="270"/>
      <c r="Q787" s="270"/>
      <c r="R787" s="270"/>
      <c r="S787" s="270"/>
      <c r="T787" s="270"/>
      <c r="U787" s="270"/>
    </row>
    <row r="788" spans="1:21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  <c r="N788" s="270"/>
      <c r="O788" s="270"/>
      <c r="P788" s="270"/>
      <c r="Q788" s="270"/>
      <c r="R788" s="270"/>
      <c r="S788" s="270"/>
      <c r="T788" s="270"/>
      <c r="U788" s="270"/>
    </row>
    <row r="789" spans="1:21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  <c r="N789" s="270"/>
      <c r="O789" s="270"/>
      <c r="P789" s="270"/>
      <c r="Q789" s="270"/>
      <c r="R789" s="270"/>
      <c r="S789" s="270"/>
      <c r="T789" s="270"/>
      <c r="U789" s="270"/>
    </row>
    <row r="790" spans="1:21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  <c r="N790" s="270"/>
      <c r="O790" s="270"/>
      <c r="P790" s="270"/>
      <c r="Q790" s="270"/>
      <c r="R790" s="270"/>
      <c r="S790" s="270"/>
      <c r="T790" s="270"/>
      <c r="U790" s="270"/>
    </row>
    <row r="791" spans="1:21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  <c r="N791" s="270"/>
      <c r="O791" s="270"/>
      <c r="P791" s="270"/>
      <c r="Q791" s="270"/>
      <c r="R791" s="270"/>
      <c r="S791" s="270"/>
      <c r="T791" s="270"/>
      <c r="U791" s="270"/>
    </row>
    <row r="792" spans="1:21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  <c r="N792" s="270"/>
      <c r="O792" s="270"/>
      <c r="P792" s="270"/>
      <c r="Q792" s="270"/>
      <c r="R792" s="270"/>
      <c r="S792" s="270"/>
      <c r="T792" s="270"/>
      <c r="U792" s="270"/>
    </row>
    <row r="793" spans="1:21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  <c r="N793" s="270"/>
      <c r="O793" s="270"/>
      <c r="P793" s="270"/>
      <c r="Q793" s="270"/>
      <c r="R793" s="270"/>
      <c r="S793" s="270"/>
      <c r="T793" s="270"/>
      <c r="U793" s="270"/>
    </row>
    <row r="794" spans="1:21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  <c r="N794" s="270"/>
      <c r="O794" s="270"/>
      <c r="P794" s="270"/>
      <c r="Q794" s="270"/>
      <c r="R794" s="270"/>
      <c r="S794" s="270"/>
      <c r="T794" s="270"/>
      <c r="U794" s="270"/>
    </row>
    <row r="795" spans="1:21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  <c r="N795" s="270"/>
      <c r="O795" s="270"/>
      <c r="P795" s="270"/>
      <c r="Q795" s="270"/>
      <c r="R795" s="270"/>
      <c r="S795" s="270"/>
      <c r="T795" s="270"/>
      <c r="U795" s="270"/>
    </row>
    <row r="796" spans="1:21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  <c r="N796" s="270"/>
      <c r="O796" s="270"/>
      <c r="P796" s="270"/>
      <c r="Q796" s="270"/>
      <c r="R796" s="270"/>
      <c r="S796" s="270"/>
      <c r="T796" s="270"/>
      <c r="U796" s="270"/>
    </row>
    <row r="797" spans="1:21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  <c r="N797" s="270"/>
      <c r="O797" s="270"/>
      <c r="P797" s="270"/>
      <c r="Q797" s="270"/>
      <c r="R797" s="270"/>
      <c r="S797" s="270"/>
      <c r="T797" s="270"/>
      <c r="U797" s="270"/>
    </row>
    <row r="798" spans="1:21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  <c r="N798" s="270"/>
      <c r="O798" s="270"/>
      <c r="P798" s="270"/>
      <c r="Q798" s="270"/>
      <c r="R798" s="270"/>
      <c r="S798" s="270"/>
      <c r="T798" s="270"/>
      <c r="U798" s="270"/>
    </row>
    <row r="799" spans="1:21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  <c r="N799" s="270"/>
      <c r="O799" s="270"/>
      <c r="P799" s="270"/>
      <c r="Q799" s="270"/>
      <c r="R799" s="270"/>
      <c r="S799" s="270"/>
      <c r="T799" s="270"/>
      <c r="U799" s="270"/>
    </row>
    <row r="800" spans="1:21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  <c r="N800" s="270"/>
      <c r="O800" s="270"/>
      <c r="P800" s="270"/>
      <c r="Q800" s="270"/>
      <c r="R800" s="270"/>
      <c r="S800" s="270"/>
      <c r="T800" s="270"/>
      <c r="U800" s="270"/>
    </row>
    <row r="801" spans="1:21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  <c r="N801" s="270"/>
      <c r="O801" s="270"/>
      <c r="P801" s="270"/>
      <c r="Q801" s="270"/>
      <c r="R801" s="270"/>
      <c r="S801" s="270"/>
      <c r="T801" s="270"/>
      <c r="U801" s="270"/>
    </row>
    <row r="802" spans="1:21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  <c r="N802" s="270"/>
      <c r="O802" s="270"/>
      <c r="P802" s="270"/>
      <c r="Q802" s="270"/>
      <c r="R802" s="270"/>
      <c r="S802" s="270"/>
      <c r="T802" s="270"/>
      <c r="U802" s="270"/>
    </row>
    <row r="803" spans="1:21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  <c r="N803" s="270"/>
      <c r="O803" s="270"/>
      <c r="P803" s="270"/>
      <c r="Q803" s="270"/>
      <c r="R803" s="270"/>
      <c r="S803" s="270"/>
      <c r="T803" s="270"/>
      <c r="U803" s="270"/>
    </row>
    <row r="804" spans="1:21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  <c r="N804" s="270"/>
      <c r="O804" s="270"/>
      <c r="P804" s="270"/>
      <c r="Q804" s="270"/>
      <c r="R804" s="270"/>
      <c r="S804" s="270"/>
      <c r="T804" s="270"/>
      <c r="U804" s="270"/>
    </row>
    <row r="805" spans="1:21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  <c r="N805" s="270"/>
      <c r="O805" s="270"/>
      <c r="P805" s="270"/>
      <c r="Q805" s="270"/>
      <c r="R805" s="270"/>
      <c r="S805" s="270"/>
      <c r="T805" s="270"/>
      <c r="U805" s="270"/>
    </row>
    <row r="806" spans="1:21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  <c r="N806" s="270"/>
      <c r="O806" s="270"/>
      <c r="P806" s="270"/>
      <c r="Q806" s="270"/>
      <c r="R806" s="270"/>
      <c r="S806" s="270"/>
      <c r="T806" s="270"/>
      <c r="U806" s="270"/>
    </row>
    <row r="807" spans="1:21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  <c r="N807" s="270"/>
      <c r="O807" s="270"/>
      <c r="P807" s="270"/>
      <c r="Q807" s="270"/>
      <c r="R807" s="270"/>
      <c r="S807" s="270"/>
      <c r="T807" s="270"/>
      <c r="U807" s="270"/>
    </row>
    <row r="808" spans="1:21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  <c r="N808" s="270"/>
      <c r="O808" s="270"/>
      <c r="P808" s="270"/>
      <c r="Q808" s="270"/>
      <c r="R808" s="270"/>
      <c r="S808" s="270"/>
      <c r="T808" s="270"/>
      <c r="U808" s="270"/>
    </row>
    <row r="809" spans="1:21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  <c r="N809" s="270"/>
      <c r="O809" s="270"/>
      <c r="P809" s="270"/>
      <c r="Q809" s="270"/>
      <c r="R809" s="270"/>
      <c r="S809" s="270"/>
      <c r="T809" s="270"/>
      <c r="U809" s="270"/>
    </row>
    <row r="810" spans="1:21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  <c r="N810" s="270"/>
      <c r="O810" s="270"/>
      <c r="P810" s="270"/>
      <c r="Q810" s="270"/>
      <c r="R810" s="270"/>
      <c r="S810" s="270"/>
      <c r="T810" s="270"/>
      <c r="U810" s="270"/>
    </row>
    <row r="811" spans="1:21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  <c r="N811" s="270"/>
      <c r="O811" s="270"/>
      <c r="P811" s="270"/>
      <c r="Q811" s="270"/>
      <c r="R811" s="270"/>
      <c r="S811" s="270"/>
      <c r="T811" s="270"/>
      <c r="U811" s="270"/>
    </row>
    <row r="812" spans="1:21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  <c r="N812" s="270"/>
      <c r="O812" s="270"/>
      <c r="P812" s="270"/>
      <c r="Q812" s="270"/>
      <c r="R812" s="270"/>
      <c r="S812" s="270"/>
      <c r="T812" s="270"/>
      <c r="U812" s="270"/>
    </row>
    <row r="813" spans="1:21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  <c r="N813" s="270"/>
      <c r="O813" s="270"/>
      <c r="P813" s="270"/>
      <c r="Q813" s="270"/>
      <c r="R813" s="270"/>
      <c r="S813" s="270"/>
      <c r="T813" s="270"/>
      <c r="U813" s="270"/>
    </row>
    <row r="814" spans="1:21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  <c r="N814" s="270"/>
      <c r="O814" s="270"/>
      <c r="P814" s="270"/>
      <c r="Q814" s="270"/>
      <c r="R814" s="270"/>
      <c r="S814" s="270"/>
      <c r="T814" s="270"/>
      <c r="U814" s="270"/>
    </row>
    <row r="815" spans="1:21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  <c r="N815" s="270"/>
      <c r="O815" s="270"/>
      <c r="P815" s="270"/>
      <c r="Q815" s="270"/>
      <c r="R815" s="270"/>
      <c r="S815" s="270"/>
      <c r="T815" s="270"/>
      <c r="U815" s="270"/>
    </row>
    <row r="816" spans="1:21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  <c r="N816" s="270"/>
      <c r="O816" s="270"/>
      <c r="P816" s="270"/>
      <c r="Q816" s="270"/>
      <c r="R816" s="270"/>
      <c r="S816" s="270"/>
      <c r="T816" s="270"/>
      <c r="U816" s="270"/>
    </row>
    <row r="817" spans="1:21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  <c r="N817" s="270"/>
      <c r="O817" s="270"/>
      <c r="P817" s="270"/>
      <c r="Q817" s="270"/>
      <c r="R817" s="270"/>
      <c r="S817" s="270"/>
      <c r="T817" s="270"/>
      <c r="U817" s="270"/>
    </row>
    <row r="818" spans="1:21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  <c r="N818" s="270"/>
      <c r="O818" s="270"/>
      <c r="P818" s="270"/>
      <c r="Q818" s="270"/>
      <c r="R818" s="270"/>
      <c r="S818" s="270"/>
      <c r="T818" s="270"/>
      <c r="U818" s="27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42">
    <cfRule type="expression" dxfId="81" priority="1">
      <formula>$U7=0</formula>
    </cfRule>
    <cfRule type="expression" dxfId="80" priority="2">
      <formula>$U7=4</formula>
    </cfRule>
  </conditionalFormatting>
  <conditionalFormatting sqref="A6:K6">
    <cfRule type="expression" dxfId="79" priority="3">
      <formula>$U6=0</formula>
    </cfRule>
    <cfRule type="expression" dxfId="78" priority="4">
      <formula>$U6=4</formula>
    </cfRule>
  </conditionalFormatting>
  <conditionalFormatting sqref="A244:K818">
    <cfRule type="expression" dxfId="77" priority="5">
      <formula>$M244="HV"</formula>
    </cfRule>
    <cfRule type="expression" dxfId="76" priority="6">
      <formula>$M244="X"</formula>
    </cfRule>
  </conditionalFormatting>
  <hyperlinks>
    <hyperlink ref="A2" location="Obsah!A1" display="Zpět na Obsah  KL 01  1.-4.měsíc" xr:uid="{4ED02624-1B42-485A-B600-2FCCAA786B9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2" t="s">
        <v>567</v>
      </c>
      <c r="B5" s="713" t="s">
        <v>568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567</v>
      </c>
      <c r="B6" s="713" t="s">
        <v>569</v>
      </c>
      <c r="C6" s="714">
        <v>66.152889999999985</v>
      </c>
      <c r="D6" s="714">
        <v>67.423839999999998</v>
      </c>
      <c r="E6" s="714"/>
      <c r="F6" s="714">
        <v>71.40773999999999</v>
      </c>
      <c r="G6" s="714">
        <v>0</v>
      </c>
      <c r="H6" s="714">
        <v>71.40773999999999</v>
      </c>
      <c r="I6" s="715" t="s">
        <v>329</v>
      </c>
      <c r="J6" s="716" t="s">
        <v>1</v>
      </c>
    </row>
    <row r="7" spans="1:10" ht="14.45" customHeight="1" x14ac:dyDescent="0.2">
      <c r="A7" s="712" t="s">
        <v>567</v>
      </c>
      <c r="B7" s="713" t="s">
        <v>570</v>
      </c>
      <c r="C7" s="714">
        <v>21296.475569999999</v>
      </c>
      <c r="D7" s="714">
        <v>18945.553980000004</v>
      </c>
      <c r="E7" s="714"/>
      <c r="F7" s="714">
        <v>21475.852809999997</v>
      </c>
      <c r="G7" s="714">
        <v>0</v>
      </c>
      <c r="H7" s="714">
        <v>21475.852809999997</v>
      </c>
      <c r="I7" s="715" t="s">
        <v>329</v>
      </c>
      <c r="J7" s="716" t="s">
        <v>1</v>
      </c>
    </row>
    <row r="8" spans="1:10" ht="14.45" customHeight="1" x14ac:dyDescent="0.2">
      <c r="A8" s="712" t="s">
        <v>567</v>
      </c>
      <c r="B8" s="713" t="s">
        <v>571</v>
      </c>
      <c r="C8" s="714">
        <v>1543.78233</v>
      </c>
      <c r="D8" s="714">
        <v>1411.0890199999999</v>
      </c>
      <c r="E8" s="714"/>
      <c r="F8" s="714">
        <v>1457.5197000000001</v>
      </c>
      <c r="G8" s="714">
        <v>0</v>
      </c>
      <c r="H8" s="714">
        <v>1457.5197000000001</v>
      </c>
      <c r="I8" s="715" t="s">
        <v>329</v>
      </c>
      <c r="J8" s="716" t="s">
        <v>1</v>
      </c>
    </row>
    <row r="9" spans="1:10" ht="14.45" customHeight="1" x14ac:dyDescent="0.2">
      <c r="A9" s="712" t="s">
        <v>567</v>
      </c>
      <c r="B9" s="713" t="s">
        <v>572</v>
      </c>
      <c r="C9" s="714">
        <v>523.45828000000006</v>
      </c>
      <c r="D9" s="714">
        <v>2042.5615100000005</v>
      </c>
      <c r="E9" s="714"/>
      <c r="F9" s="714">
        <v>5581.4487399999989</v>
      </c>
      <c r="G9" s="714">
        <v>0</v>
      </c>
      <c r="H9" s="714">
        <v>5581.4487399999989</v>
      </c>
      <c r="I9" s="715" t="s">
        <v>329</v>
      </c>
      <c r="J9" s="716" t="s">
        <v>1</v>
      </c>
    </row>
    <row r="10" spans="1:10" ht="14.45" customHeight="1" x14ac:dyDescent="0.2">
      <c r="A10" s="712" t="s">
        <v>567</v>
      </c>
      <c r="B10" s="713" t="s">
        <v>573</v>
      </c>
      <c r="C10" s="714">
        <v>0</v>
      </c>
      <c r="D10" s="714">
        <v>0</v>
      </c>
      <c r="E10" s="714"/>
      <c r="F10" s="714">
        <v>0.58650000000000002</v>
      </c>
      <c r="G10" s="714">
        <v>0</v>
      </c>
      <c r="H10" s="714">
        <v>0.58650000000000002</v>
      </c>
      <c r="I10" s="715" t="s">
        <v>329</v>
      </c>
      <c r="J10" s="716" t="s">
        <v>1</v>
      </c>
    </row>
    <row r="11" spans="1:10" ht="14.45" customHeight="1" x14ac:dyDescent="0.2">
      <c r="A11" s="712" t="s">
        <v>567</v>
      </c>
      <c r="B11" s="713" t="s">
        <v>574</v>
      </c>
      <c r="C11" s="714">
        <v>23429.869070000001</v>
      </c>
      <c r="D11" s="714">
        <v>22466.628350000003</v>
      </c>
      <c r="E11" s="714"/>
      <c r="F11" s="714">
        <v>28586.815489999997</v>
      </c>
      <c r="G11" s="714">
        <v>0</v>
      </c>
      <c r="H11" s="714">
        <v>28586.815489999997</v>
      </c>
      <c r="I11" s="715" t="s">
        <v>329</v>
      </c>
      <c r="J11" s="716" t="s">
        <v>575</v>
      </c>
    </row>
    <row r="13" spans="1:10" ht="14.45" customHeight="1" x14ac:dyDescent="0.2">
      <c r="A13" s="712" t="s">
        <v>567</v>
      </c>
      <c r="B13" s="713" t="s">
        <v>568</v>
      </c>
      <c r="C13" s="714" t="s">
        <v>329</v>
      </c>
      <c r="D13" s="714" t="s">
        <v>329</v>
      </c>
      <c r="E13" s="714"/>
      <c r="F13" s="714" t="s">
        <v>329</v>
      </c>
      <c r="G13" s="714" t="s">
        <v>329</v>
      </c>
      <c r="H13" s="714" t="s">
        <v>329</v>
      </c>
      <c r="I13" s="715" t="s">
        <v>329</v>
      </c>
      <c r="J13" s="716" t="s">
        <v>73</v>
      </c>
    </row>
    <row r="14" spans="1:10" ht="14.45" customHeight="1" x14ac:dyDescent="0.2">
      <c r="A14" s="712" t="s">
        <v>576</v>
      </c>
      <c r="B14" s="713" t="s">
        <v>577</v>
      </c>
      <c r="C14" s="714" t="s">
        <v>329</v>
      </c>
      <c r="D14" s="714" t="s">
        <v>329</v>
      </c>
      <c r="E14" s="714"/>
      <c r="F14" s="714" t="s">
        <v>329</v>
      </c>
      <c r="G14" s="714" t="s">
        <v>329</v>
      </c>
      <c r="H14" s="714" t="s">
        <v>329</v>
      </c>
      <c r="I14" s="715" t="s">
        <v>329</v>
      </c>
      <c r="J14" s="716" t="s">
        <v>0</v>
      </c>
    </row>
    <row r="15" spans="1:10" ht="14.45" customHeight="1" x14ac:dyDescent="0.2">
      <c r="A15" s="712" t="s">
        <v>576</v>
      </c>
      <c r="B15" s="713" t="s">
        <v>569</v>
      </c>
      <c r="C15" s="714">
        <v>6.7255900000000004</v>
      </c>
      <c r="D15" s="714">
        <v>5.2749900000000007</v>
      </c>
      <c r="E15" s="714"/>
      <c r="F15" s="714">
        <v>14.79739</v>
      </c>
      <c r="G15" s="714">
        <v>0</v>
      </c>
      <c r="H15" s="714">
        <v>14.79739</v>
      </c>
      <c r="I15" s="715" t="s">
        <v>329</v>
      </c>
      <c r="J15" s="716" t="s">
        <v>1</v>
      </c>
    </row>
    <row r="16" spans="1:10" ht="14.45" customHeight="1" x14ac:dyDescent="0.2">
      <c r="A16" s="712" t="s">
        <v>576</v>
      </c>
      <c r="B16" s="713" t="s">
        <v>570</v>
      </c>
      <c r="C16" s="714">
        <v>1108.338</v>
      </c>
      <c r="D16" s="714">
        <v>861.37699999999995</v>
      </c>
      <c r="E16" s="714"/>
      <c r="F16" s="714">
        <v>1096.1389999999999</v>
      </c>
      <c r="G16" s="714">
        <v>0</v>
      </c>
      <c r="H16" s="714">
        <v>1096.1389999999999</v>
      </c>
      <c r="I16" s="715" t="s">
        <v>329</v>
      </c>
      <c r="J16" s="716" t="s">
        <v>1</v>
      </c>
    </row>
    <row r="17" spans="1:10" ht="14.45" customHeight="1" x14ac:dyDescent="0.2">
      <c r="A17" s="712" t="s">
        <v>576</v>
      </c>
      <c r="B17" s="713" t="s">
        <v>573</v>
      </c>
      <c r="C17" s="714">
        <v>0</v>
      </c>
      <c r="D17" s="714">
        <v>0</v>
      </c>
      <c r="E17" s="714"/>
      <c r="F17" s="714">
        <v>0.58650000000000002</v>
      </c>
      <c r="G17" s="714">
        <v>0</v>
      </c>
      <c r="H17" s="714">
        <v>0.58650000000000002</v>
      </c>
      <c r="I17" s="715" t="s">
        <v>329</v>
      </c>
      <c r="J17" s="716" t="s">
        <v>1</v>
      </c>
    </row>
    <row r="18" spans="1:10" ht="14.45" customHeight="1" x14ac:dyDescent="0.2">
      <c r="A18" s="712" t="s">
        <v>576</v>
      </c>
      <c r="B18" s="713" t="s">
        <v>578</v>
      </c>
      <c r="C18" s="714">
        <v>1115.06359</v>
      </c>
      <c r="D18" s="714">
        <v>866.65198999999996</v>
      </c>
      <c r="E18" s="714"/>
      <c r="F18" s="714">
        <v>1111.5228899999997</v>
      </c>
      <c r="G18" s="714">
        <v>0</v>
      </c>
      <c r="H18" s="714">
        <v>1111.5228899999997</v>
      </c>
      <c r="I18" s="715" t="s">
        <v>329</v>
      </c>
      <c r="J18" s="716" t="s">
        <v>579</v>
      </c>
    </row>
    <row r="19" spans="1:10" ht="14.45" customHeight="1" x14ac:dyDescent="0.2">
      <c r="A19" s="712" t="s">
        <v>329</v>
      </c>
      <c r="B19" s="713" t="s">
        <v>329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580</v>
      </c>
    </row>
    <row r="20" spans="1:10" ht="14.45" customHeight="1" x14ac:dyDescent="0.2">
      <c r="A20" s="712" t="s">
        <v>581</v>
      </c>
      <c r="B20" s="713" t="s">
        <v>582</v>
      </c>
      <c r="C20" s="714" t="s">
        <v>329</v>
      </c>
      <c r="D20" s="714" t="s">
        <v>329</v>
      </c>
      <c r="E20" s="714"/>
      <c r="F20" s="714" t="s">
        <v>329</v>
      </c>
      <c r="G20" s="714" t="s">
        <v>329</v>
      </c>
      <c r="H20" s="714" t="s">
        <v>329</v>
      </c>
      <c r="I20" s="715" t="s">
        <v>329</v>
      </c>
      <c r="J20" s="716" t="s">
        <v>0</v>
      </c>
    </row>
    <row r="21" spans="1:10" ht="14.45" customHeight="1" x14ac:dyDescent="0.2">
      <c r="A21" s="712" t="s">
        <v>581</v>
      </c>
      <c r="B21" s="713" t="s">
        <v>569</v>
      </c>
      <c r="C21" s="714">
        <v>12.081319999999998</v>
      </c>
      <c r="D21" s="714">
        <v>16.238030000000002</v>
      </c>
      <c r="E21" s="714"/>
      <c r="F21" s="714">
        <v>14.038390000000003</v>
      </c>
      <c r="G21" s="714">
        <v>0</v>
      </c>
      <c r="H21" s="714">
        <v>14.038390000000003</v>
      </c>
      <c r="I21" s="715" t="s">
        <v>329</v>
      </c>
      <c r="J21" s="716" t="s">
        <v>1</v>
      </c>
    </row>
    <row r="22" spans="1:10" ht="14.45" customHeight="1" x14ac:dyDescent="0.2">
      <c r="A22" s="712" t="s">
        <v>581</v>
      </c>
      <c r="B22" s="713" t="s">
        <v>570</v>
      </c>
      <c r="C22" s="714">
        <v>5301.652769999997</v>
      </c>
      <c r="D22" s="714">
        <v>4827.1023800000012</v>
      </c>
      <c r="E22" s="714"/>
      <c r="F22" s="714">
        <v>5904.755509999999</v>
      </c>
      <c r="G22" s="714">
        <v>0</v>
      </c>
      <c r="H22" s="714">
        <v>5904.755509999999</v>
      </c>
      <c r="I22" s="715" t="s">
        <v>329</v>
      </c>
      <c r="J22" s="716" t="s">
        <v>1</v>
      </c>
    </row>
    <row r="23" spans="1:10" ht="14.45" customHeight="1" x14ac:dyDescent="0.2">
      <c r="A23" s="712" t="s">
        <v>581</v>
      </c>
      <c r="B23" s="713" t="s">
        <v>571</v>
      </c>
      <c r="C23" s="714">
        <v>210.54</v>
      </c>
      <c r="D23" s="714">
        <v>331.65</v>
      </c>
      <c r="E23" s="714"/>
      <c r="F23" s="714">
        <v>306.24</v>
      </c>
      <c r="G23" s="714">
        <v>0</v>
      </c>
      <c r="H23" s="714">
        <v>306.24</v>
      </c>
      <c r="I23" s="715" t="s">
        <v>329</v>
      </c>
      <c r="J23" s="716" t="s">
        <v>1</v>
      </c>
    </row>
    <row r="24" spans="1:10" ht="14.45" customHeight="1" x14ac:dyDescent="0.2">
      <c r="A24" s="712" t="s">
        <v>581</v>
      </c>
      <c r="B24" s="713" t="s">
        <v>583</v>
      </c>
      <c r="C24" s="714">
        <v>5524.2740899999972</v>
      </c>
      <c r="D24" s="714">
        <v>5174.9904100000012</v>
      </c>
      <c r="E24" s="714"/>
      <c r="F24" s="714">
        <v>6225.0338999999985</v>
      </c>
      <c r="G24" s="714">
        <v>0</v>
      </c>
      <c r="H24" s="714">
        <v>6225.0338999999985</v>
      </c>
      <c r="I24" s="715" t="s">
        <v>329</v>
      </c>
      <c r="J24" s="716" t="s">
        <v>579</v>
      </c>
    </row>
    <row r="25" spans="1:10" ht="14.45" customHeight="1" x14ac:dyDescent="0.2">
      <c r="A25" s="712" t="s">
        <v>329</v>
      </c>
      <c r="B25" s="713" t="s">
        <v>329</v>
      </c>
      <c r="C25" s="714" t="s">
        <v>329</v>
      </c>
      <c r="D25" s="714" t="s">
        <v>329</v>
      </c>
      <c r="E25" s="714"/>
      <c r="F25" s="714" t="s">
        <v>329</v>
      </c>
      <c r="G25" s="714" t="s">
        <v>329</v>
      </c>
      <c r="H25" s="714" t="s">
        <v>329</v>
      </c>
      <c r="I25" s="715" t="s">
        <v>329</v>
      </c>
      <c r="J25" s="716" t="s">
        <v>580</v>
      </c>
    </row>
    <row r="26" spans="1:10" ht="14.45" customHeight="1" x14ac:dyDescent="0.2">
      <c r="A26" s="712" t="s">
        <v>584</v>
      </c>
      <c r="B26" s="713" t="s">
        <v>585</v>
      </c>
      <c r="C26" s="714" t="s">
        <v>329</v>
      </c>
      <c r="D26" s="714" t="s">
        <v>329</v>
      </c>
      <c r="E26" s="714"/>
      <c r="F26" s="714" t="s">
        <v>329</v>
      </c>
      <c r="G26" s="714" t="s">
        <v>329</v>
      </c>
      <c r="H26" s="714" t="s">
        <v>329</v>
      </c>
      <c r="I26" s="715" t="s">
        <v>329</v>
      </c>
      <c r="J26" s="716" t="s">
        <v>0</v>
      </c>
    </row>
    <row r="27" spans="1:10" ht="14.45" customHeight="1" x14ac:dyDescent="0.2">
      <c r="A27" s="712" t="s">
        <v>584</v>
      </c>
      <c r="B27" s="713" t="s">
        <v>569</v>
      </c>
      <c r="C27" s="714">
        <v>0</v>
      </c>
      <c r="D27" s="714">
        <v>6.3750000000000001E-2</v>
      </c>
      <c r="E27" s="714"/>
      <c r="F27" s="714">
        <v>0</v>
      </c>
      <c r="G27" s="714">
        <v>0</v>
      </c>
      <c r="H27" s="714">
        <v>0</v>
      </c>
      <c r="I27" s="715" t="s">
        <v>329</v>
      </c>
      <c r="J27" s="716" t="s">
        <v>1</v>
      </c>
    </row>
    <row r="28" spans="1:10" ht="14.45" customHeight="1" x14ac:dyDescent="0.2">
      <c r="A28" s="712" t="s">
        <v>584</v>
      </c>
      <c r="B28" s="713" t="s">
        <v>586</v>
      </c>
      <c r="C28" s="714">
        <v>0</v>
      </c>
      <c r="D28" s="714">
        <v>6.3750000000000001E-2</v>
      </c>
      <c r="E28" s="714"/>
      <c r="F28" s="714">
        <v>0</v>
      </c>
      <c r="G28" s="714">
        <v>0</v>
      </c>
      <c r="H28" s="714">
        <v>0</v>
      </c>
      <c r="I28" s="715" t="s">
        <v>329</v>
      </c>
      <c r="J28" s="716" t="s">
        <v>579</v>
      </c>
    </row>
    <row r="29" spans="1:10" ht="14.45" customHeight="1" x14ac:dyDescent="0.2">
      <c r="A29" s="712" t="s">
        <v>329</v>
      </c>
      <c r="B29" s="713" t="s">
        <v>329</v>
      </c>
      <c r="C29" s="714" t="s">
        <v>329</v>
      </c>
      <c r="D29" s="714" t="s">
        <v>329</v>
      </c>
      <c r="E29" s="714"/>
      <c r="F29" s="714" t="s">
        <v>329</v>
      </c>
      <c r="G29" s="714" t="s">
        <v>329</v>
      </c>
      <c r="H29" s="714" t="s">
        <v>329</v>
      </c>
      <c r="I29" s="715" t="s">
        <v>329</v>
      </c>
      <c r="J29" s="716" t="s">
        <v>580</v>
      </c>
    </row>
    <row r="30" spans="1:10" ht="14.45" customHeight="1" x14ac:dyDescent="0.2">
      <c r="A30" s="712" t="s">
        <v>587</v>
      </c>
      <c r="B30" s="713" t="s">
        <v>588</v>
      </c>
      <c r="C30" s="714" t="s">
        <v>329</v>
      </c>
      <c r="D30" s="714" t="s">
        <v>329</v>
      </c>
      <c r="E30" s="714"/>
      <c r="F30" s="714" t="s">
        <v>329</v>
      </c>
      <c r="G30" s="714" t="s">
        <v>329</v>
      </c>
      <c r="H30" s="714" t="s">
        <v>329</v>
      </c>
      <c r="I30" s="715" t="s">
        <v>329</v>
      </c>
      <c r="J30" s="716" t="s">
        <v>0</v>
      </c>
    </row>
    <row r="31" spans="1:10" ht="14.45" customHeight="1" x14ac:dyDescent="0.2">
      <c r="A31" s="712" t="s">
        <v>587</v>
      </c>
      <c r="B31" s="713" t="s">
        <v>569</v>
      </c>
      <c r="C31" s="714">
        <v>47.345979999999997</v>
      </c>
      <c r="D31" s="714">
        <v>45.847069999999995</v>
      </c>
      <c r="E31" s="714"/>
      <c r="F31" s="714">
        <v>42.560629999999996</v>
      </c>
      <c r="G31" s="714">
        <v>0</v>
      </c>
      <c r="H31" s="714">
        <v>42.560629999999996</v>
      </c>
      <c r="I31" s="715" t="s">
        <v>329</v>
      </c>
      <c r="J31" s="716" t="s">
        <v>1</v>
      </c>
    </row>
    <row r="32" spans="1:10" ht="14.45" customHeight="1" x14ac:dyDescent="0.2">
      <c r="A32" s="712" t="s">
        <v>587</v>
      </c>
      <c r="B32" s="713" t="s">
        <v>570</v>
      </c>
      <c r="C32" s="714">
        <v>14886.4848</v>
      </c>
      <c r="D32" s="714">
        <v>13257.074600000002</v>
      </c>
      <c r="E32" s="714"/>
      <c r="F32" s="714">
        <v>14474.9583</v>
      </c>
      <c r="G32" s="714">
        <v>0</v>
      </c>
      <c r="H32" s="714">
        <v>14474.9583</v>
      </c>
      <c r="I32" s="715" t="s">
        <v>329</v>
      </c>
      <c r="J32" s="716" t="s">
        <v>1</v>
      </c>
    </row>
    <row r="33" spans="1:10" ht="14.45" customHeight="1" x14ac:dyDescent="0.2">
      <c r="A33" s="712" t="s">
        <v>587</v>
      </c>
      <c r="B33" s="713" t="s">
        <v>571</v>
      </c>
      <c r="C33" s="714">
        <v>1333.24233</v>
      </c>
      <c r="D33" s="714">
        <v>1079.4390199999998</v>
      </c>
      <c r="E33" s="714"/>
      <c r="F33" s="714">
        <v>1151.2797</v>
      </c>
      <c r="G33" s="714">
        <v>0</v>
      </c>
      <c r="H33" s="714">
        <v>1151.2797</v>
      </c>
      <c r="I33" s="715" t="s">
        <v>329</v>
      </c>
      <c r="J33" s="716" t="s">
        <v>1</v>
      </c>
    </row>
    <row r="34" spans="1:10" ht="14.45" customHeight="1" x14ac:dyDescent="0.2">
      <c r="A34" s="712" t="s">
        <v>587</v>
      </c>
      <c r="B34" s="713" t="s">
        <v>589</v>
      </c>
      <c r="C34" s="714">
        <v>16267.073110000001</v>
      </c>
      <c r="D34" s="714">
        <v>14382.360690000001</v>
      </c>
      <c r="E34" s="714"/>
      <c r="F34" s="714">
        <v>15668.798630000001</v>
      </c>
      <c r="G34" s="714">
        <v>0</v>
      </c>
      <c r="H34" s="714">
        <v>15668.798630000001</v>
      </c>
      <c r="I34" s="715" t="s">
        <v>329</v>
      </c>
      <c r="J34" s="716" t="s">
        <v>579</v>
      </c>
    </row>
    <row r="35" spans="1:10" ht="14.45" customHeight="1" x14ac:dyDescent="0.2">
      <c r="A35" s="712" t="s">
        <v>329</v>
      </c>
      <c r="B35" s="713" t="s">
        <v>329</v>
      </c>
      <c r="C35" s="714" t="s">
        <v>329</v>
      </c>
      <c r="D35" s="714" t="s">
        <v>329</v>
      </c>
      <c r="E35" s="714"/>
      <c r="F35" s="714" t="s">
        <v>329</v>
      </c>
      <c r="G35" s="714" t="s">
        <v>329</v>
      </c>
      <c r="H35" s="714" t="s">
        <v>329</v>
      </c>
      <c r="I35" s="715" t="s">
        <v>329</v>
      </c>
      <c r="J35" s="716" t="s">
        <v>580</v>
      </c>
    </row>
    <row r="36" spans="1:10" ht="14.45" customHeight="1" x14ac:dyDescent="0.2">
      <c r="A36" s="712" t="s">
        <v>590</v>
      </c>
      <c r="B36" s="713" t="s">
        <v>591</v>
      </c>
      <c r="C36" s="714" t="s">
        <v>329</v>
      </c>
      <c r="D36" s="714" t="s">
        <v>329</v>
      </c>
      <c r="E36" s="714"/>
      <c r="F36" s="714" t="s">
        <v>329</v>
      </c>
      <c r="G36" s="714" t="s">
        <v>329</v>
      </c>
      <c r="H36" s="714" t="s">
        <v>329</v>
      </c>
      <c r="I36" s="715" t="s">
        <v>329</v>
      </c>
      <c r="J36" s="716" t="s">
        <v>0</v>
      </c>
    </row>
    <row r="37" spans="1:10" ht="14.45" customHeight="1" x14ac:dyDescent="0.2">
      <c r="A37" s="712" t="s">
        <v>590</v>
      </c>
      <c r="B37" s="713" t="s">
        <v>572</v>
      </c>
      <c r="C37" s="714">
        <v>523.45828000000006</v>
      </c>
      <c r="D37" s="714">
        <v>2042.5615100000005</v>
      </c>
      <c r="E37" s="714"/>
      <c r="F37" s="714">
        <v>5581.4487399999989</v>
      </c>
      <c r="G37" s="714">
        <v>0</v>
      </c>
      <c r="H37" s="714">
        <v>5581.4487399999989</v>
      </c>
      <c r="I37" s="715" t="s">
        <v>329</v>
      </c>
      <c r="J37" s="716" t="s">
        <v>1</v>
      </c>
    </row>
    <row r="38" spans="1:10" ht="14.45" customHeight="1" x14ac:dyDescent="0.2">
      <c r="A38" s="712" t="s">
        <v>590</v>
      </c>
      <c r="B38" s="713" t="s">
        <v>592</v>
      </c>
      <c r="C38" s="714">
        <v>523.45828000000006</v>
      </c>
      <c r="D38" s="714">
        <v>2042.5615100000005</v>
      </c>
      <c r="E38" s="714"/>
      <c r="F38" s="714">
        <v>5581.4487399999989</v>
      </c>
      <c r="G38" s="714">
        <v>0</v>
      </c>
      <c r="H38" s="714">
        <v>5581.4487399999989</v>
      </c>
      <c r="I38" s="715" t="s">
        <v>329</v>
      </c>
      <c r="J38" s="716" t="s">
        <v>579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580</v>
      </c>
    </row>
    <row r="40" spans="1:10" ht="14.45" customHeight="1" x14ac:dyDescent="0.2">
      <c r="A40" s="712" t="s">
        <v>593</v>
      </c>
      <c r="B40" s="713" t="s">
        <v>594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593</v>
      </c>
      <c r="B41" s="713" t="s">
        <v>569</v>
      </c>
      <c r="C41" s="714">
        <v>0</v>
      </c>
      <c r="D41" s="714">
        <v>0</v>
      </c>
      <c r="E41" s="714"/>
      <c r="F41" s="714">
        <v>1.133E-2</v>
      </c>
      <c r="G41" s="714">
        <v>0</v>
      </c>
      <c r="H41" s="714">
        <v>1.133E-2</v>
      </c>
      <c r="I41" s="715" t="s">
        <v>329</v>
      </c>
      <c r="J41" s="716" t="s">
        <v>1</v>
      </c>
    </row>
    <row r="42" spans="1:10" ht="14.45" customHeight="1" x14ac:dyDescent="0.2">
      <c r="A42" s="712" t="s">
        <v>593</v>
      </c>
      <c r="B42" s="713" t="s">
        <v>595</v>
      </c>
      <c r="C42" s="714">
        <v>0</v>
      </c>
      <c r="D42" s="714">
        <v>0</v>
      </c>
      <c r="E42" s="714"/>
      <c r="F42" s="714">
        <v>1.133E-2</v>
      </c>
      <c r="G42" s="714">
        <v>0</v>
      </c>
      <c r="H42" s="714">
        <v>1.133E-2</v>
      </c>
      <c r="I42" s="715" t="s">
        <v>329</v>
      </c>
      <c r="J42" s="716" t="s">
        <v>579</v>
      </c>
    </row>
    <row r="43" spans="1:10" ht="14.45" customHeight="1" x14ac:dyDescent="0.2">
      <c r="A43" s="712" t="s">
        <v>329</v>
      </c>
      <c r="B43" s="713" t="s">
        <v>329</v>
      </c>
      <c r="C43" s="714" t="s">
        <v>329</v>
      </c>
      <c r="D43" s="714" t="s">
        <v>329</v>
      </c>
      <c r="E43" s="714"/>
      <c r="F43" s="714" t="s">
        <v>329</v>
      </c>
      <c r="G43" s="714" t="s">
        <v>329</v>
      </c>
      <c r="H43" s="714" t="s">
        <v>329</v>
      </c>
      <c r="I43" s="715" t="s">
        <v>329</v>
      </c>
      <c r="J43" s="716" t="s">
        <v>580</v>
      </c>
    </row>
    <row r="44" spans="1:10" ht="14.45" customHeight="1" x14ac:dyDescent="0.2">
      <c r="A44" s="712" t="s">
        <v>567</v>
      </c>
      <c r="B44" s="713" t="s">
        <v>574</v>
      </c>
      <c r="C44" s="714">
        <v>23429.869069999997</v>
      </c>
      <c r="D44" s="714">
        <v>22466.628349999999</v>
      </c>
      <c r="E44" s="714"/>
      <c r="F44" s="714">
        <v>28586.815490000001</v>
      </c>
      <c r="G44" s="714">
        <v>0</v>
      </c>
      <c r="H44" s="714">
        <v>28586.815490000001</v>
      </c>
      <c r="I44" s="715" t="s">
        <v>329</v>
      </c>
      <c r="J44" s="716" t="s">
        <v>575</v>
      </c>
    </row>
  </sheetData>
  <mergeCells count="3">
    <mergeCell ref="F3:I3"/>
    <mergeCell ref="C4:D4"/>
    <mergeCell ref="A1:I1"/>
  </mergeCells>
  <conditionalFormatting sqref="F12 F45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4">
    <cfRule type="expression" dxfId="66" priority="5">
      <formula>$H13&gt;0</formula>
    </cfRule>
  </conditionalFormatting>
  <conditionalFormatting sqref="A13:A44">
    <cfRule type="expression" dxfId="65" priority="2">
      <formula>AND($J13&lt;&gt;"mezeraKL",$J13&lt;&gt;"")</formula>
    </cfRule>
  </conditionalFormatting>
  <conditionalFormatting sqref="I13:I44">
    <cfRule type="expression" dxfId="64" priority="6">
      <formula>$I13&gt;1</formula>
    </cfRule>
  </conditionalFormatting>
  <conditionalFormatting sqref="B13:B44">
    <cfRule type="expression" dxfId="63" priority="1">
      <formula>OR($J13="NS",$J13="SumaNS",$J13="Účet")</formula>
    </cfRule>
  </conditionalFormatting>
  <conditionalFormatting sqref="A13:D44 F13:I44">
    <cfRule type="expression" dxfId="62" priority="8">
      <formula>AND($J13&lt;&gt;"",$J13&lt;&gt;"mezeraKL")</formula>
    </cfRule>
  </conditionalFormatting>
  <conditionalFormatting sqref="B13:D44 F13:I44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4 F13:I44">
    <cfRule type="expression" dxfId="60" priority="4">
      <formula>OR($J13="SumaNS",$J13="NS")</formula>
    </cfRule>
  </conditionalFormatting>
  <hyperlinks>
    <hyperlink ref="A2" location="Obsah!A1" display="Zpět na Obsah  KL 01  1.-4.měsíc" xr:uid="{01539FAE-16DD-45E5-AC80-4954092F30B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12899.859536509639</v>
      </c>
      <c r="M3" s="203">
        <f>SUBTOTAL(9,M5:M1048576)</f>
        <v>2216</v>
      </c>
      <c r="N3" s="204">
        <f>SUBTOTAL(9,N5:N1048576)</f>
        <v>28586088.732905362</v>
      </c>
    </row>
    <row r="4" spans="1:14" s="329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567</v>
      </c>
      <c r="B5" s="724" t="s">
        <v>568</v>
      </c>
      <c r="C5" s="725" t="s">
        <v>593</v>
      </c>
      <c r="D5" s="726" t="s">
        <v>594</v>
      </c>
      <c r="E5" s="727">
        <v>50113001</v>
      </c>
      <c r="F5" s="726" t="s">
        <v>596</v>
      </c>
      <c r="G5" s="725" t="s">
        <v>597</v>
      </c>
      <c r="H5" s="725">
        <v>175868</v>
      </c>
      <c r="I5" s="725">
        <v>75868</v>
      </c>
      <c r="J5" s="725" t="s">
        <v>598</v>
      </c>
      <c r="K5" s="725" t="s">
        <v>599</v>
      </c>
      <c r="L5" s="728">
        <v>1.133</v>
      </c>
      <c r="M5" s="728">
        <v>10</v>
      </c>
      <c r="N5" s="729">
        <v>11.33</v>
      </c>
    </row>
    <row r="6" spans="1:14" ht="14.45" customHeight="1" x14ac:dyDescent="0.2">
      <c r="A6" s="730" t="s">
        <v>567</v>
      </c>
      <c r="B6" s="731" t="s">
        <v>568</v>
      </c>
      <c r="C6" s="732" t="s">
        <v>576</v>
      </c>
      <c r="D6" s="733" t="s">
        <v>577</v>
      </c>
      <c r="E6" s="734">
        <v>50113001</v>
      </c>
      <c r="F6" s="733" t="s">
        <v>596</v>
      </c>
      <c r="G6" s="732" t="s">
        <v>597</v>
      </c>
      <c r="H6" s="732">
        <v>100362</v>
      </c>
      <c r="I6" s="732">
        <v>362</v>
      </c>
      <c r="J6" s="732" t="s">
        <v>600</v>
      </c>
      <c r="K6" s="732" t="s">
        <v>601</v>
      </c>
      <c r="L6" s="735">
        <v>72.84666666666665</v>
      </c>
      <c r="M6" s="735">
        <v>3</v>
      </c>
      <c r="N6" s="736">
        <v>218.53999999999996</v>
      </c>
    </row>
    <row r="7" spans="1:14" ht="14.45" customHeight="1" x14ac:dyDescent="0.2">
      <c r="A7" s="730" t="s">
        <v>567</v>
      </c>
      <c r="B7" s="731" t="s">
        <v>568</v>
      </c>
      <c r="C7" s="732" t="s">
        <v>576</v>
      </c>
      <c r="D7" s="733" t="s">
        <v>577</v>
      </c>
      <c r="E7" s="734">
        <v>50113001</v>
      </c>
      <c r="F7" s="733" t="s">
        <v>596</v>
      </c>
      <c r="G7" s="732" t="s">
        <v>597</v>
      </c>
      <c r="H7" s="732">
        <v>176954</v>
      </c>
      <c r="I7" s="732">
        <v>176954</v>
      </c>
      <c r="J7" s="732" t="s">
        <v>602</v>
      </c>
      <c r="K7" s="732" t="s">
        <v>603</v>
      </c>
      <c r="L7" s="735">
        <v>95.12</v>
      </c>
      <c r="M7" s="735">
        <v>2</v>
      </c>
      <c r="N7" s="736">
        <v>190.24</v>
      </c>
    </row>
    <row r="8" spans="1:14" ht="14.45" customHeight="1" x14ac:dyDescent="0.2">
      <c r="A8" s="730" t="s">
        <v>567</v>
      </c>
      <c r="B8" s="731" t="s">
        <v>568</v>
      </c>
      <c r="C8" s="732" t="s">
        <v>576</v>
      </c>
      <c r="D8" s="733" t="s">
        <v>577</v>
      </c>
      <c r="E8" s="734">
        <v>50113001</v>
      </c>
      <c r="F8" s="733" t="s">
        <v>596</v>
      </c>
      <c r="G8" s="732" t="s">
        <v>597</v>
      </c>
      <c r="H8" s="732">
        <v>156926</v>
      </c>
      <c r="I8" s="732">
        <v>56926</v>
      </c>
      <c r="J8" s="732" t="s">
        <v>604</v>
      </c>
      <c r="K8" s="732" t="s">
        <v>605</v>
      </c>
      <c r="L8" s="735">
        <v>48.4</v>
      </c>
      <c r="M8" s="735">
        <v>3</v>
      </c>
      <c r="N8" s="736">
        <v>145.19999999999999</v>
      </c>
    </row>
    <row r="9" spans="1:14" ht="14.45" customHeight="1" x14ac:dyDescent="0.2">
      <c r="A9" s="730" t="s">
        <v>567</v>
      </c>
      <c r="B9" s="731" t="s">
        <v>568</v>
      </c>
      <c r="C9" s="732" t="s">
        <v>576</v>
      </c>
      <c r="D9" s="733" t="s">
        <v>577</v>
      </c>
      <c r="E9" s="734">
        <v>50113001</v>
      </c>
      <c r="F9" s="733" t="s">
        <v>596</v>
      </c>
      <c r="G9" s="732" t="s">
        <v>597</v>
      </c>
      <c r="H9" s="732">
        <v>148888</v>
      </c>
      <c r="I9" s="732">
        <v>48888</v>
      </c>
      <c r="J9" s="732" t="s">
        <v>606</v>
      </c>
      <c r="K9" s="732" t="s">
        <v>607</v>
      </c>
      <c r="L9" s="735">
        <v>67.559999999999988</v>
      </c>
      <c r="M9" s="735">
        <v>1</v>
      </c>
      <c r="N9" s="736">
        <v>67.559999999999988</v>
      </c>
    </row>
    <row r="10" spans="1:14" ht="14.45" customHeight="1" x14ac:dyDescent="0.2">
      <c r="A10" s="730" t="s">
        <v>567</v>
      </c>
      <c r="B10" s="731" t="s">
        <v>568</v>
      </c>
      <c r="C10" s="732" t="s">
        <v>576</v>
      </c>
      <c r="D10" s="733" t="s">
        <v>577</v>
      </c>
      <c r="E10" s="734">
        <v>50113001</v>
      </c>
      <c r="F10" s="733" t="s">
        <v>596</v>
      </c>
      <c r="G10" s="732" t="s">
        <v>597</v>
      </c>
      <c r="H10" s="732">
        <v>243864</v>
      </c>
      <c r="I10" s="732">
        <v>243864</v>
      </c>
      <c r="J10" s="732" t="s">
        <v>608</v>
      </c>
      <c r="K10" s="732" t="s">
        <v>609</v>
      </c>
      <c r="L10" s="735">
        <v>65.650000000000006</v>
      </c>
      <c r="M10" s="735">
        <v>1</v>
      </c>
      <c r="N10" s="736">
        <v>65.650000000000006</v>
      </c>
    </row>
    <row r="11" spans="1:14" ht="14.45" customHeight="1" x14ac:dyDescent="0.2">
      <c r="A11" s="730" t="s">
        <v>567</v>
      </c>
      <c r="B11" s="731" t="s">
        <v>568</v>
      </c>
      <c r="C11" s="732" t="s">
        <v>576</v>
      </c>
      <c r="D11" s="733" t="s">
        <v>577</v>
      </c>
      <c r="E11" s="734">
        <v>50113001</v>
      </c>
      <c r="F11" s="733" t="s">
        <v>596</v>
      </c>
      <c r="G11" s="732" t="s">
        <v>597</v>
      </c>
      <c r="H11" s="732">
        <v>848735</v>
      </c>
      <c r="I11" s="732">
        <v>0</v>
      </c>
      <c r="J11" s="732" t="s">
        <v>610</v>
      </c>
      <c r="K11" s="732" t="s">
        <v>329</v>
      </c>
      <c r="L11" s="735">
        <v>253.07999999999998</v>
      </c>
      <c r="M11" s="735">
        <v>1</v>
      </c>
      <c r="N11" s="736">
        <v>253.07999999999998</v>
      </c>
    </row>
    <row r="12" spans="1:14" ht="14.45" customHeight="1" x14ac:dyDescent="0.2">
      <c r="A12" s="730" t="s">
        <v>567</v>
      </c>
      <c r="B12" s="731" t="s">
        <v>568</v>
      </c>
      <c r="C12" s="732" t="s">
        <v>576</v>
      </c>
      <c r="D12" s="733" t="s">
        <v>577</v>
      </c>
      <c r="E12" s="734">
        <v>50113001</v>
      </c>
      <c r="F12" s="733" t="s">
        <v>596</v>
      </c>
      <c r="G12" s="732" t="s">
        <v>611</v>
      </c>
      <c r="H12" s="732">
        <v>233579</v>
      </c>
      <c r="I12" s="732">
        <v>233579</v>
      </c>
      <c r="J12" s="732" t="s">
        <v>612</v>
      </c>
      <c r="K12" s="732" t="s">
        <v>613</v>
      </c>
      <c r="L12" s="735">
        <v>26.110000000000007</v>
      </c>
      <c r="M12" s="735">
        <v>1</v>
      </c>
      <c r="N12" s="736">
        <v>26.110000000000007</v>
      </c>
    </row>
    <row r="13" spans="1:14" ht="14.45" customHeight="1" x14ac:dyDescent="0.2">
      <c r="A13" s="730" t="s">
        <v>567</v>
      </c>
      <c r="B13" s="731" t="s">
        <v>568</v>
      </c>
      <c r="C13" s="732" t="s">
        <v>576</v>
      </c>
      <c r="D13" s="733" t="s">
        <v>577</v>
      </c>
      <c r="E13" s="734">
        <v>50113001</v>
      </c>
      <c r="F13" s="733" t="s">
        <v>596</v>
      </c>
      <c r="G13" s="732" t="s">
        <v>597</v>
      </c>
      <c r="H13" s="732">
        <v>990585</v>
      </c>
      <c r="I13" s="732">
        <v>0</v>
      </c>
      <c r="J13" s="732" t="s">
        <v>614</v>
      </c>
      <c r="K13" s="732" t="s">
        <v>329</v>
      </c>
      <c r="L13" s="735">
        <v>52.95</v>
      </c>
      <c r="M13" s="735">
        <v>1</v>
      </c>
      <c r="N13" s="736">
        <v>52.95</v>
      </c>
    </row>
    <row r="14" spans="1:14" ht="14.45" customHeight="1" x14ac:dyDescent="0.2">
      <c r="A14" s="730" t="s">
        <v>567</v>
      </c>
      <c r="B14" s="731" t="s">
        <v>568</v>
      </c>
      <c r="C14" s="732" t="s">
        <v>576</v>
      </c>
      <c r="D14" s="733" t="s">
        <v>577</v>
      </c>
      <c r="E14" s="734">
        <v>50113001</v>
      </c>
      <c r="F14" s="733" t="s">
        <v>596</v>
      </c>
      <c r="G14" s="732" t="s">
        <v>597</v>
      </c>
      <c r="H14" s="732">
        <v>185376</v>
      </c>
      <c r="I14" s="732">
        <v>185376</v>
      </c>
      <c r="J14" s="732" t="s">
        <v>615</v>
      </c>
      <c r="K14" s="732" t="s">
        <v>616</v>
      </c>
      <c r="L14" s="735">
        <v>37.159310344827581</v>
      </c>
      <c r="M14" s="735">
        <v>29</v>
      </c>
      <c r="N14" s="736">
        <v>1077.6199999999999</v>
      </c>
    </row>
    <row r="15" spans="1:14" ht="14.45" customHeight="1" x14ac:dyDescent="0.2">
      <c r="A15" s="730" t="s">
        <v>567</v>
      </c>
      <c r="B15" s="731" t="s">
        <v>568</v>
      </c>
      <c r="C15" s="732" t="s">
        <v>576</v>
      </c>
      <c r="D15" s="733" t="s">
        <v>577</v>
      </c>
      <c r="E15" s="734">
        <v>50113001</v>
      </c>
      <c r="F15" s="733" t="s">
        <v>596</v>
      </c>
      <c r="G15" s="732" t="s">
        <v>597</v>
      </c>
      <c r="H15" s="732">
        <v>193104</v>
      </c>
      <c r="I15" s="732">
        <v>93104</v>
      </c>
      <c r="J15" s="732" t="s">
        <v>617</v>
      </c>
      <c r="K15" s="732" t="s">
        <v>618</v>
      </c>
      <c r="L15" s="735">
        <v>30.88999999999999</v>
      </c>
      <c r="M15" s="735">
        <v>1</v>
      </c>
      <c r="N15" s="736">
        <v>30.88999999999999</v>
      </c>
    </row>
    <row r="16" spans="1:14" ht="14.45" customHeight="1" x14ac:dyDescent="0.2">
      <c r="A16" s="730" t="s">
        <v>567</v>
      </c>
      <c r="B16" s="731" t="s">
        <v>568</v>
      </c>
      <c r="C16" s="732" t="s">
        <v>576</v>
      </c>
      <c r="D16" s="733" t="s">
        <v>577</v>
      </c>
      <c r="E16" s="734">
        <v>50113001</v>
      </c>
      <c r="F16" s="733" t="s">
        <v>596</v>
      </c>
      <c r="G16" s="732" t="s">
        <v>329</v>
      </c>
      <c r="H16" s="732">
        <v>226525</v>
      </c>
      <c r="I16" s="732">
        <v>226525</v>
      </c>
      <c r="J16" s="732" t="s">
        <v>619</v>
      </c>
      <c r="K16" s="732" t="s">
        <v>620</v>
      </c>
      <c r="L16" s="735">
        <v>132.34999999999997</v>
      </c>
      <c r="M16" s="735">
        <v>1</v>
      </c>
      <c r="N16" s="736">
        <v>132.34999999999997</v>
      </c>
    </row>
    <row r="17" spans="1:14" ht="14.45" customHeight="1" x14ac:dyDescent="0.2">
      <c r="A17" s="730" t="s">
        <v>567</v>
      </c>
      <c r="B17" s="731" t="s">
        <v>568</v>
      </c>
      <c r="C17" s="732" t="s">
        <v>576</v>
      </c>
      <c r="D17" s="733" t="s">
        <v>577</v>
      </c>
      <c r="E17" s="734">
        <v>50113001</v>
      </c>
      <c r="F17" s="733" t="s">
        <v>596</v>
      </c>
      <c r="G17" s="732" t="s">
        <v>597</v>
      </c>
      <c r="H17" s="732">
        <v>846413</v>
      </c>
      <c r="I17" s="732">
        <v>57585</v>
      </c>
      <c r="J17" s="732" t="s">
        <v>621</v>
      </c>
      <c r="K17" s="732" t="s">
        <v>622</v>
      </c>
      <c r="L17" s="735">
        <v>133.11999999999998</v>
      </c>
      <c r="M17" s="735">
        <v>1</v>
      </c>
      <c r="N17" s="736">
        <v>133.11999999999998</v>
      </c>
    </row>
    <row r="18" spans="1:14" ht="14.45" customHeight="1" x14ac:dyDescent="0.2">
      <c r="A18" s="730" t="s">
        <v>567</v>
      </c>
      <c r="B18" s="731" t="s">
        <v>568</v>
      </c>
      <c r="C18" s="732" t="s">
        <v>576</v>
      </c>
      <c r="D18" s="733" t="s">
        <v>577</v>
      </c>
      <c r="E18" s="734">
        <v>50113001</v>
      </c>
      <c r="F18" s="733" t="s">
        <v>596</v>
      </c>
      <c r="G18" s="732" t="s">
        <v>611</v>
      </c>
      <c r="H18" s="732">
        <v>243130</v>
      </c>
      <c r="I18" s="732">
        <v>243130</v>
      </c>
      <c r="J18" s="732" t="s">
        <v>623</v>
      </c>
      <c r="K18" s="732" t="s">
        <v>624</v>
      </c>
      <c r="L18" s="735">
        <v>78.5</v>
      </c>
      <c r="M18" s="735">
        <v>5</v>
      </c>
      <c r="N18" s="736">
        <v>392.5</v>
      </c>
    </row>
    <row r="19" spans="1:14" ht="14.45" customHeight="1" x14ac:dyDescent="0.2">
      <c r="A19" s="730" t="s">
        <v>567</v>
      </c>
      <c r="B19" s="731" t="s">
        <v>568</v>
      </c>
      <c r="C19" s="732" t="s">
        <v>576</v>
      </c>
      <c r="D19" s="733" t="s">
        <v>577</v>
      </c>
      <c r="E19" s="734">
        <v>50113001</v>
      </c>
      <c r="F19" s="733" t="s">
        <v>596</v>
      </c>
      <c r="G19" s="732" t="s">
        <v>611</v>
      </c>
      <c r="H19" s="732">
        <v>243138</v>
      </c>
      <c r="I19" s="732">
        <v>243138</v>
      </c>
      <c r="J19" s="732" t="s">
        <v>625</v>
      </c>
      <c r="K19" s="732" t="s">
        <v>626</v>
      </c>
      <c r="L19" s="735">
        <v>58.16999999999998</v>
      </c>
      <c r="M19" s="735">
        <v>4</v>
      </c>
      <c r="N19" s="736">
        <v>232.67999999999992</v>
      </c>
    </row>
    <row r="20" spans="1:14" ht="14.45" customHeight="1" x14ac:dyDescent="0.2">
      <c r="A20" s="730" t="s">
        <v>567</v>
      </c>
      <c r="B20" s="731" t="s">
        <v>568</v>
      </c>
      <c r="C20" s="732" t="s">
        <v>576</v>
      </c>
      <c r="D20" s="733" t="s">
        <v>577</v>
      </c>
      <c r="E20" s="734">
        <v>50113001</v>
      </c>
      <c r="F20" s="733" t="s">
        <v>596</v>
      </c>
      <c r="G20" s="732" t="s">
        <v>597</v>
      </c>
      <c r="H20" s="732">
        <v>114826</v>
      </c>
      <c r="I20" s="732">
        <v>14826</v>
      </c>
      <c r="J20" s="732" t="s">
        <v>627</v>
      </c>
      <c r="K20" s="732" t="s">
        <v>628</v>
      </c>
      <c r="L20" s="735">
        <v>151.21</v>
      </c>
      <c r="M20" s="735">
        <v>1</v>
      </c>
      <c r="N20" s="736">
        <v>151.21</v>
      </c>
    </row>
    <row r="21" spans="1:14" ht="14.45" customHeight="1" x14ac:dyDescent="0.2">
      <c r="A21" s="730" t="s">
        <v>567</v>
      </c>
      <c r="B21" s="731" t="s">
        <v>568</v>
      </c>
      <c r="C21" s="732" t="s">
        <v>576</v>
      </c>
      <c r="D21" s="733" t="s">
        <v>577</v>
      </c>
      <c r="E21" s="734">
        <v>50113001</v>
      </c>
      <c r="F21" s="733" t="s">
        <v>596</v>
      </c>
      <c r="G21" s="732" t="s">
        <v>597</v>
      </c>
      <c r="H21" s="732">
        <v>499428</v>
      </c>
      <c r="I21" s="732">
        <v>237468</v>
      </c>
      <c r="J21" s="732" t="s">
        <v>629</v>
      </c>
      <c r="K21" s="732" t="s">
        <v>630</v>
      </c>
      <c r="L21" s="735">
        <v>762.3</v>
      </c>
      <c r="M21" s="735">
        <v>1</v>
      </c>
      <c r="N21" s="736">
        <v>762.3</v>
      </c>
    </row>
    <row r="22" spans="1:14" ht="14.45" customHeight="1" x14ac:dyDescent="0.2">
      <c r="A22" s="730" t="s">
        <v>567</v>
      </c>
      <c r="B22" s="731" t="s">
        <v>568</v>
      </c>
      <c r="C22" s="732" t="s">
        <v>576</v>
      </c>
      <c r="D22" s="733" t="s">
        <v>577</v>
      </c>
      <c r="E22" s="734">
        <v>50113001</v>
      </c>
      <c r="F22" s="733" t="s">
        <v>596</v>
      </c>
      <c r="G22" s="732" t="s">
        <v>597</v>
      </c>
      <c r="H22" s="732">
        <v>125366</v>
      </c>
      <c r="I22" s="732">
        <v>25366</v>
      </c>
      <c r="J22" s="732" t="s">
        <v>631</v>
      </c>
      <c r="K22" s="732" t="s">
        <v>632</v>
      </c>
      <c r="L22" s="735">
        <v>65.419999999999959</v>
      </c>
      <c r="M22" s="735">
        <v>1</v>
      </c>
      <c r="N22" s="736">
        <v>65.419999999999959</v>
      </c>
    </row>
    <row r="23" spans="1:14" ht="14.45" customHeight="1" x14ac:dyDescent="0.2">
      <c r="A23" s="730" t="s">
        <v>567</v>
      </c>
      <c r="B23" s="731" t="s">
        <v>568</v>
      </c>
      <c r="C23" s="732" t="s">
        <v>576</v>
      </c>
      <c r="D23" s="733" t="s">
        <v>577</v>
      </c>
      <c r="E23" s="734">
        <v>50113001</v>
      </c>
      <c r="F23" s="733" t="s">
        <v>596</v>
      </c>
      <c r="G23" s="732" t="s">
        <v>597</v>
      </c>
      <c r="H23" s="732">
        <v>215605</v>
      </c>
      <c r="I23" s="732">
        <v>215605</v>
      </c>
      <c r="J23" s="732" t="s">
        <v>631</v>
      </c>
      <c r="K23" s="732" t="s">
        <v>633</v>
      </c>
      <c r="L23" s="735">
        <v>20.350000000000005</v>
      </c>
      <c r="M23" s="735">
        <v>1</v>
      </c>
      <c r="N23" s="736">
        <v>20.350000000000005</v>
      </c>
    </row>
    <row r="24" spans="1:14" ht="14.45" customHeight="1" x14ac:dyDescent="0.2">
      <c r="A24" s="730" t="s">
        <v>567</v>
      </c>
      <c r="B24" s="731" t="s">
        <v>568</v>
      </c>
      <c r="C24" s="732" t="s">
        <v>576</v>
      </c>
      <c r="D24" s="733" t="s">
        <v>577</v>
      </c>
      <c r="E24" s="734">
        <v>50113001</v>
      </c>
      <c r="F24" s="733" t="s">
        <v>596</v>
      </c>
      <c r="G24" s="732" t="s">
        <v>597</v>
      </c>
      <c r="H24" s="732">
        <v>159746</v>
      </c>
      <c r="I24" s="732">
        <v>0</v>
      </c>
      <c r="J24" s="732" t="s">
        <v>634</v>
      </c>
      <c r="K24" s="732" t="s">
        <v>635</v>
      </c>
      <c r="L24" s="735">
        <v>28.610000000000003</v>
      </c>
      <c r="M24" s="735">
        <v>3</v>
      </c>
      <c r="N24" s="736">
        <v>85.830000000000013</v>
      </c>
    </row>
    <row r="25" spans="1:14" ht="14.45" customHeight="1" x14ac:dyDescent="0.2">
      <c r="A25" s="730" t="s">
        <v>567</v>
      </c>
      <c r="B25" s="731" t="s">
        <v>568</v>
      </c>
      <c r="C25" s="732" t="s">
        <v>576</v>
      </c>
      <c r="D25" s="733" t="s">
        <v>577</v>
      </c>
      <c r="E25" s="734">
        <v>50113001</v>
      </c>
      <c r="F25" s="733" t="s">
        <v>596</v>
      </c>
      <c r="G25" s="732" t="s">
        <v>597</v>
      </c>
      <c r="H25" s="732">
        <v>241993</v>
      </c>
      <c r="I25" s="732">
        <v>241993</v>
      </c>
      <c r="J25" s="732" t="s">
        <v>636</v>
      </c>
      <c r="K25" s="732" t="s">
        <v>637</v>
      </c>
      <c r="L25" s="735">
        <v>94.29000000000002</v>
      </c>
      <c r="M25" s="735">
        <v>1</v>
      </c>
      <c r="N25" s="736">
        <v>94.29000000000002</v>
      </c>
    </row>
    <row r="26" spans="1:14" ht="14.45" customHeight="1" x14ac:dyDescent="0.2">
      <c r="A26" s="730" t="s">
        <v>567</v>
      </c>
      <c r="B26" s="731" t="s">
        <v>568</v>
      </c>
      <c r="C26" s="732" t="s">
        <v>576</v>
      </c>
      <c r="D26" s="733" t="s">
        <v>577</v>
      </c>
      <c r="E26" s="734">
        <v>50113001</v>
      </c>
      <c r="F26" s="733" t="s">
        <v>596</v>
      </c>
      <c r="G26" s="732" t="s">
        <v>611</v>
      </c>
      <c r="H26" s="732">
        <v>142547</v>
      </c>
      <c r="I26" s="732">
        <v>42547</v>
      </c>
      <c r="J26" s="732" t="s">
        <v>638</v>
      </c>
      <c r="K26" s="732" t="s">
        <v>639</v>
      </c>
      <c r="L26" s="735">
        <v>88.13000000000001</v>
      </c>
      <c r="M26" s="735">
        <v>1</v>
      </c>
      <c r="N26" s="736">
        <v>88.13000000000001</v>
      </c>
    </row>
    <row r="27" spans="1:14" ht="14.45" customHeight="1" x14ac:dyDescent="0.2">
      <c r="A27" s="730" t="s">
        <v>567</v>
      </c>
      <c r="B27" s="731" t="s">
        <v>568</v>
      </c>
      <c r="C27" s="732" t="s">
        <v>576</v>
      </c>
      <c r="D27" s="733" t="s">
        <v>577</v>
      </c>
      <c r="E27" s="734">
        <v>50113001</v>
      </c>
      <c r="F27" s="733" t="s">
        <v>596</v>
      </c>
      <c r="G27" s="732" t="s">
        <v>611</v>
      </c>
      <c r="H27" s="732">
        <v>187427</v>
      </c>
      <c r="I27" s="732">
        <v>187427</v>
      </c>
      <c r="J27" s="732" t="s">
        <v>640</v>
      </c>
      <c r="K27" s="732" t="s">
        <v>641</v>
      </c>
      <c r="L27" s="735">
        <v>56.225000000000009</v>
      </c>
      <c r="M27" s="735">
        <v>2</v>
      </c>
      <c r="N27" s="736">
        <v>112.45000000000002</v>
      </c>
    </row>
    <row r="28" spans="1:14" ht="14.45" customHeight="1" x14ac:dyDescent="0.2">
      <c r="A28" s="730" t="s">
        <v>567</v>
      </c>
      <c r="B28" s="731" t="s">
        <v>568</v>
      </c>
      <c r="C28" s="732" t="s">
        <v>576</v>
      </c>
      <c r="D28" s="733" t="s">
        <v>577</v>
      </c>
      <c r="E28" s="734">
        <v>50113001</v>
      </c>
      <c r="F28" s="733" t="s">
        <v>596</v>
      </c>
      <c r="G28" s="732" t="s">
        <v>611</v>
      </c>
      <c r="H28" s="732">
        <v>187425</v>
      </c>
      <c r="I28" s="732">
        <v>187425</v>
      </c>
      <c r="J28" s="732" t="s">
        <v>642</v>
      </c>
      <c r="K28" s="732" t="s">
        <v>643</v>
      </c>
      <c r="L28" s="735">
        <v>49.305000000000007</v>
      </c>
      <c r="M28" s="735">
        <v>4</v>
      </c>
      <c r="N28" s="736">
        <v>197.22000000000003</v>
      </c>
    </row>
    <row r="29" spans="1:14" ht="14.45" customHeight="1" x14ac:dyDescent="0.2">
      <c r="A29" s="730" t="s">
        <v>567</v>
      </c>
      <c r="B29" s="731" t="s">
        <v>568</v>
      </c>
      <c r="C29" s="732" t="s">
        <v>576</v>
      </c>
      <c r="D29" s="733" t="s">
        <v>577</v>
      </c>
      <c r="E29" s="734">
        <v>50113001</v>
      </c>
      <c r="F29" s="733" t="s">
        <v>596</v>
      </c>
      <c r="G29" s="732" t="s">
        <v>597</v>
      </c>
      <c r="H29" s="732">
        <v>188219</v>
      </c>
      <c r="I29" s="732">
        <v>88219</v>
      </c>
      <c r="J29" s="732" t="s">
        <v>644</v>
      </c>
      <c r="K29" s="732" t="s">
        <v>645</v>
      </c>
      <c r="L29" s="735">
        <v>140.07</v>
      </c>
      <c r="M29" s="735">
        <v>1</v>
      </c>
      <c r="N29" s="736">
        <v>140.07</v>
      </c>
    </row>
    <row r="30" spans="1:14" ht="14.45" customHeight="1" x14ac:dyDescent="0.2">
      <c r="A30" s="730" t="s">
        <v>567</v>
      </c>
      <c r="B30" s="731" t="s">
        <v>568</v>
      </c>
      <c r="C30" s="732" t="s">
        <v>576</v>
      </c>
      <c r="D30" s="733" t="s">
        <v>577</v>
      </c>
      <c r="E30" s="734">
        <v>50113001</v>
      </c>
      <c r="F30" s="733" t="s">
        <v>596</v>
      </c>
      <c r="G30" s="732" t="s">
        <v>597</v>
      </c>
      <c r="H30" s="732">
        <v>147478</v>
      </c>
      <c r="I30" s="732">
        <v>47478</v>
      </c>
      <c r="J30" s="732" t="s">
        <v>646</v>
      </c>
      <c r="K30" s="732" t="s">
        <v>647</v>
      </c>
      <c r="L30" s="735">
        <v>84.59</v>
      </c>
      <c r="M30" s="735">
        <v>1</v>
      </c>
      <c r="N30" s="736">
        <v>84.59</v>
      </c>
    </row>
    <row r="31" spans="1:14" ht="14.45" customHeight="1" x14ac:dyDescent="0.2">
      <c r="A31" s="730" t="s">
        <v>567</v>
      </c>
      <c r="B31" s="731" t="s">
        <v>568</v>
      </c>
      <c r="C31" s="732" t="s">
        <v>576</v>
      </c>
      <c r="D31" s="733" t="s">
        <v>577</v>
      </c>
      <c r="E31" s="734">
        <v>50113001</v>
      </c>
      <c r="F31" s="733" t="s">
        <v>596</v>
      </c>
      <c r="G31" s="732" t="s">
        <v>597</v>
      </c>
      <c r="H31" s="732">
        <v>238558</v>
      </c>
      <c r="I31" s="732">
        <v>238558</v>
      </c>
      <c r="J31" s="732" t="s">
        <v>648</v>
      </c>
      <c r="K31" s="732" t="s">
        <v>649</v>
      </c>
      <c r="L31" s="735">
        <v>550</v>
      </c>
      <c r="M31" s="735">
        <v>13</v>
      </c>
      <c r="N31" s="736">
        <v>7150</v>
      </c>
    </row>
    <row r="32" spans="1:14" ht="14.45" customHeight="1" x14ac:dyDescent="0.2">
      <c r="A32" s="730" t="s">
        <v>567</v>
      </c>
      <c r="B32" s="731" t="s">
        <v>568</v>
      </c>
      <c r="C32" s="732" t="s">
        <v>576</v>
      </c>
      <c r="D32" s="733" t="s">
        <v>577</v>
      </c>
      <c r="E32" s="734">
        <v>50113001</v>
      </c>
      <c r="F32" s="733" t="s">
        <v>596</v>
      </c>
      <c r="G32" s="732" t="s">
        <v>597</v>
      </c>
      <c r="H32" s="732">
        <v>186393</v>
      </c>
      <c r="I32" s="732">
        <v>86393</v>
      </c>
      <c r="J32" s="732" t="s">
        <v>650</v>
      </c>
      <c r="K32" s="732" t="s">
        <v>651</v>
      </c>
      <c r="L32" s="735">
        <v>53.79</v>
      </c>
      <c r="M32" s="735">
        <v>1</v>
      </c>
      <c r="N32" s="736">
        <v>53.79</v>
      </c>
    </row>
    <row r="33" spans="1:14" ht="14.45" customHeight="1" x14ac:dyDescent="0.2">
      <c r="A33" s="730" t="s">
        <v>567</v>
      </c>
      <c r="B33" s="731" t="s">
        <v>568</v>
      </c>
      <c r="C33" s="732" t="s">
        <v>576</v>
      </c>
      <c r="D33" s="733" t="s">
        <v>577</v>
      </c>
      <c r="E33" s="734">
        <v>50113001</v>
      </c>
      <c r="F33" s="733" t="s">
        <v>596</v>
      </c>
      <c r="G33" s="732" t="s">
        <v>597</v>
      </c>
      <c r="H33" s="732">
        <v>159750</v>
      </c>
      <c r="I33" s="732">
        <v>0</v>
      </c>
      <c r="J33" s="732" t="s">
        <v>652</v>
      </c>
      <c r="K33" s="732" t="s">
        <v>653</v>
      </c>
      <c r="L33" s="735">
        <v>28.729999999999997</v>
      </c>
      <c r="M33" s="735">
        <v>1</v>
      </c>
      <c r="N33" s="736">
        <v>28.729999999999997</v>
      </c>
    </row>
    <row r="34" spans="1:14" ht="14.45" customHeight="1" x14ac:dyDescent="0.2">
      <c r="A34" s="730" t="s">
        <v>567</v>
      </c>
      <c r="B34" s="731" t="s">
        <v>568</v>
      </c>
      <c r="C34" s="732" t="s">
        <v>576</v>
      </c>
      <c r="D34" s="733" t="s">
        <v>577</v>
      </c>
      <c r="E34" s="734">
        <v>50113001</v>
      </c>
      <c r="F34" s="733" t="s">
        <v>596</v>
      </c>
      <c r="G34" s="732" t="s">
        <v>597</v>
      </c>
      <c r="H34" s="732">
        <v>847521</v>
      </c>
      <c r="I34" s="732">
        <v>0</v>
      </c>
      <c r="J34" s="732" t="s">
        <v>654</v>
      </c>
      <c r="K34" s="732" t="s">
        <v>655</v>
      </c>
      <c r="L34" s="735">
        <v>28.730000000000008</v>
      </c>
      <c r="M34" s="735">
        <v>1</v>
      </c>
      <c r="N34" s="736">
        <v>28.730000000000008</v>
      </c>
    </row>
    <row r="35" spans="1:14" ht="14.45" customHeight="1" x14ac:dyDescent="0.2">
      <c r="A35" s="730" t="s">
        <v>567</v>
      </c>
      <c r="B35" s="731" t="s">
        <v>568</v>
      </c>
      <c r="C35" s="732" t="s">
        <v>576</v>
      </c>
      <c r="D35" s="733" t="s">
        <v>577</v>
      </c>
      <c r="E35" s="734">
        <v>50113001</v>
      </c>
      <c r="F35" s="733" t="s">
        <v>596</v>
      </c>
      <c r="G35" s="732" t="s">
        <v>597</v>
      </c>
      <c r="H35" s="732">
        <v>207962</v>
      </c>
      <c r="I35" s="732">
        <v>207962</v>
      </c>
      <c r="J35" s="732" t="s">
        <v>656</v>
      </c>
      <c r="K35" s="732" t="s">
        <v>657</v>
      </c>
      <c r="L35" s="735">
        <v>32.666666666666664</v>
      </c>
      <c r="M35" s="735">
        <v>3</v>
      </c>
      <c r="N35" s="736">
        <v>98</v>
      </c>
    </row>
    <row r="36" spans="1:14" ht="14.45" customHeight="1" x14ac:dyDescent="0.2">
      <c r="A36" s="730" t="s">
        <v>567</v>
      </c>
      <c r="B36" s="731" t="s">
        <v>568</v>
      </c>
      <c r="C36" s="732" t="s">
        <v>576</v>
      </c>
      <c r="D36" s="733" t="s">
        <v>577</v>
      </c>
      <c r="E36" s="734">
        <v>50113001</v>
      </c>
      <c r="F36" s="733" t="s">
        <v>596</v>
      </c>
      <c r="G36" s="732" t="s">
        <v>611</v>
      </c>
      <c r="H36" s="732">
        <v>155823</v>
      </c>
      <c r="I36" s="732">
        <v>55823</v>
      </c>
      <c r="J36" s="732" t="s">
        <v>658</v>
      </c>
      <c r="K36" s="732" t="s">
        <v>659</v>
      </c>
      <c r="L36" s="735">
        <v>32.970666666666666</v>
      </c>
      <c r="M36" s="735">
        <v>3</v>
      </c>
      <c r="N36" s="736">
        <v>98.912000000000006</v>
      </c>
    </row>
    <row r="37" spans="1:14" ht="14.45" customHeight="1" x14ac:dyDescent="0.2">
      <c r="A37" s="730" t="s">
        <v>567</v>
      </c>
      <c r="B37" s="731" t="s">
        <v>568</v>
      </c>
      <c r="C37" s="732" t="s">
        <v>576</v>
      </c>
      <c r="D37" s="733" t="s">
        <v>577</v>
      </c>
      <c r="E37" s="734">
        <v>50113001</v>
      </c>
      <c r="F37" s="733" t="s">
        <v>596</v>
      </c>
      <c r="G37" s="732" t="s">
        <v>611</v>
      </c>
      <c r="H37" s="732">
        <v>107981</v>
      </c>
      <c r="I37" s="732">
        <v>7981</v>
      </c>
      <c r="J37" s="732" t="s">
        <v>658</v>
      </c>
      <c r="K37" s="732" t="s">
        <v>660</v>
      </c>
      <c r="L37" s="735">
        <v>40.846666666666671</v>
      </c>
      <c r="M37" s="735">
        <v>6</v>
      </c>
      <c r="N37" s="736">
        <v>245.08</v>
      </c>
    </row>
    <row r="38" spans="1:14" ht="14.45" customHeight="1" x14ac:dyDescent="0.2">
      <c r="A38" s="730" t="s">
        <v>567</v>
      </c>
      <c r="B38" s="731" t="s">
        <v>568</v>
      </c>
      <c r="C38" s="732" t="s">
        <v>576</v>
      </c>
      <c r="D38" s="733" t="s">
        <v>577</v>
      </c>
      <c r="E38" s="734">
        <v>50113001</v>
      </c>
      <c r="F38" s="733" t="s">
        <v>596</v>
      </c>
      <c r="G38" s="732" t="s">
        <v>611</v>
      </c>
      <c r="H38" s="732">
        <v>187607</v>
      </c>
      <c r="I38" s="732">
        <v>187607</v>
      </c>
      <c r="J38" s="732" t="s">
        <v>661</v>
      </c>
      <c r="K38" s="732" t="s">
        <v>662</v>
      </c>
      <c r="L38" s="735">
        <v>273.89999999999998</v>
      </c>
      <c r="M38" s="735">
        <v>2</v>
      </c>
      <c r="N38" s="736">
        <v>547.79999999999995</v>
      </c>
    </row>
    <row r="39" spans="1:14" ht="14.45" customHeight="1" x14ac:dyDescent="0.2">
      <c r="A39" s="730" t="s">
        <v>567</v>
      </c>
      <c r="B39" s="731" t="s">
        <v>568</v>
      </c>
      <c r="C39" s="732" t="s">
        <v>576</v>
      </c>
      <c r="D39" s="733" t="s">
        <v>577</v>
      </c>
      <c r="E39" s="734">
        <v>50113001</v>
      </c>
      <c r="F39" s="733" t="s">
        <v>596</v>
      </c>
      <c r="G39" s="732" t="s">
        <v>597</v>
      </c>
      <c r="H39" s="732">
        <v>111635</v>
      </c>
      <c r="I39" s="732">
        <v>11635</v>
      </c>
      <c r="J39" s="732" t="s">
        <v>663</v>
      </c>
      <c r="K39" s="732" t="s">
        <v>664</v>
      </c>
      <c r="L39" s="735">
        <v>342.49</v>
      </c>
      <c r="M39" s="735">
        <v>1</v>
      </c>
      <c r="N39" s="736">
        <v>342.49</v>
      </c>
    </row>
    <row r="40" spans="1:14" ht="14.45" customHeight="1" x14ac:dyDescent="0.2">
      <c r="A40" s="730" t="s">
        <v>567</v>
      </c>
      <c r="B40" s="731" t="s">
        <v>568</v>
      </c>
      <c r="C40" s="732" t="s">
        <v>576</v>
      </c>
      <c r="D40" s="733" t="s">
        <v>577</v>
      </c>
      <c r="E40" s="734">
        <v>50113001</v>
      </c>
      <c r="F40" s="733" t="s">
        <v>596</v>
      </c>
      <c r="G40" s="732" t="s">
        <v>611</v>
      </c>
      <c r="H40" s="732">
        <v>102963</v>
      </c>
      <c r="I40" s="732">
        <v>2963</v>
      </c>
      <c r="J40" s="732" t="s">
        <v>665</v>
      </c>
      <c r="K40" s="732" t="s">
        <v>666</v>
      </c>
      <c r="L40" s="735">
        <v>122.00999999999999</v>
      </c>
      <c r="M40" s="735">
        <v>3</v>
      </c>
      <c r="N40" s="736">
        <v>366.03</v>
      </c>
    </row>
    <row r="41" spans="1:14" ht="14.45" customHeight="1" x14ac:dyDescent="0.2">
      <c r="A41" s="730" t="s">
        <v>567</v>
      </c>
      <c r="B41" s="731" t="s">
        <v>568</v>
      </c>
      <c r="C41" s="732" t="s">
        <v>576</v>
      </c>
      <c r="D41" s="733" t="s">
        <v>577</v>
      </c>
      <c r="E41" s="734">
        <v>50113001</v>
      </c>
      <c r="F41" s="733" t="s">
        <v>596</v>
      </c>
      <c r="G41" s="732" t="s">
        <v>611</v>
      </c>
      <c r="H41" s="732">
        <v>247206</v>
      </c>
      <c r="I41" s="732">
        <v>247206</v>
      </c>
      <c r="J41" s="732" t="s">
        <v>667</v>
      </c>
      <c r="K41" s="732" t="s">
        <v>668</v>
      </c>
      <c r="L41" s="735">
        <v>109.65000000000002</v>
      </c>
      <c r="M41" s="735">
        <v>1</v>
      </c>
      <c r="N41" s="736">
        <v>109.65000000000002</v>
      </c>
    </row>
    <row r="42" spans="1:14" ht="14.45" customHeight="1" x14ac:dyDescent="0.2">
      <c r="A42" s="730" t="s">
        <v>567</v>
      </c>
      <c r="B42" s="731" t="s">
        <v>568</v>
      </c>
      <c r="C42" s="732" t="s">
        <v>576</v>
      </c>
      <c r="D42" s="733" t="s">
        <v>577</v>
      </c>
      <c r="E42" s="734">
        <v>50113001</v>
      </c>
      <c r="F42" s="733" t="s">
        <v>596</v>
      </c>
      <c r="G42" s="732" t="s">
        <v>597</v>
      </c>
      <c r="H42" s="732">
        <v>100966</v>
      </c>
      <c r="I42" s="732">
        <v>966</v>
      </c>
      <c r="J42" s="732" t="s">
        <v>669</v>
      </c>
      <c r="K42" s="732" t="s">
        <v>670</v>
      </c>
      <c r="L42" s="735">
        <v>50.31</v>
      </c>
      <c r="M42" s="735">
        <v>1</v>
      </c>
      <c r="N42" s="736">
        <v>50.31</v>
      </c>
    </row>
    <row r="43" spans="1:14" ht="14.45" customHeight="1" x14ac:dyDescent="0.2">
      <c r="A43" s="730" t="s">
        <v>567</v>
      </c>
      <c r="B43" s="731" t="s">
        <v>568</v>
      </c>
      <c r="C43" s="732" t="s">
        <v>576</v>
      </c>
      <c r="D43" s="733" t="s">
        <v>577</v>
      </c>
      <c r="E43" s="734">
        <v>50113001</v>
      </c>
      <c r="F43" s="733" t="s">
        <v>596</v>
      </c>
      <c r="G43" s="732" t="s">
        <v>597</v>
      </c>
      <c r="H43" s="732">
        <v>244980</v>
      </c>
      <c r="I43" s="732">
        <v>244980</v>
      </c>
      <c r="J43" s="732" t="s">
        <v>671</v>
      </c>
      <c r="K43" s="732" t="s">
        <v>672</v>
      </c>
      <c r="L43" s="735">
        <v>55.225000953909628</v>
      </c>
      <c r="M43" s="735">
        <v>2</v>
      </c>
      <c r="N43" s="736">
        <v>110.45000190781926</v>
      </c>
    </row>
    <row r="44" spans="1:14" ht="14.45" customHeight="1" x14ac:dyDescent="0.2">
      <c r="A44" s="730" t="s">
        <v>567</v>
      </c>
      <c r="B44" s="731" t="s">
        <v>568</v>
      </c>
      <c r="C44" s="732" t="s">
        <v>576</v>
      </c>
      <c r="D44" s="733" t="s">
        <v>577</v>
      </c>
      <c r="E44" s="734">
        <v>50113001</v>
      </c>
      <c r="F44" s="733" t="s">
        <v>596</v>
      </c>
      <c r="G44" s="732" t="s">
        <v>597</v>
      </c>
      <c r="H44" s="732">
        <v>158191</v>
      </c>
      <c r="I44" s="732">
        <v>158191</v>
      </c>
      <c r="J44" s="732" t="s">
        <v>673</v>
      </c>
      <c r="K44" s="732" t="s">
        <v>674</v>
      </c>
      <c r="L44" s="735">
        <v>58.565000000000012</v>
      </c>
      <c r="M44" s="735">
        <v>2</v>
      </c>
      <c r="N44" s="736">
        <v>117.13000000000002</v>
      </c>
    </row>
    <row r="45" spans="1:14" ht="14.45" customHeight="1" x14ac:dyDescent="0.2">
      <c r="A45" s="730" t="s">
        <v>567</v>
      </c>
      <c r="B45" s="731" t="s">
        <v>568</v>
      </c>
      <c r="C45" s="732" t="s">
        <v>576</v>
      </c>
      <c r="D45" s="733" t="s">
        <v>577</v>
      </c>
      <c r="E45" s="734">
        <v>50113001</v>
      </c>
      <c r="F45" s="733" t="s">
        <v>596</v>
      </c>
      <c r="G45" s="732" t="s">
        <v>597</v>
      </c>
      <c r="H45" s="732">
        <v>232165</v>
      </c>
      <c r="I45" s="732">
        <v>232165</v>
      </c>
      <c r="J45" s="732" t="s">
        <v>675</v>
      </c>
      <c r="K45" s="732" t="s">
        <v>676</v>
      </c>
      <c r="L45" s="735">
        <v>142.97999999999999</v>
      </c>
      <c r="M45" s="735">
        <v>1</v>
      </c>
      <c r="N45" s="736">
        <v>142.97999999999999</v>
      </c>
    </row>
    <row r="46" spans="1:14" ht="14.45" customHeight="1" x14ac:dyDescent="0.2">
      <c r="A46" s="730" t="s">
        <v>567</v>
      </c>
      <c r="B46" s="731" t="s">
        <v>568</v>
      </c>
      <c r="C46" s="732" t="s">
        <v>576</v>
      </c>
      <c r="D46" s="733" t="s">
        <v>577</v>
      </c>
      <c r="E46" s="734">
        <v>50113001</v>
      </c>
      <c r="F46" s="733" t="s">
        <v>596</v>
      </c>
      <c r="G46" s="732" t="s">
        <v>597</v>
      </c>
      <c r="H46" s="732">
        <v>201131</v>
      </c>
      <c r="I46" s="732">
        <v>201131</v>
      </c>
      <c r="J46" s="732" t="s">
        <v>677</v>
      </c>
      <c r="K46" s="732" t="s">
        <v>678</v>
      </c>
      <c r="L46" s="735">
        <v>24.84</v>
      </c>
      <c r="M46" s="735">
        <v>1</v>
      </c>
      <c r="N46" s="736">
        <v>24.84</v>
      </c>
    </row>
    <row r="47" spans="1:14" ht="14.45" customHeight="1" x14ac:dyDescent="0.2">
      <c r="A47" s="730" t="s">
        <v>567</v>
      </c>
      <c r="B47" s="731" t="s">
        <v>568</v>
      </c>
      <c r="C47" s="732" t="s">
        <v>576</v>
      </c>
      <c r="D47" s="733" t="s">
        <v>577</v>
      </c>
      <c r="E47" s="734">
        <v>50113001</v>
      </c>
      <c r="F47" s="733" t="s">
        <v>596</v>
      </c>
      <c r="G47" s="732" t="s">
        <v>611</v>
      </c>
      <c r="H47" s="732">
        <v>231956</v>
      </c>
      <c r="I47" s="732">
        <v>231956</v>
      </c>
      <c r="J47" s="732" t="s">
        <v>679</v>
      </c>
      <c r="K47" s="732" t="s">
        <v>680</v>
      </c>
      <c r="L47" s="735">
        <v>49.76</v>
      </c>
      <c r="M47" s="735">
        <v>1</v>
      </c>
      <c r="N47" s="736">
        <v>49.76</v>
      </c>
    </row>
    <row r="48" spans="1:14" ht="14.45" customHeight="1" x14ac:dyDescent="0.2">
      <c r="A48" s="730" t="s">
        <v>567</v>
      </c>
      <c r="B48" s="731" t="s">
        <v>568</v>
      </c>
      <c r="C48" s="732" t="s">
        <v>576</v>
      </c>
      <c r="D48" s="733" t="s">
        <v>577</v>
      </c>
      <c r="E48" s="734">
        <v>50113001</v>
      </c>
      <c r="F48" s="733" t="s">
        <v>596</v>
      </c>
      <c r="G48" s="732" t="s">
        <v>597</v>
      </c>
      <c r="H48" s="732">
        <v>840464</v>
      </c>
      <c r="I48" s="732">
        <v>0</v>
      </c>
      <c r="J48" s="732" t="s">
        <v>681</v>
      </c>
      <c r="K48" s="732" t="s">
        <v>682</v>
      </c>
      <c r="L48" s="735">
        <v>45.489999999999995</v>
      </c>
      <c r="M48" s="735">
        <v>1</v>
      </c>
      <c r="N48" s="736">
        <v>45.489999999999995</v>
      </c>
    </row>
    <row r="49" spans="1:14" ht="14.45" customHeight="1" x14ac:dyDescent="0.2">
      <c r="A49" s="730" t="s">
        <v>567</v>
      </c>
      <c r="B49" s="731" t="s">
        <v>568</v>
      </c>
      <c r="C49" s="732" t="s">
        <v>576</v>
      </c>
      <c r="D49" s="733" t="s">
        <v>577</v>
      </c>
      <c r="E49" s="734">
        <v>50113001</v>
      </c>
      <c r="F49" s="733" t="s">
        <v>596</v>
      </c>
      <c r="G49" s="732" t="s">
        <v>597</v>
      </c>
      <c r="H49" s="732">
        <v>148673</v>
      </c>
      <c r="I49" s="732">
        <v>148673</v>
      </c>
      <c r="J49" s="732" t="s">
        <v>683</v>
      </c>
      <c r="K49" s="732" t="s">
        <v>684</v>
      </c>
      <c r="L49" s="735">
        <v>146.16999999999996</v>
      </c>
      <c r="M49" s="735">
        <v>1</v>
      </c>
      <c r="N49" s="736">
        <v>146.16999999999996</v>
      </c>
    </row>
    <row r="50" spans="1:14" ht="14.45" customHeight="1" x14ac:dyDescent="0.2">
      <c r="A50" s="730" t="s">
        <v>567</v>
      </c>
      <c r="B50" s="731" t="s">
        <v>568</v>
      </c>
      <c r="C50" s="732" t="s">
        <v>576</v>
      </c>
      <c r="D50" s="733" t="s">
        <v>577</v>
      </c>
      <c r="E50" s="734">
        <v>50113001</v>
      </c>
      <c r="F50" s="733" t="s">
        <v>596</v>
      </c>
      <c r="G50" s="732" t="s">
        <v>611</v>
      </c>
      <c r="H50" s="732">
        <v>233366</v>
      </c>
      <c r="I50" s="732">
        <v>233366</v>
      </c>
      <c r="J50" s="732" t="s">
        <v>685</v>
      </c>
      <c r="K50" s="732" t="s">
        <v>686</v>
      </c>
      <c r="L50" s="735">
        <v>47.550000000000004</v>
      </c>
      <c r="M50" s="735">
        <v>3</v>
      </c>
      <c r="N50" s="736">
        <v>142.65</v>
      </c>
    </row>
    <row r="51" spans="1:14" ht="14.45" customHeight="1" x14ac:dyDescent="0.2">
      <c r="A51" s="730" t="s">
        <v>567</v>
      </c>
      <c r="B51" s="731" t="s">
        <v>568</v>
      </c>
      <c r="C51" s="732" t="s">
        <v>576</v>
      </c>
      <c r="D51" s="733" t="s">
        <v>577</v>
      </c>
      <c r="E51" s="734">
        <v>50113001</v>
      </c>
      <c r="F51" s="733" t="s">
        <v>596</v>
      </c>
      <c r="G51" s="732" t="s">
        <v>611</v>
      </c>
      <c r="H51" s="732">
        <v>233360</v>
      </c>
      <c r="I51" s="732">
        <v>233360</v>
      </c>
      <c r="J51" s="732" t="s">
        <v>685</v>
      </c>
      <c r="K51" s="732" t="s">
        <v>687</v>
      </c>
      <c r="L51" s="735">
        <v>22.024999999999999</v>
      </c>
      <c r="M51" s="735">
        <v>2</v>
      </c>
      <c r="N51" s="736">
        <v>44.05</v>
      </c>
    </row>
    <row r="52" spans="1:14" ht="14.45" customHeight="1" x14ac:dyDescent="0.2">
      <c r="A52" s="730" t="s">
        <v>567</v>
      </c>
      <c r="B52" s="731" t="s">
        <v>568</v>
      </c>
      <c r="C52" s="732" t="s">
        <v>576</v>
      </c>
      <c r="D52" s="733" t="s">
        <v>577</v>
      </c>
      <c r="E52" s="734">
        <v>50113005</v>
      </c>
      <c r="F52" s="733" t="s">
        <v>688</v>
      </c>
      <c r="G52" s="732" t="s">
        <v>597</v>
      </c>
      <c r="H52" s="732">
        <v>43795</v>
      </c>
      <c r="I52" s="732">
        <v>0</v>
      </c>
      <c r="J52" s="732" t="s">
        <v>689</v>
      </c>
      <c r="K52" s="732" t="s">
        <v>690</v>
      </c>
      <c r="L52" s="735">
        <v>4543</v>
      </c>
      <c r="M52" s="735">
        <v>10</v>
      </c>
      <c r="N52" s="736">
        <v>45430</v>
      </c>
    </row>
    <row r="53" spans="1:14" ht="14.45" customHeight="1" x14ac:dyDescent="0.2">
      <c r="A53" s="730" t="s">
        <v>567</v>
      </c>
      <c r="B53" s="731" t="s">
        <v>568</v>
      </c>
      <c r="C53" s="732" t="s">
        <v>576</v>
      </c>
      <c r="D53" s="733" t="s">
        <v>577</v>
      </c>
      <c r="E53" s="734">
        <v>50113005</v>
      </c>
      <c r="F53" s="733" t="s">
        <v>688</v>
      </c>
      <c r="G53" s="732" t="s">
        <v>597</v>
      </c>
      <c r="H53" s="732">
        <v>46507</v>
      </c>
      <c r="I53" s="732">
        <v>0</v>
      </c>
      <c r="J53" s="732" t="s">
        <v>691</v>
      </c>
      <c r="K53" s="732" t="s">
        <v>692</v>
      </c>
      <c r="L53" s="735">
        <v>2717</v>
      </c>
      <c r="M53" s="735">
        <v>2</v>
      </c>
      <c r="N53" s="736">
        <v>5434</v>
      </c>
    </row>
    <row r="54" spans="1:14" ht="14.45" customHeight="1" x14ac:dyDescent="0.2">
      <c r="A54" s="730" t="s">
        <v>567</v>
      </c>
      <c r="B54" s="731" t="s">
        <v>568</v>
      </c>
      <c r="C54" s="732" t="s">
        <v>576</v>
      </c>
      <c r="D54" s="733" t="s">
        <v>577</v>
      </c>
      <c r="E54" s="734">
        <v>50113005</v>
      </c>
      <c r="F54" s="733" t="s">
        <v>688</v>
      </c>
      <c r="G54" s="732" t="s">
        <v>597</v>
      </c>
      <c r="H54" s="732">
        <v>125825</v>
      </c>
      <c r="I54" s="732">
        <v>0</v>
      </c>
      <c r="J54" s="732" t="s">
        <v>693</v>
      </c>
      <c r="K54" s="732" t="s">
        <v>694</v>
      </c>
      <c r="L54" s="735">
        <v>2794</v>
      </c>
      <c r="M54" s="735">
        <v>1</v>
      </c>
      <c r="N54" s="736">
        <v>2794</v>
      </c>
    </row>
    <row r="55" spans="1:14" ht="14.45" customHeight="1" x14ac:dyDescent="0.2">
      <c r="A55" s="730" t="s">
        <v>567</v>
      </c>
      <c r="B55" s="731" t="s">
        <v>568</v>
      </c>
      <c r="C55" s="732" t="s">
        <v>576</v>
      </c>
      <c r="D55" s="733" t="s">
        <v>577</v>
      </c>
      <c r="E55" s="734">
        <v>50113005</v>
      </c>
      <c r="F55" s="733" t="s">
        <v>688</v>
      </c>
      <c r="G55" s="732" t="s">
        <v>597</v>
      </c>
      <c r="H55" s="732">
        <v>46502</v>
      </c>
      <c r="I55" s="732">
        <v>0</v>
      </c>
      <c r="J55" s="732" t="s">
        <v>695</v>
      </c>
      <c r="K55" s="732" t="s">
        <v>696</v>
      </c>
      <c r="L55" s="735">
        <v>3762</v>
      </c>
      <c r="M55" s="735">
        <v>23</v>
      </c>
      <c r="N55" s="736">
        <v>86526</v>
      </c>
    </row>
    <row r="56" spans="1:14" ht="14.45" customHeight="1" x14ac:dyDescent="0.2">
      <c r="A56" s="730" t="s">
        <v>567</v>
      </c>
      <c r="B56" s="731" t="s">
        <v>568</v>
      </c>
      <c r="C56" s="732" t="s">
        <v>576</v>
      </c>
      <c r="D56" s="733" t="s">
        <v>577</v>
      </c>
      <c r="E56" s="734">
        <v>50113005</v>
      </c>
      <c r="F56" s="733" t="s">
        <v>688</v>
      </c>
      <c r="G56" s="732" t="s">
        <v>597</v>
      </c>
      <c r="H56" s="732">
        <v>46499</v>
      </c>
      <c r="I56" s="732">
        <v>0</v>
      </c>
      <c r="J56" s="732" t="s">
        <v>697</v>
      </c>
      <c r="K56" s="732" t="s">
        <v>698</v>
      </c>
      <c r="L56" s="735">
        <v>1696.280487804878</v>
      </c>
      <c r="M56" s="735">
        <v>164</v>
      </c>
      <c r="N56" s="736">
        <v>278190</v>
      </c>
    </row>
    <row r="57" spans="1:14" ht="14.45" customHeight="1" x14ac:dyDescent="0.2">
      <c r="A57" s="730" t="s">
        <v>567</v>
      </c>
      <c r="B57" s="731" t="s">
        <v>568</v>
      </c>
      <c r="C57" s="732" t="s">
        <v>576</v>
      </c>
      <c r="D57" s="733" t="s">
        <v>577</v>
      </c>
      <c r="E57" s="734">
        <v>50113005</v>
      </c>
      <c r="F57" s="733" t="s">
        <v>688</v>
      </c>
      <c r="G57" s="732" t="s">
        <v>597</v>
      </c>
      <c r="H57" s="732">
        <v>46509</v>
      </c>
      <c r="I57" s="732">
        <v>0</v>
      </c>
      <c r="J57" s="732" t="s">
        <v>699</v>
      </c>
      <c r="K57" s="732" t="s">
        <v>700</v>
      </c>
      <c r="L57" s="735">
        <v>4543</v>
      </c>
      <c r="M57" s="735">
        <v>19</v>
      </c>
      <c r="N57" s="736">
        <v>86317</v>
      </c>
    </row>
    <row r="58" spans="1:14" ht="14.45" customHeight="1" x14ac:dyDescent="0.2">
      <c r="A58" s="730" t="s">
        <v>567</v>
      </c>
      <c r="B58" s="731" t="s">
        <v>568</v>
      </c>
      <c r="C58" s="732" t="s">
        <v>576</v>
      </c>
      <c r="D58" s="733" t="s">
        <v>577</v>
      </c>
      <c r="E58" s="734">
        <v>50113005</v>
      </c>
      <c r="F58" s="733" t="s">
        <v>688</v>
      </c>
      <c r="G58" s="732" t="s">
        <v>597</v>
      </c>
      <c r="H58" s="732">
        <v>125801</v>
      </c>
      <c r="I58" s="732">
        <v>0</v>
      </c>
      <c r="J58" s="732" t="s">
        <v>701</v>
      </c>
      <c r="K58" s="732" t="s">
        <v>702</v>
      </c>
      <c r="L58" s="735">
        <v>1749</v>
      </c>
      <c r="M58" s="735">
        <v>2</v>
      </c>
      <c r="N58" s="736">
        <v>3498</v>
      </c>
    </row>
    <row r="59" spans="1:14" ht="14.45" customHeight="1" x14ac:dyDescent="0.2">
      <c r="A59" s="730" t="s">
        <v>567</v>
      </c>
      <c r="B59" s="731" t="s">
        <v>568</v>
      </c>
      <c r="C59" s="732" t="s">
        <v>576</v>
      </c>
      <c r="D59" s="733" t="s">
        <v>577</v>
      </c>
      <c r="E59" s="734">
        <v>50113005</v>
      </c>
      <c r="F59" s="733" t="s">
        <v>688</v>
      </c>
      <c r="G59" s="732" t="s">
        <v>597</v>
      </c>
      <c r="H59" s="732">
        <v>46510</v>
      </c>
      <c r="I59" s="732">
        <v>0</v>
      </c>
      <c r="J59" s="732" t="s">
        <v>703</v>
      </c>
      <c r="K59" s="732" t="s">
        <v>704</v>
      </c>
      <c r="L59" s="735">
        <v>5577</v>
      </c>
      <c r="M59" s="735">
        <v>16</v>
      </c>
      <c r="N59" s="736">
        <v>89232</v>
      </c>
    </row>
    <row r="60" spans="1:14" ht="14.45" customHeight="1" x14ac:dyDescent="0.2">
      <c r="A60" s="730" t="s">
        <v>567</v>
      </c>
      <c r="B60" s="731" t="s">
        <v>568</v>
      </c>
      <c r="C60" s="732" t="s">
        <v>576</v>
      </c>
      <c r="D60" s="733" t="s">
        <v>577</v>
      </c>
      <c r="E60" s="734">
        <v>50113005</v>
      </c>
      <c r="F60" s="733" t="s">
        <v>688</v>
      </c>
      <c r="G60" s="732" t="s">
        <v>597</v>
      </c>
      <c r="H60" s="732">
        <v>46498</v>
      </c>
      <c r="I60" s="732">
        <v>0</v>
      </c>
      <c r="J60" s="732" t="s">
        <v>705</v>
      </c>
      <c r="K60" s="732" t="s">
        <v>706</v>
      </c>
      <c r="L60" s="735">
        <v>5479.4666666666662</v>
      </c>
      <c r="M60" s="735">
        <v>90</v>
      </c>
      <c r="N60" s="736">
        <v>493152</v>
      </c>
    </row>
    <row r="61" spans="1:14" ht="14.45" customHeight="1" x14ac:dyDescent="0.2">
      <c r="A61" s="730" t="s">
        <v>567</v>
      </c>
      <c r="B61" s="731" t="s">
        <v>568</v>
      </c>
      <c r="C61" s="732" t="s">
        <v>576</v>
      </c>
      <c r="D61" s="733" t="s">
        <v>577</v>
      </c>
      <c r="E61" s="734">
        <v>50113005</v>
      </c>
      <c r="F61" s="733" t="s">
        <v>688</v>
      </c>
      <c r="G61" s="732" t="s">
        <v>597</v>
      </c>
      <c r="H61" s="732">
        <v>46500</v>
      </c>
      <c r="I61" s="732">
        <v>0</v>
      </c>
      <c r="J61" s="732" t="s">
        <v>707</v>
      </c>
      <c r="K61" s="732" t="s">
        <v>708</v>
      </c>
      <c r="L61" s="735">
        <v>1749</v>
      </c>
      <c r="M61" s="735">
        <v>2</v>
      </c>
      <c r="N61" s="736">
        <v>3498</v>
      </c>
    </row>
    <row r="62" spans="1:14" ht="14.45" customHeight="1" x14ac:dyDescent="0.2">
      <c r="A62" s="730" t="s">
        <v>567</v>
      </c>
      <c r="B62" s="731" t="s">
        <v>568</v>
      </c>
      <c r="C62" s="732" t="s">
        <v>576</v>
      </c>
      <c r="D62" s="733" t="s">
        <v>577</v>
      </c>
      <c r="E62" s="734">
        <v>50113005</v>
      </c>
      <c r="F62" s="733" t="s">
        <v>688</v>
      </c>
      <c r="G62" s="732" t="s">
        <v>597</v>
      </c>
      <c r="H62" s="732">
        <v>46506</v>
      </c>
      <c r="I62" s="732">
        <v>0</v>
      </c>
      <c r="J62" s="732" t="s">
        <v>709</v>
      </c>
      <c r="K62" s="732" t="s">
        <v>710</v>
      </c>
      <c r="L62" s="735">
        <v>2068</v>
      </c>
      <c r="M62" s="735">
        <v>1</v>
      </c>
      <c r="N62" s="736">
        <v>2068</v>
      </c>
    </row>
    <row r="63" spans="1:14" ht="14.45" customHeight="1" x14ac:dyDescent="0.2">
      <c r="A63" s="730" t="s">
        <v>567</v>
      </c>
      <c r="B63" s="731" t="s">
        <v>568</v>
      </c>
      <c r="C63" s="732" t="s">
        <v>581</v>
      </c>
      <c r="D63" s="733" t="s">
        <v>582</v>
      </c>
      <c r="E63" s="734">
        <v>50113001</v>
      </c>
      <c r="F63" s="733" t="s">
        <v>596</v>
      </c>
      <c r="G63" s="732" t="s">
        <v>597</v>
      </c>
      <c r="H63" s="732">
        <v>196886</v>
      </c>
      <c r="I63" s="732">
        <v>96886</v>
      </c>
      <c r="J63" s="732" t="s">
        <v>711</v>
      </c>
      <c r="K63" s="732" t="s">
        <v>712</v>
      </c>
      <c r="L63" s="735">
        <v>50.160000000000011</v>
      </c>
      <c r="M63" s="735">
        <v>10</v>
      </c>
      <c r="N63" s="736">
        <v>501.60000000000014</v>
      </c>
    </row>
    <row r="64" spans="1:14" ht="14.45" customHeight="1" x14ac:dyDescent="0.2">
      <c r="A64" s="730" t="s">
        <v>567</v>
      </c>
      <c r="B64" s="731" t="s">
        <v>568</v>
      </c>
      <c r="C64" s="732" t="s">
        <v>581</v>
      </c>
      <c r="D64" s="733" t="s">
        <v>582</v>
      </c>
      <c r="E64" s="734">
        <v>50113001</v>
      </c>
      <c r="F64" s="733" t="s">
        <v>596</v>
      </c>
      <c r="G64" s="732" t="s">
        <v>597</v>
      </c>
      <c r="H64" s="732">
        <v>100362</v>
      </c>
      <c r="I64" s="732">
        <v>362</v>
      </c>
      <c r="J64" s="732" t="s">
        <v>600</v>
      </c>
      <c r="K64" s="732" t="s">
        <v>601</v>
      </c>
      <c r="L64" s="735">
        <v>72.633334106284806</v>
      </c>
      <c r="M64" s="735">
        <v>6</v>
      </c>
      <c r="N64" s="736">
        <v>435.80000463770887</v>
      </c>
    </row>
    <row r="65" spans="1:14" ht="14.45" customHeight="1" x14ac:dyDescent="0.2">
      <c r="A65" s="730" t="s">
        <v>567</v>
      </c>
      <c r="B65" s="731" t="s">
        <v>568</v>
      </c>
      <c r="C65" s="732" t="s">
        <v>581</v>
      </c>
      <c r="D65" s="733" t="s">
        <v>582</v>
      </c>
      <c r="E65" s="734">
        <v>50113001</v>
      </c>
      <c r="F65" s="733" t="s">
        <v>596</v>
      </c>
      <c r="G65" s="732" t="s">
        <v>597</v>
      </c>
      <c r="H65" s="732">
        <v>845369</v>
      </c>
      <c r="I65" s="732">
        <v>107987</v>
      </c>
      <c r="J65" s="732" t="s">
        <v>713</v>
      </c>
      <c r="K65" s="732" t="s">
        <v>714</v>
      </c>
      <c r="L65" s="735">
        <v>117.78000000000002</v>
      </c>
      <c r="M65" s="735">
        <v>2</v>
      </c>
      <c r="N65" s="736">
        <v>235.56000000000003</v>
      </c>
    </row>
    <row r="66" spans="1:14" ht="14.45" customHeight="1" x14ac:dyDescent="0.2">
      <c r="A66" s="730" t="s">
        <v>567</v>
      </c>
      <c r="B66" s="731" t="s">
        <v>568</v>
      </c>
      <c r="C66" s="732" t="s">
        <v>581</v>
      </c>
      <c r="D66" s="733" t="s">
        <v>582</v>
      </c>
      <c r="E66" s="734">
        <v>50113001</v>
      </c>
      <c r="F66" s="733" t="s">
        <v>596</v>
      </c>
      <c r="G66" s="732" t="s">
        <v>597</v>
      </c>
      <c r="H66" s="732">
        <v>243864</v>
      </c>
      <c r="I66" s="732">
        <v>243864</v>
      </c>
      <c r="J66" s="732" t="s">
        <v>608</v>
      </c>
      <c r="K66" s="732" t="s">
        <v>609</v>
      </c>
      <c r="L66" s="735">
        <v>72.22</v>
      </c>
      <c r="M66" s="735">
        <v>2</v>
      </c>
      <c r="N66" s="736">
        <v>144.44</v>
      </c>
    </row>
    <row r="67" spans="1:14" ht="14.45" customHeight="1" x14ac:dyDescent="0.2">
      <c r="A67" s="730" t="s">
        <v>567</v>
      </c>
      <c r="B67" s="731" t="s">
        <v>568</v>
      </c>
      <c r="C67" s="732" t="s">
        <v>581</v>
      </c>
      <c r="D67" s="733" t="s">
        <v>582</v>
      </c>
      <c r="E67" s="734">
        <v>50113001</v>
      </c>
      <c r="F67" s="733" t="s">
        <v>596</v>
      </c>
      <c r="G67" s="732" t="s">
        <v>611</v>
      </c>
      <c r="H67" s="732">
        <v>231703</v>
      </c>
      <c r="I67" s="732">
        <v>231703</v>
      </c>
      <c r="J67" s="732" t="s">
        <v>715</v>
      </c>
      <c r="K67" s="732" t="s">
        <v>716</v>
      </c>
      <c r="L67" s="735">
        <v>88.339999999999975</v>
      </c>
      <c r="M67" s="735">
        <v>1</v>
      </c>
      <c r="N67" s="736">
        <v>88.339999999999975</v>
      </c>
    </row>
    <row r="68" spans="1:14" ht="14.45" customHeight="1" x14ac:dyDescent="0.2">
      <c r="A68" s="730" t="s">
        <v>567</v>
      </c>
      <c r="B68" s="731" t="s">
        <v>568</v>
      </c>
      <c r="C68" s="732" t="s">
        <v>581</v>
      </c>
      <c r="D68" s="733" t="s">
        <v>582</v>
      </c>
      <c r="E68" s="734">
        <v>50113001</v>
      </c>
      <c r="F68" s="733" t="s">
        <v>596</v>
      </c>
      <c r="G68" s="732" t="s">
        <v>611</v>
      </c>
      <c r="H68" s="732">
        <v>231697</v>
      </c>
      <c r="I68" s="732">
        <v>231697</v>
      </c>
      <c r="J68" s="732" t="s">
        <v>717</v>
      </c>
      <c r="K68" s="732" t="s">
        <v>718</v>
      </c>
      <c r="L68" s="735">
        <v>72.260000000000019</v>
      </c>
      <c r="M68" s="735">
        <v>1</v>
      </c>
      <c r="N68" s="736">
        <v>72.260000000000019</v>
      </c>
    </row>
    <row r="69" spans="1:14" ht="14.45" customHeight="1" x14ac:dyDescent="0.2">
      <c r="A69" s="730" t="s">
        <v>567</v>
      </c>
      <c r="B69" s="731" t="s">
        <v>568</v>
      </c>
      <c r="C69" s="732" t="s">
        <v>581</v>
      </c>
      <c r="D69" s="733" t="s">
        <v>582</v>
      </c>
      <c r="E69" s="734">
        <v>50113001</v>
      </c>
      <c r="F69" s="733" t="s">
        <v>596</v>
      </c>
      <c r="G69" s="732" t="s">
        <v>597</v>
      </c>
      <c r="H69" s="732">
        <v>841498</v>
      </c>
      <c r="I69" s="732">
        <v>31951</v>
      </c>
      <c r="J69" s="732" t="s">
        <v>719</v>
      </c>
      <c r="K69" s="732" t="s">
        <v>720</v>
      </c>
      <c r="L69" s="735">
        <v>51.76</v>
      </c>
      <c r="M69" s="735">
        <v>1</v>
      </c>
      <c r="N69" s="736">
        <v>51.76</v>
      </c>
    </row>
    <row r="70" spans="1:14" ht="14.45" customHeight="1" x14ac:dyDescent="0.2">
      <c r="A70" s="730" t="s">
        <v>567</v>
      </c>
      <c r="B70" s="731" t="s">
        <v>568</v>
      </c>
      <c r="C70" s="732" t="s">
        <v>581</v>
      </c>
      <c r="D70" s="733" t="s">
        <v>582</v>
      </c>
      <c r="E70" s="734">
        <v>50113001</v>
      </c>
      <c r="F70" s="733" t="s">
        <v>596</v>
      </c>
      <c r="G70" s="732" t="s">
        <v>597</v>
      </c>
      <c r="H70" s="732">
        <v>230423</v>
      </c>
      <c r="I70" s="732">
        <v>230423</v>
      </c>
      <c r="J70" s="732" t="s">
        <v>721</v>
      </c>
      <c r="K70" s="732" t="s">
        <v>722</v>
      </c>
      <c r="L70" s="735">
        <v>39.85</v>
      </c>
      <c r="M70" s="735">
        <v>1</v>
      </c>
      <c r="N70" s="736">
        <v>39.85</v>
      </c>
    </row>
    <row r="71" spans="1:14" ht="14.45" customHeight="1" x14ac:dyDescent="0.2">
      <c r="A71" s="730" t="s">
        <v>567</v>
      </c>
      <c r="B71" s="731" t="s">
        <v>568</v>
      </c>
      <c r="C71" s="732" t="s">
        <v>581</v>
      </c>
      <c r="D71" s="733" t="s">
        <v>582</v>
      </c>
      <c r="E71" s="734">
        <v>50113001</v>
      </c>
      <c r="F71" s="733" t="s">
        <v>596</v>
      </c>
      <c r="G71" s="732" t="s">
        <v>597</v>
      </c>
      <c r="H71" s="732">
        <v>102479</v>
      </c>
      <c r="I71" s="732">
        <v>2479</v>
      </c>
      <c r="J71" s="732" t="s">
        <v>723</v>
      </c>
      <c r="K71" s="732" t="s">
        <v>724</v>
      </c>
      <c r="L71" s="735">
        <v>64.930000000000007</v>
      </c>
      <c r="M71" s="735">
        <v>1</v>
      </c>
      <c r="N71" s="736">
        <v>64.930000000000007</v>
      </c>
    </row>
    <row r="72" spans="1:14" ht="14.45" customHeight="1" x14ac:dyDescent="0.2">
      <c r="A72" s="730" t="s">
        <v>567</v>
      </c>
      <c r="B72" s="731" t="s">
        <v>568</v>
      </c>
      <c r="C72" s="732" t="s">
        <v>581</v>
      </c>
      <c r="D72" s="733" t="s">
        <v>582</v>
      </c>
      <c r="E72" s="734">
        <v>50113001</v>
      </c>
      <c r="F72" s="733" t="s">
        <v>596</v>
      </c>
      <c r="G72" s="732" t="s">
        <v>597</v>
      </c>
      <c r="H72" s="732">
        <v>104071</v>
      </c>
      <c r="I72" s="732">
        <v>4071</v>
      </c>
      <c r="J72" s="732" t="s">
        <v>723</v>
      </c>
      <c r="K72" s="732" t="s">
        <v>725</v>
      </c>
      <c r="L72" s="735">
        <v>223.155</v>
      </c>
      <c r="M72" s="735">
        <v>2</v>
      </c>
      <c r="N72" s="736">
        <v>446.31</v>
      </c>
    </row>
    <row r="73" spans="1:14" ht="14.45" customHeight="1" x14ac:dyDescent="0.2">
      <c r="A73" s="730" t="s">
        <v>567</v>
      </c>
      <c r="B73" s="731" t="s">
        <v>568</v>
      </c>
      <c r="C73" s="732" t="s">
        <v>581</v>
      </c>
      <c r="D73" s="733" t="s">
        <v>582</v>
      </c>
      <c r="E73" s="734">
        <v>50113001</v>
      </c>
      <c r="F73" s="733" t="s">
        <v>596</v>
      </c>
      <c r="G73" s="732" t="s">
        <v>597</v>
      </c>
      <c r="H73" s="732">
        <v>501596</v>
      </c>
      <c r="I73" s="732">
        <v>0</v>
      </c>
      <c r="J73" s="732" t="s">
        <v>726</v>
      </c>
      <c r="K73" s="732" t="s">
        <v>727</v>
      </c>
      <c r="L73" s="735">
        <v>113.25999999999999</v>
      </c>
      <c r="M73" s="735">
        <v>2</v>
      </c>
      <c r="N73" s="736">
        <v>226.51999999999998</v>
      </c>
    </row>
    <row r="74" spans="1:14" ht="14.45" customHeight="1" x14ac:dyDescent="0.2">
      <c r="A74" s="730" t="s">
        <v>567</v>
      </c>
      <c r="B74" s="731" t="s">
        <v>568</v>
      </c>
      <c r="C74" s="732" t="s">
        <v>581</v>
      </c>
      <c r="D74" s="733" t="s">
        <v>582</v>
      </c>
      <c r="E74" s="734">
        <v>50113001</v>
      </c>
      <c r="F74" s="733" t="s">
        <v>596</v>
      </c>
      <c r="G74" s="732" t="s">
        <v>597</v>
      </c>
      <c r="H74" s="732">
        <v>229191</v>
      </c>
      <c r="I74" s="732">
        <v>229191</v>
      </c>
      <c r="J74" s="732" t="s">
        <v>728</v>
      </c>
      <c r="K74" s="732" t="s">
        <v>729</v>
      </c>
      <c r="L74" s="735">
        <v>148.58000000000001</v>
      </c>
      <c r="M74" s="735">
        <v>1</v>
      </c>
      <c r="N74" s="736">
        <v>148.58000000000001</v>
      </c>
    </row>
    <row r="75" spans="1:14" ht="14.45" customHeight="1" x14ac:dyDescent="0.2">
      <c r="A75" s="730" t="s">
        <v>567</v>
      </c>
      <c r="B75" s="731" t="s">
        <v>568</v>
      </c>
      <c r="C75" s="732" t="s">
        <v>581</v>
      </c>
      <c r="D75" s="733" t="s">
        <v>582</v>
      </c>
      <c r="E75" s="734">
        <v>50113001</v>
      </c>
      <c r="F75" s="733" t="s">
        <v>596</v>
      </c>
      <c r="G75" s="732" t="s">
        <v>611</v>
      </c>
      <c r="H75" s="732">
        <v>243135</v>
      </c>
      <c r="I75" s="732">
        <v>243135</v>
      </c>
      <c r="J75" s="732" t="s">
        <v>730</v>
      </c>
      <c r="K75" s="732" t="s">
        <v>731</v>
      </c>
      <c r="L75" s="735">
        <v>99.259999999999991</v>
      </c>
      <c r="M75" s="735">
        <v>1</v>
      </c>
      <c r="N75" s="736">
        <v>99.259999999999991</v>
      </c>
    </row>
    <row r="76" spans="1:14" ht="14.45" customHeight="1" x14ac:dyDescent="0.2">
      <c r="A76" s="730" t="s">
        <v>567</v>
      </c>
      <c r="B76" s="731" t="s">
        <v>568</v>
      </c>
      <c r="C76" s="732" t="s">
        <v>581</v>
      </c>
      <c r="D76" s="733" t="s">
        <v>582</v>
      </c>
      <c r="E76" s="734">
        <v>50113001</v>
      </c>
      <c r="F76" s="733" t="s">
        <v>596</v>
      </c>
      <c r="G76" s="732" t="s">
        <v>597</v>
      </c>
      <c r="H76" s="732">
        <v>221744</v>
      </c>
      <c r="I76" s="732">
        <v>221744</v>
      </c>
      <c r="J76" s="732" t="s">
        <v>732</v>
      </c>
      <c r="K76" s="732" t="s">
        <v>733</v>
      </c>
      <c r="L76" s="735">
        <v>33</v>
      </c>
      <c r="M76" s="735">
        <v>30</v>
      </c>
      <c r="N76" s="736">
        <v>990</v>
      </c>
    </row>
    <row r="77" spans="1:14" ht="14.45" customHeight="1" x14ac:dyDescent="0.2">
      <c r="A77" s="730" t="s">
        <v>567</v>
      </c>
      <c r="B77" s="731" t="s">
        <v>568</v>
      </c>
      <c r="C77" s="732" t="s">
        <v>581</v>
      </c>
      <c r="D77" s="733" t="s">
        <v>582</v>
      </c>
      <c r="E77" s="734">
        <v>50113001</v>
      </c>
      <c r="F77" s="733" t="s">
        <v>596</v>
      </c>
      <c r="G77" s="732" t="s">
        <v>597</v>
      </c>
      <c r="H77" s="732">
        <v>193746</v>
      </c>
      <c r="I77" s="732">
        <v>93746</v>
      </c>
      <c r="J77" s="732" t="s">
        <v>734</v>
      </c>
      <c r="K77" s="732" t="s">
        <v>735</v>
      </c>
      <c r="L77" s="735">
        <v>515.41</v>
      </c>
      <c r="M77" s="735">
        <v>2</v>
      </c>
      <c r="N77" s="736">
        <v>1030.82</v>
      </c>
    </row>
    <row r="78" spans="1:14" ht="14.45" customHeight="1" x14ac:dyDescent="0.2">
      <c r="A78" s="730" t="s">
        <v>567</v>
      </c>
      <c r="B78" s="731" t="s">
        <v>568</v>
      </c>
      <c r="C78" s="732" t="s">
        <v>581</v>
      </c>
      <c r="D78" s="733" t="s">
        <v>582</v>
      </c>
      <c r="E78" s="734">
        <v>50113001</v>
      </c>
      <c r="F78" s="733" t="s">
        <v>596</v>
      </c>
      <c r="G78" s="732" t="s">
        <v>597</v>
      </c>
      <c r="H78" s="732">
        <v>51367</v>
      </c>
      <c r="I78" s="732">
        <v>51367</v>
      </c>
      <c r="J78" s="732" t="s">
        <v>736</v>
      </c>
      <c r="K78" s="732" t="s">
        <v>737</v>
      </c>
      <c r="L78" s="735">
        <v>92.95</v>
      </c>
      <c r="M78" s="735">
        <v>15</v>
      </c>
      <c r="N78" s="736">
        <v>1394.25</v>
      </c>
    </row>
    <row r="79" spans="1:14" ht="14.45" customHeight="1" x14ac:dyDescent="0.2">
      <c r="A79" s="730" t="s">
        <v>567</v>
      </c>
      <c r="B79" s="731" t="s">
        <v>568</v>
      </c>
      <c r="C79" s="732" t="s">
        <v>581</v>
      </c>
      <c r="D79" s="733" t="s">
        <v>582</v>
      </c>
      <c r="E79" s="734">
        <v>50113001</v>
      </c>
      <c r="F79" s="733" t="s">
        <v>596</v>
      </c>
      <c r="G79" s="732" t="s">
        <v>597</v>
      </c>
      <c r="H79" s="732">
        <v>51366</v>
      </c>
      <c r="I79" s="732">
        <v>51366</v>
      </c>
      <c r="J79" s="732" t="s">
        <v>736</v>
      </c>
      <c r="K79" s="732" t="s">
        <v>738</v>
      </c>
      <c r="L79" s="735">
        <v>171.60000000000002</v>
      </c>
      <c r="M79" s="735">
        <v>18</v>
      </c>
      <c r="N79" s="736">
        <v>3088.8</v>
      </c>
    </row>
    <row r="80" spans="1:14" ht="14.45" customHeight="1" x14ac:dyDescent="0.2">
      <c r="A80" s="730" t="s">
        <v>567</v>
      </c>
      <c r="B80" s="731" t="s">
        <v>568</v>
      </c>
      <c r="C80" s="732" t="s">
        <v>581</v>
      </c>
      <c r="D80" s="733" t="s">
        <v>582</v>
      </c>
      <c r="E80" s="734">
        <v>50113001</v>
      </c>
      <c r="F80" s="733" t="s">
        <v>596</v>
      </c>
      <c r="G80" s="732" t="s">
        <v>597</v>
      </c>
      <c r="H80" s="732">
        <v>55919</v>
      </c>
      <c r="I80" s="732">
        <v>55919</v>
      </c>
      <c r="J80" s="732" t="s">
        <v>739</v>
      </c>
      <c r="K80" s="732" t="s">
        <v>740</v>
      </c>
      <c r="L80" s="735">
        <v>156.10999999999999</v>
      </c>
      <c r="M80" s="735">
        <v>5</v>
      </c>
      <c r="N80" s="736">
        <v>780.55</v>
      </c>
    </row>
    <row r="81" spans="1:14" ht="14.45" customHeight="1" x14ac:dyDescent="0.2">
      <c r="A81" s="730" t="s">
        <v>567</v>
      </c>
      <c r="B81" s="731" t="s">
        <v>568</v>
      </c>
      <c r="C81" s="732" t="s">
        <v>581</v>
      </c>
      <c r="D81" s="733" t="s">
        <v>582</v>
      </c>
      <c r="E81" s="734">
        <v>50113001</v>
      </c>
      <c r="F81" s="733" t="s">
        <v>596</v>
      </c>
      <c r="G81" s="732" t="s">
        <v>597</v>
      </c>
      <c r="H81" s="732">
        <v>228521</v>
      </c>
      <c r="I81" s="732">
        <v>228521</v>
      </c>
      <c r="J81" s="732" t="s">
        <v>741</v>
      </c>
      <c r="K81" s="732" t="s">
        <v>742</v>
      </c>
      <c r="L81" s="735">
        <v>91.04</v>
      </c>
      <c r="M81" s="735">
        <v>2</v>
      </c>
      <c r="N81" s="736">
        <v>182.08</v>
      </c>
    </row>
    <row r="82" spans="1:14" ht="14.45" customHeight="1" x14ac:dyDescent="0.2">
      <c r="A82" s="730" t="s">
        <v>567</v>
      </c>
      <c r="B82" s="731" t="s">
        <v>568</v>
      </c>
      <c r="C82" s="732" t="s">
        <v>581</v>
      </c>
      <c r="D82" s="733" t="s">
        <v>582</v>
      </c>
      <c r="E82" s="734">
        <v>50113001</v>
      </c>
      <c r="F82" s="733" t="s">
        <v>596</v>
      </c>
      <c r="G82" s="732" t="s">
        <v>597</v>
      </c>
      <c r="H82" s="732">
        <v>229814</v>
      </c>
      <c r="I82" s="732">
        <v>229814</v>
      </c>
      <c r="J82" s="732" t="s">
        <v>743</v>
      </c>
      <c r="K82" s="732" t="s">
        <v>744</v>
      </c>
      <c r="L82" s="735">
        <v>59.389999999999993</v>
      </c>
      <c r="M82" s="735">
        <v>1</v>
      </c>
      <c r="N82" s="736">
        <v>59.389999999999993</v>
      </c>
    </row>
    <row r="83" spans="1:14" ht="14.45" customHeight="1" x14ac:dyDescent="0.2">
      <c r="A83" s="730" t="s">
        <v>567</v>
      </c>
      <c r="B83" s="731" t="s">
        <v>568</v>
      </c>
      <c r="C83" s="732" t="s">
        <v>581</v>
      </c>
      <c r="D83" s="733" t="s">
        <v>582</v>
      </c>
      <c r="E83" s="734">
        <v>50113001</v>
      </c>
      <c r="F83" s="733" t="s">
        <v>596</v>
      </c>
      <c r="G83" s="732" t="s">
        <v>597</v>
      </c>
      <c r="H83" s="732">
        <v>241993</v>
      </c>
      <c r="I83" s="732">
        <v>241993</v>
      </c>
      <c r="J83" s="732" t="s">
        <v>636</v>
      </c>
      <c r="K83" s="732" t="s">
        <v>637</v>
      </c>
      <c r="L83" s="735">
        <v>94.289999999999992</v>
      </c>
      <c r="M83" s="735">
        <v>1</v>
      </c>
      <c r="N83" s="736">
        <v>94.289999999999992</v>
      </c>
    </row>
    <row r="84" spans="1:14" ht="14.45" customHeight="1" x14ac:dyDescent="0.2">
      <c r="A84" s="730" t="s">
        <v>567</v>
      </c>
      <c r="B84" s="731" t="s">
        <v>568</v>
      </c>
      <c r="C84" s="732" t="s">
        <v>581</v>
      </c>
      <c r="D84" s="733" t="s">
        <v>582</v>
      </c>
      <c r="E84" s="734">
        <v>50113001</v>
      </c>
      <c r="F84" s="733" t="s">
        <v>596</v>
      </c>
      <c r="G84" s="732" t="s">
        <v>597</v>
      </c>
      <c r="H84" s="732">
        <v>394627</v>
      </c>
      <c r="I84" s="732">
        <v>0</v>
      </c>
      <c r="J84" s="732" t="s">
        <v>745</v>
      </c>
      <c r="K84" s="732" t="s">
        <v>329</v>
      </c>
      <c r="L84" s="735">
        <v>125.86803997534632</v>
      </c>
      <c r="M84" s="735">
        <v>6</v>
      </c>
      <c r="N84" s="736">
        <v>755.2082398520779</v>
      </c>
    </row>
    <row r="85" spans="1:14" ht="14.45" customHeight="1" x14ac:dyDescent="0.2">
      <c r="A85" s="730" t="s">
        <v>567</v>
      </c>
      <c r="B85" s="731" t="s">
        <v>568</v>
      </c>
      <c r="C85" s="732" t="s">
        <v>581</v>
      </c>
      <c r="D85" s="733" t="s">
        <v>582</v>
      </c>
      <c r="E85" s="734">
        <v>50113001</v>
      </c>
      <c r="F85" s="733" t="s">
        <v>596</v>
      </c>
      <c r="G85" s="732" t="s">
        <v>597</v>
      </c>
      <c r="H85" s="732">
        <v>394072</v>
      </c>
      <c r="I85" s="732">
        <v>1000</v>
      </c>
      <c r="J85" s="732" t="s">
        <v>746</v>
      </c>
      <c r="K85" s="732" t="s">
        <v>329</v>
      </c>
      <c r="L85" s="735">
        <v>1020.2874981618845</v>
      </c>
      <c r="M85" s="735">
        <v>1</v>
      </c>
      <c r="N85" s="736">
        <v>1020.2874981618845</v>
      </c>
    </row>
    <row r="86" spans="1:14" ht="14.45" customHeight="1" x14ac:dyDescent="0.2">
      <c r="A86" s="730" t="s">
        <v>567</v>
      </c>
      <c r="B86" s="731" t="s">
        <v>568</v>
      </c>
      <c r="C86" s="732" t="s">
        <v>581</v>
      </c>
      <c r="D86" s="733" t="s">
        <v>582</v>
      </c>
      <c r="E86" s="734">
        <v>50113001</v>
      </c>
      <c r="F86" s="733" t="s">
        <v>596</v>
      </c>
      <c r="G86" s="732" t="s">
        <v>597</v>
      </c>
      <c r="H86" s="732">
        <v>231541</v>
      </c>
      <c r="I86" s="732">
        <v>231541</v>
      </c>
      <c r="J86" s="732" t="s">
        <v>747</v>
      </c>
      <c r="K86" s="732" t="s">
        <v>748</v>
      </c>
      <c r="L86" s="735">
        <v>80.69</v>
      </c>
      <c r="M86" s="735">
        <v>1</v>
      </c>
      <c r="N86" s="736">
        <v>80.69</v>
      </c>
    </row>
    <row r="87" spans="1:14" ht="14.45" customHeight="1" x14ac:dyDescent="0.2">
      <c r="A87" s="730" t="s">
        <v>567</v>
      </c>
      <c r="B87" s="731" t="s">
        <v>568</v>
      </c>
      <c r="C87" s="732" t="s">
        <v>581</v>
      </c>
      <c r="D87" s="733" t="s">
        <v>582</v>
      </c>
      <c r="E87" s="734">
        <v>50113001</v>
      </c>
      <c r="F87" s="733" t="s">
        <v>596</v>
      </c>
      <c r="G87" s="732" t="s">
        <v>597</v>
      </c>
      <c r="H87" s="732">
        <v>102684</v>
      </c>
      <c r="I87" s="732">
        <v>2684</v>
      </c>
      <c r="J87" s="732" t="s">
        <v>749</v>
      </c>
      <c r="K87" s="732" t="s">
        <v>750</v>
      </c>
      <c r="L87" s="735">
        <v>133.60999999999999</v>
      </c>
      <c r="M87" s="735">
        <v>3</v>
      </c>
      <c r="N87" s="736">
        <v>400.82999999999993</v>
      </c>
    </row>
    <row r="88" spans="1:14" ht="14.45" customHeight="1" x14ac:dyDescent="0.2">
      <c r="A88" s="730" t="s">
        <v>567</v>
      </c>
      <c r="B88" s="731" t="s">
        <v>568</v>
      </c>
      <c r="C88" s="732" t="s">
        <v>581</v>
      </c>
      <c r="D88" s="733" t="s">
        <v>582</v>
      </c>
      <c r="E88" s="734">
        <v>50113001</v>
      </c>
      <c r="F88" s="733" t="s">
        <v>596</v>
      </c>
      <c r="G88" s="732" t="s">
        <v>597</v>
      </c>
      <c r="H88" s="732">
        <v>920071</v>
      </c>
      <c r="I88" s="732">
        <v>0</v>
      </c>
      <c r="J88" s="732" t="s">
        <v>751</v>
      </c>
      <c r="K88" s="732" t="s">
        <v>752</v>
      </c>
      <c r="L88" s="735">
        <v>271.14</v>
      </c>
      <c r="M88" s="735">
        <v>1</v>
      </c>
      <c r="N88" s="736">
        <v>271.14</v>
      </c>
    </row>
    <row r="89" spans="1:14" ht="14.45" customHeight="1" x14ac:dyDescent="0.2">
      <c r="A89" s="730" t="s">
        <v>567</v>
      </c>
      <c r="B89" s="731" t="s">
        <v>568</v>
      </c>
      <c r="C89" s="732" t="s">
        <v>581</v>
      </c>
      <c r="D89" s="733" t="s">
        <v>582</v>
      </c>
      <c r="E89" s="734">
        <v>50113001</v>
      </c>
      <c r="F89" s="733" t="s">
        <v>596</v>
      </c>
      <c r="G89" s="732" t="s">
        <v>597</v>
      </c>
      <c r="H89" s="732">
        <v>207962</v>
      </c>
      <c r="I89" s="732">
        <v>207962</v>
      </c>
      <c r="J89" s="732" t="s">
        <v>656</v>
      </c>
      <c r="K89" s="732" t="s">
        <v>657</v>
      </c>
      <c r="L89" s="735">
        <v>32.75</v>
      </c>
      <c r="M89" s="735">
        <v>2</v>
      </c>
      <c r="N89" s="736">
        <v>65.5</v>
      </c>
    </row>
    <row r="90" spans="1:14" ht="14.45" customHeight="1" x14ac:dyDescent="0.2">
      <c r="A90" s="730" t="s">
        <v>567</v>
      </c>
      <c r="B90" s="731" t="s">
        <v>568</v>
      </c>
      <c r="C90" s="732" t="s">
        <v>581</v>
      </c>
      <c r="D90" s="733" t="s">
        <v>582</v>
      </c>
      <c r="E90" s="734">
        <v>50113001</v>
      </c>
      <c r="F90" s="733" t="s">
        <v>596</v>
      </c>
      <c r="G90" s="732" t="s">
        <v>611</v>
      </c>
      <c r="H90" s="732">
        <v>100536</v>
      </c>
      <c r="I90" s="732">
        <v>536</v>
      </c>
      <c r="J90" s="732" t="s">
        <v>753</v>
      </c>
      <c r="K90" s="732" t="s">
        <v>601</v>
      </c>
      <c r="L90" s="735">
        <v>138.87999999999997</v>
      </c>
      <c r="M90" s="735">
        <v>2</v>
      </c>
      <c r="N90" s="736">
        <v>277.75999999999993</v>
      </c>
    </row>
    <row r="91" spans="1:14" ht="14.45" customHeight="1" x14ac:dyDescent="0.2">
      <c r="A91" s="730" t="s">
        <v>567</v>
      </c>
      <c r="B91" s="731" t="s">
        <v>568</v>
      </c>
      <c r="C91" s="732" t="s">
        <v>581</v>
      </c>
      <c r="D91" s="733" t="s">
        <v>582</v>
      </c>
      <c r="E91" s="734">
        <v>50113001</v>
      </c>
      <c r="F91" s="733" t="s">
        <v>596</v>
      </c>
      <c r="G91" s="732" t="s">
        <v>597</v>
      </c>
      <c r="H91" s="732">
        <v>208116</v>
      </c>
      <c r="I91" s="732">
        <v>208116</v>
      </c>
      <c r="J91" s="732" t="s">
        <v>754</v>
      </c>
      <c r="K91" s="732" t="s">
        <v>755</v>
      </c>
      <c r="L91" s="735">
        <v>254.94999999999996</v>
      </c>
      <c r="M91" s="735">
        <v>1</v>
      </c>
      <c r="N91" s="736">
        <v>254.94999999999996</v>
      </c>
    </row>
    <row r="92" spans="1:14" ht="14.45" customHeight="1" x14ac:dyDescent="0.2">
      <c r="A92" s="730" t="s">
        <v>567</v>
      </c>
      <c r="B92" s="731" t="s">
        <v>568</v>
      </c>
      <c r="C92" s="732" t="s">
        <v>581</v>
      </c>
      <c r="D92" s="733" t="s">
        <v>582</v>
      </c>
      <c r="E92" s="734">
        <v>50113001</v>
      </c>
      <c r="F92" s="733" t="s">
        <v>596</v>
      </c>
      <c r="G92" s="732" t="s">
        <v>597</v>
      </c>
      <c r="H92" s="732">
        <v>192414</v>
      </c>
      <c r="I92" s="732">
        <v>92414</v>
      </c>
      <c r="J92" s="732" t="s">
        <v>756</v>
      </c>
      <c r="K92" s="732" t="s">
        <v>757</v>
      </c>
      <c r="L92" s="735">
        <v>73.95</v>
      </c>
      <c r="M92" s="735">
        <v>2</v>
      </c>
      <c r="N92" s="736">
        <v>147.9</v>
      </c>
    </row>
    <row r="93" spans="1:14" ht="14.45" customHeight="1" x14ac:dyDescent="0.2">
      <c r="A93" s="730" t="s">
        <v>567</v>
      </c>
      <c r="B93" s="731" t="s">
        <v>568</v>
      </c>
      <c r="C93" s="732" t="s">
        <v>581</v>
      </c>
      <c r="D93" s="733" t="s">
        <v>582</v>
      </c>
      <c r="E93" s="734">
        <v>50113001</v>
      </c>
      <c r="F93" s="733" t="s">
        <v>596</v>
      </c>
      <c r="G93" s="732" t="s">
        <v>597</v>
      </c>
      <c r="H93" s="732">
        <v>157992</v>
      </c>
      <c r="I93" s="732">
        <v>57992</v>
      </c>
      <c r="J93" s="732" t="s">
        <v>758</v>
      </c>
      <c r="K93" s="732" t="s">
        <v>759</v>
      </c>
      <c r="L93" s="735">
        <v>44.829999999999984</v>
      </c>
      <c r="M93" s="735">
        <v>1</v>
      </c>
      <c r="N93" s="736">
        <v>44.829999999999984</v>
      </c>
    </row>
    <row r="94" spans="1:14" ht="14.45" customHeight="1" x14ac:dyDescent="0.2">
      <c r="A94" s="730" t="s">
        <v>567</v>
      </c>
      <c r="B94" s="731" t="s">
        <v>568</v>
      </c>
      <c r="C94" s="732" t="s">
        <v>581</v>
      </c>
      <c r="D94" s="733" t="s">
        <v>582</v>
      </c>
      <c r="E94" s="734">
        <v>50113001</v>
      </c>
      <c r="F94" s="733" t="s">
        <v>596</v>
      </c>
      <c r="G94" s="732" t="s">
        <v>597</v>
      </c>
      <c r="H94" s="732">
        <v>104380</v>
      </c>
      <c r="I94" s="732">
        <v>4380</v>
      </c>
      <c r="J94" s="732" t="s">
        <v>760</v>
      </c>
      <c r="K94" s="732" t="s">
        <v>761</v>
      </c>
      <c r="L94" s="735">
        <v>359.38</v>
      </c>
      <c r="M94" s="735">
        <v>1</v>
      </c>
      <c r="N94" s="736">
        <v>359.38</v>
      </c>
    </row>
    <row r="95" spans="1:14" ht="14.45" customHeight="1" x14ac:dyDescent="0.2">
      <c r="A95" s="730" t="s">
        <v>567</v>
      </c>
      <c r="B95" s="731" t="s">
        <v>568</v>
      </c>
      <c r="C95" s="732" t="s">
        <v>581</v>
      </c>
      <c r="D95" s="733" t="s">
        <v>582</v>
      </c>
      <c r="E95" s="734">
        <v>50113001</v>
      </c>
      <c r="F95" s="733" t="s">
        <v>596</v>
      </c>
      <c r="G95" s="732" t="s">
        <v>611</v>
      </c>
      <c r="H95" s="732">
        <v>231956</v>
      </c>
      <c r="I95" s="732">
        <v>231956</v>
      </c>
      <c r="J95" s="732" t="s">
        <v>679</v>
      </c>
      <c r="K95" s="732" t="s">
        <v>680</v>
      </c>
      <c r="L95" s="735">
        <v>49.760001871525027</v>
      </c>
      <c r="M95" s="735">
        <v>2</v>
      </c>
      <c r="N95" s="736">
        <v>99.520003743050054</v>
      </c>
    </row>
    <row r="96" spans="1:14" ht="14.45" customHeight="1" x14ac:dyDescent="0.2">
      <c r="A96" s="730" t="s">
        <v>567</v>
      </c>
      <c r="B96" s="731" t="s">
        <v>568</v>
      </c>
      <c r="C96" s="732" t="s">
        <v>581</v>
      </c>
      <c r="D96" s="733" t="s">
        <v>582</v>
      </c>
      <c r="E96" s="734">
        <v>50113005</v>
      </c>
      <c r="F96" s="733" t="s">
        <v>688</v>
      </c>
      <c r="G96" s="732" t="s">
        <v>597</v>
      </c>
      <c r="H96" s="732">
        <v>13309</v>
      </c>
      <c r="I96" s="732">
        <v>0</v>
      </c>
      <c r="J96" s="732" t="s">
        <v>762</v>
      </c>
      <c r="K96" s="732" t="s">
        <v>763</v>
      </c>
      <c r="L96" s="735">
        <v>9755.9993652839239</v>
      </c>
      <c r="M96" s="735">
        <v>1</v>
      </c>
      <c r="N96" s="736">
        <v>9755.9993652839239</v>
      </c>
    </row>
    <row r="97" spans="1:14" ht="14.45" customHeight="1" x14ac:dyDescent="0.2">
      <c r="A97" s="730" t="s">
        <v>567</v>
      </c>
      <c r="B97" s="731" t="s">
        <v>568</v>
      </c>
      <c r="C97" s="732" t="s">
        <v>581</v>
      </c>
      <c r="D97" s="733" t="s">
        <v>582</v>
      </c>
      <c r="E97" s="734">
        <v>50113005</v>
      </c>
      <c r="F97" s="733" t="s">
        <v>688</v>
      </c>
      <c r="G97" s="732" t="s">
        <v>597</v>
      </c>
      <c r="H97" s="732">
        <v>25459</v>
      </c>
      <c r="I97" s="732">
        <v>0</v>
      </c>
      <c r="J97" s="732" t="s">
        <v>764</v>
      </c>
      <c r="K97" s="732" t="s">
        <v>765</v>
      </c>
      <c r="L97" s="735">
        <v>22231</v>
      </c>
      <c r="M97" s="735">
        <v>19</v>
      </c>
      <c r="N97" s="736">
        <v>422389</v>
      </c>
    </row>
    <row r="98" spans="1:14" ht="14.45" customHeight="1" x14ac:dyDescent="0.2">
      <c r="A98" s="730" t="s">
        <v>567</v>
      </c>
      <c r="B98" s="731" t="s">
        <v>568</v>
      </c>
      <c r="C98" s="732" t="s">
        <v>581</v>
      </c>
      <c r="D98" s="733" t="s">
        <v>582</v>
      </c>
      <c r="E98" s="734">
        <v>50113005</v>
      </c>
      <c r="F98" s="733" t="s">
        <v>688</v>
      </c>
      <c r="G98" s="732" t="s">
        <v>597</v>
      </c>
      <c r="H98" s="732">
        <v>499511</v>
      </c>
      <c r="I98" s="732">
        <v>0</v>
      </c>
      <c r="J98" s="732" t="s">
        <v>766</v>
      </c>
      <c r="K98" s="732" t="s">
        <v>767</v>
      </c>
      <c r="L98" s="735">
        <v>1819.4</v>
      </c>
      <c r="M98" s="735">
        <v>1</v>
      </c>
      <c r="N98" s="736">
        <v>1819.4</v>
      </c>
    </row>
    <row r="99" spans="1:14" ht="14.45" customHeight="1" x14ac:dyDescent="0.2">
      <c r="A99" s="730" t="s">
        <v>567</v>
      </c>
      <c r="B99" s="731" t="s">
        <v>568</v>
      </c>
      <c r="C99" s="732" t="s">
        <v>581</v>
      </c>
      <c r="D99" s="733" t="s">
        <v>582</v>
      </c>
      <c r="E99" s="734">
        <v>50113005</v>
      </c>
      <c r="F99" s="733" t="s">
        <v>688</v>
      </c>
      <c r="G99" s="732" t="s">
        <v>597</v>
      </c>
      <c r="H99" s="732">
        <v>499407</v>
      </c>
      <c r="I99" s="732">
        <v>0</v>
      </c>
      <c r="J99" s="732" t="s">
        <v>768</v>
      </c>
      <c r="K99" s="732" t="s">
        <v>769</v>
      </c>
      <c r="L99" s="735">
        <v>3086.7099999999996</v>
      </c>
      <c r="M99" s="735">
        <v>7</v>
      </c>
      <c r="N99" s="736">
        <v>21606.969999999998</v>
      </c>
    </row>
    <row r="100" spans="1:14" ht="14.45" customHeight="1" x14ac:dyDescent="0.2">
      <c r="A100" s="730" t="s">
        <v>567</v>
      </c>
      <c r="B100" s="731" t="s">
        <v>568</v>
      </c>
      <c r="C100" s="732" t="s">
        <v>581</v>
      </c>
      <c r="D100" s="733" t="s">
        <v>582</v>
      </c>
      <c r="E100" s="734">
        <v>50113005</v>
      </c>
      <c r="F100" s="733" t="s">
        <v>688</v>
      </c>
      <c r="G100" s="732" t="s">
        <v>597</v>
      </c>
      <c r="H100" s="732">
        <v>169461</v>
      </c>
      <c r="I100" s="732">
        <v>0</v>
      </c>
      <c r="J100" s="732" t="s">
        <v>770</v>
      </c>
      <c r="K100" s="732" t="s">
        <v>771</v>
      </c>
      <c r="L100" s="735">
        <v>6498.0666666666666</v>
      </c>
      <c r="M100" s="735">
        <v>3</v>
      </c>
      <c r="N100" s="736">
        <v>19494.2</v>
      </c>
    </row>
    <row r="101" spans="1:14" ht="14.45" customHeight="1" x14ac:dyDescent="0.2">
      <c r="A101" s="730" t="s">
        <v>567</v>
      </c>
      <c r="B101" s="731" t="s">
        <v>568</v>
      </c>
      <c r="C101" s="732" t="s">
        <v>581</v>
      </c>
      <c r="D101" s="733" t="s">
        <v>582</v>
      </c>
      <c r="E101" s="734">
        <v>50113005</v>
      </c>
      <c r="F101" s="733" t="s">
        <v>688</v>
      </c>
      <c r="G101" s="732" t="s">
        <v>597</v>
      </c>
      <c r="H101" s="732">
        <v>66441</v>
      </c>
      <c r="I101" s="732">
        <v>0</v>
      </c>
      <c r="J101" s="732" t="s">
        <v>772</v>
      </c>
      <c r="K101" s="732" t="s">
        <v>773</v>
      </c>
      <c r="L101" s="735">
        <v>13090.70714285714</v>
      </c>
      <c r="M101" s="735">
        <v>14</v>
      </c>
      <c r="N101" s="736">
        <v>183269.89999999997</v>
      </c>
    </row>
    <row r="102" spans="1:14" ht="14.45" customHeight="1" x14ac:dyDescent="0.2">
      <c r="A102" s="730" t="s">
        <v>567</v>
      </c>
      <c r="B102" s="731" t="s">
        <v>568</v>
      </c>
      <c r="C102" s="732" t="s">
        <v>581</v>
      </c>
      <c r="D102" s="733" t="s">
        <v>582</v>
      </c>
      <c r="E102" s="734">
        <v>50113005</v>
      </c>
      <c r="F102" s="733" t="s">
        <v>688</v>
      </c>
      <c r="G102" s="732" t="s">
        <v>597</v>
      </c>
      <c r="H102" s="732">
        <v>13307</v>
      </c>
      <c r="I102" s="732">
        <v>0</v>
      </c>
      <c r="J102" s="732" t="s">
        <v>774</v>
      </c>
      <c r="K102" s="732" t="s">
        <v>775</v>
      </c>
      <c r="L102" s="735">
        <v>13097.383573125931</v>
      </c>
      <c r="M102" s="735">
        <v>21</v>
      </c>
      <c r="N102" s="736">
        <v>275045.05503564456</v>
      </c>
    </row>
    <row r="103" spans="1:14" ht="14.45" customHeight="1" x14ac:dyDescent="0.2">
      <c r="A103" s="730" t="s">
        <v>567</v>
      </c>
      <c r="B103" s="731" t="s">
        <v>568</v>
      </c>
      <c r="C103" s="732" t="s">
        <v>581</v>
      </c>
      <c r="D103" s="733" t="s">
        <v>582</v>
      </c>
      <c r="E103" s="734">
        <v>50113005</v>
      </c>
      <c r="F103" s="733" t="s">
        <v>688</v>
      </c>
      <c r="G103" s="732" t="s">
        <v>597</v>
      </c>
      <c r="H103" s="732">
        <v>13302</v>
      </c>
      <c r="I103" s="732">
        <v>0</v>
      </c>
      <c r="J103" s="732" t="s">
        <v>776</v>
      </c>
      <c r="K103" s="732" t="s">
        <v>777</v>
      </c>
      <c r="L103" s="735">
        <v>3175.5019633732809</v>
      </c>
      <c r="M103" s="735">
        <v>20</v>
      </c>
      <c r="N103" s="736">
        <v>63510.039267465618</v>
      </c>
    </row>
    <row r="104" spans="1:14" ht="14.45" customHeight="1" x14ac:dyDescent="0.2">
      <c r="A104" s="730" t="s">
        <v>567</v>
      </c>
      <c r="B104" s="731" t="s">
        <v>568</v>
      </c>
      <c r="C104" s="732" t="s">
        <v>581</v>
      </c>
      <c r="D104" s="733" t="s">
        <v>582</v>
      </c>
      <c r="E104" s="734">
        <v>50113005</v>
      </c>
      <c r="F104" s="733" t="s">
        <v>688</v>
      </c>
      <c r="G104" s="732" t="s">
        <v>597</v>
      </c>
      <c r="H104" s="732">
        <v>66401</v>
      </c>
      <c r="I104" s="732">
        <v>0</v>
      </c>
      <c r="J104" s="732" t="s">
        <v>778</v>
      </c>
      <c r="K104" s="732" t="s">
        <v>779</v>
      </c>
      <c r="L104" s="735">
        <v>44238.071428571428</v>
      </c>
      <c r="M104" s="735">
        <v>7</v>
      </c>
      <c r="N104" s="736">
        <v>309666.5</v>
      </c>
    </row>
    <row r="105" spans="1:14" ht="14.45" customHeight="1" x14ac:dyDescent="0.2">
      <c r="A105" s="730" t="s">
        <v>567</v>
      </c>
      <c r="B105" s="731" t="s">
        <v>568</v>
      </c>
      <c r="C105" s="732" t="s">
        <v>581</v>
      </c>
      <c r="D105" s="733" t="s">
        <v>582</v>
      </c>
      <c r="E105" s="734">
        <v>50113005</v>
      </c>
      <c r="F105" s="733" t="s">
        <v>688</v>
      </c>
      <c r="G105" s="732" t="s">
        <v>597</v>
      </c>
      <c r="H105" s="732">
        <v>66402</v>
      </c>
      <c r="I105" s="732">
        <v>0</v>
      </c>
      <c r="J105" s="732" t="s">
        <v>780</v>
      </c>
      <c r="K105" s="732" t="s">
        <v>781</v>
      </c>
      <c r="L105" s="735">
        <v>43234.400000000001</v>
      </c>
      <c r="M105" s="735">
        <v>1</v>
      </c>
      <c r="N105" s="736">
        <v>43234.400000000001</v>
      </c>
    </row>
    <row r="106" spans="1:14" ht="14.45" customHeight="1" x14ac:dyDescent="0.2">
      <c r="A106" s="730" t="s">
        <v>567</v>
      </c>
      <c r="B106" s="731" t="s">
        <v>568</v>
      </c>
      <c r="C106" s="732" t="s">
        <v>581</v>
      </c>
      <c r="D106" s="733" t="s">
        <v>582</v>
      </c>
      <c r="E106" s="734">
        <v>50113005</v>
      </c>
      <c r="F106" s="733" t="s">
        <v>688</v>
      </c>
      <c r="G106" s="732" t="s">
        <v>597</v>
      </c>
      <c r="H106" s="732">
        <v>18765</v>
      </c>
      <c r="I106" s="732">
        <v>0</v>
      </c>
      <c r="J106" s="732" t="s">
        <v>782</v>
      </c>
      <c r="K106" s="732" t="s">
        <v>783</v>
      </c>
      <c r="L106" s="735">
        <v>22660</v>
      </c>
      <c r="M106" s="735">
        <v>2</v>
      </c>
      <c r="N106" s="736">
        <v>45320</v>
      </c>
    </row>
    <row r="107" spans="1:14" ht="14.45" customHeight="1" x14ac:dyDescent="0.2">
      <c r="A107" s="730" t="s">
        <v>567</v>
      </c>
      <c r="B107" s="731" t="s">
        <v>568</v>
      </c>
      <c r="C107" s="732" t="s">
        <v>581</v>
      </c>
      <c r="D107" s="733" t="s">
        <v>582</v>
      </c>
      <c r="E107" s="734">
        <v>50113005</v>
      </c>
      <c r="F107" s="733" t="s">
        <v>688</v>
      </c>
      <c r="G107" s="732" t="s">
        <v>597</v>
      </c>
      <c r="H107" s="732">
        <v>13304</v>
      </c>
      <c r="I107" s="732">
        <v>0</v>
      </c>
      <c r="J107" s="732" t="s">
        <v>784</v>
      </c>
      <c r="K107" s="732" t="s">
        <v>785</v>
      </c>
      <c r="L107" s="735">
        <v>4374.5989266321176</v>
      </c>
      <c r="M107" s="735">
        <v>50</v>
      </c>
      <c r="N107" s="736">
        <v>218729.94633160587</v>
      </c>
    </row>
    <row r="108" spans="1:14" ht="14.45" customHeight="1" x14ac:dyDescent="0.2">
      <c r="A108" s="730" t="s">
        <v>567</v>
      </c>
      <c r="B108" s="731" t="s">
        <v>568</v>
      </c>
      <c r="C108" s="732" t="s">
        <v>581</v>
      </c>
      <c r="D108" s="733" t="s">
        <v>582</v>
      </c>
      <c r="E108" s="734">
        <v>50113005</v>
      </c>
      <c r="F108" s="733" t="s">
        <v>688</v>
      </c>
      <c r="G108" s="732" t="s">
        <v>597</v>
      </c>
      <c r="H108" s="732">
        <v>142203</v>
      </c>
      <c r="I108" s="732">
        <v>0</v>
      </c>
      <c r="J108" s="732" t="s">
        <v>786</v>
      </c>
      <c r="K108" s="732" t="s">
        <v>787</v>
      </c>
      <c r="L108" s="735">
        <v>12329.899999999996</v>
      </c>
      <c r="M108" s="735">
        <v>16</v>
      </c>
      <c r="N108" s="736">
        <v>197278.39999999994</v>
      </c>
    </row>
    <row r="109" spans="1:14" ht="14.45" customHeight="1" x14ac:dyDescent="0.2">
      <c r="A109" s="730" t="s">
        <v>567</v>
      </c>
      <c r="B109" s="731" t="s">
        <v>568</v>
      </c>
      <c r="C109" s="732" t="s">
        <v>581</v>
      </c>
      <c r="D109" s="733" t="s">
        <v>582</v>
      </c>
      <c r="E109" s="734">
        <v>50113005</v>
      </c>
      <c r="F109" s="733" t="s">
        <v>688</v>
      </c>
      <c r="G109" s="732" t="s">
        <v>597</v>
      </c>
      <c r="H109" s="732">
        <v>499390</v>
      </c>
      <c r="I109" s="732">
        <v>0</v>
      </c>
      <c r="J109" s="732" t="s">
        <v>788</v>
      </c>
      <c r="K109" s="732" t="s">
        <v>789</v>
      </c>
      <c r="L109" s="735">
        <v>1673.1000000000001</v>
      </c>
      <c r="M109" s="735">
        <v>7</v>
      </c>
      <c r="N109" s="736">
        <v>11711.7</v>
      </c>
    </row>
    <row r="110" spans="1:14" ht="14.45" customHeight="1" x14ac:dyDescent="0.2">
      <c r="A110" s="730" t="s">
        <v>567</v>
      </c>
      <c r="B110" s="731" t="s">
        <v>568</v>
      </c>
      <c r="C110" s="732" t="s">
        <v>581</v>
      </c>
      <c r="D110" s="733" t="s">
        <v>582</v>
      </c>
      <c r="E110" s="734">
        <v>50113005</v>
      </c>
      <c r="F110" s="733" t="s">
        <v>688</v>
      </c>
      <c r="G110" s="732" t="s">
        <v>597</v>
      </c>
      <c r="H110" s="732">
        <v>207641</v>
      </c>
      <c r="I110" s="732">
        <v>0</v>
      </c>
      <c r="J110" s="732" t="s">
        <v>790</v>
      </c>
      <c r="K110" s="732" t="s">
        <v>791</v>
      </c>
      <c r="L110" s="735">
        <v>11565.400000000001</v>
      </c>
      <c r="M110" s="735">
        <v>1</v>
      </c>
      <c r="N110" s="736">
        <v>11565.400000000001</v>
      </c>
    </row>
    <row r="111" spans="1:14" ht="14.45" customHeight="1" x14ac:dyDescent="0.2">
      <c r="A111" s="730" t="s">
        <v>567</v>
      </c>
      <c r="B111" s="731" t="s">
        <v>568</v>
      </c>
      <c r="C111" s="732" t="s">
        <v>581</v>
      </c>
      <c r="D111" s="733" t="s">
        <v>582</v>
      </c>
      <c r="E111" s="734">
        <v>50113005</v>
      </c>
      <c r="F111" s="733" t="s">
        <v>688</v>
      </c>
      <c r="G111" s="732" t="s">
        <v>597</v>
      </c>
      <c r="H111" s="732">
        <v>167066</v>
      </c>
      <c r="I111" s="732">
        <v>0</v>
      </c>
      <c r="J111" s="732" t="s">
        <v>792</v>
      </c>
      <c r="K111" s="732" t="s">
        <v>793</v>
      </c>
      <c r="L111" s="735">
        <v>29506.766666666666</v>
      </c>
      <c r="M111" s="735">
        <v>12</v>
      </c>
      <c r="N111" s="736">
        <v>354081.2</v>
      </c>
    </row>
    <row r="112" spans="1:14" ht="14.45" customHeight="1" x14ac:dyDescent="0.2">
      <c r="A112" s="730" t="s">
        <v>567</v>
      </c>
      <c r="B112" s="731" t="s">
        <v>568</v>
      </c>
      <c r="C112" s="732" t="s">
        <v>581</v>
      </c>
      <c r="D112" s="733" t="s">
        <v>582</v>
      </c>
      <c r="E112" s="734">
        <v>50113005</v>
      </c>
      <c r="F112" s="733" t="s">
        <v>688</v>
      </c>
      <c r="G112" s="732" t="s">
        <v>597</v>
      </c>
      <c r="H112" s="732">
        <v>498281</v>
      </c>
      <c r="I112" s="732">
        <v>0</v>
      </c>
      <c r="J112" s="732" t="s">
        <v>794</v>
      </c>
      <c r="K112" s="732" t="s">
        <v>795</v>
      </c>
      <c r="L112" s="735">
        <v>4380.5666666666666</v>
      </c>
      <c r="M112" s="735">
        <v>6</v>
      </c>
      <c r="N112" s="736">
        <v>26283.4</v>
      </c>
    </row>
    <row r="113" spans="1:14" ht="14.45" customHeight="1" x14ac:dyDescent="0.2">
      <c r="A113" s="730" t="s">
        <v>567</v>
      </c>
      <c r="B113" s="731" t="s">
        <v>568</v>
      </c>
      <c r="C113" s="732" t="s">
        <v>581</v>
      </c>
      <c r="D113" s="733" t="s">
        <v>582</v>
      </c>
      <c r="E113" s="734">
        <v>50113005</v>
      </c>
      <c r="F113" s="733" t="s">
        <v>688</v>
      </c>
      <c r="G113" s="732" t="s">
        <v>597</v>
      </c>
      <c r="H113" s="732">
        <v>66429</v>
      </c>
      <c r="I113" s="732">
        <v>0</v>
      </c>
      <c r="J113" s="732" t="s">
        <v>796</v>
      </c>
      <c r="K113" s="732" t="s">
        <v>797</v>
      </c>
      <c r="L113" s="735">
        <v>1669.9833333333336</v>
      </c>
      <c r="M113" s="735">
        <v>6</v>
      </c>
      <c r="N113" s="736">
        <v>10019.900000000001</v>
      </c>
    </row>
    <row r="114" spans="1:14" ht="14.45" customHeight="1" x14ac:dyDescent="0.2">
      <c r="A114" s="730" t="s">
        <v>567</v>
      </c>
      <c r="B114" s="731" t="s">
        <v>568</v>
      </c>
      <c r="C114" s="732" t="s">
        <v>581</v>
      </c>
      <c r="D114" s="733" t="s">
        <v>582</v>
      </c>
      <c r="E114" s="734">
        <v>50113005</v>
      </c>
      <c r="F114" s="733" t="s">
        <v>688</v>
      </c>
      <c r="G114" s="732" t="s">
        <v>597</v>
      </c>
      <c r="H114" s="732">
        <v>66427</v>
      </c>
      <c r="I114" s="732">
        <v>0</v>
      </c>
      <c r="J114" s="732" t="s">
        <v>798</v>
      </c>
      <c r="K114" s="732" t="s">
        <v>799</v>
      </c>
      <c r="L114" s="735">
        <v>1658.2500000000002</v>
      </c>
      <c r="M114" s="735">
        <v>6</v>
      </c>
      <c r="N114" s="736">
        <v>9949.5000000000018</v>
      </c>
    </row>
    <row r="115" spans="1:14" ht="14.45" customHeight="1" x14ac:dyDescent="0.2">
      <c r="A115" s="730" t="s">
        <v>567</v>
      </c>
      <c r="B115" s="731" t="s">
        <v>568</v>
      </c>
      <c r="C115" s="732" t="s">
        <v>581</v>
      </c>
      <c r="D115" s="733" t="s">
        <v>582</v>
      </c>
      <c r="E115" s="734">
        <v>50113005</v>
      </c>
      <c r="F115" s="733" t="s">
        <v>688</v>
      </c>
      <c r="G115" s="732" t="s">
        <v>597</v>
      </c>
      <c r="H115" s="732">
        <v>66426</v>
      </c>
      <c r="I115" s="732">
        <v>0</v>
      </c>
      <c r="J115" s="732" t="s">
        <v>800</v>
      </c>
      <c r="K115" s="732" t="s">
        <v>801</v>
      </c>
      <c r="L115" s="735">
        <v>2904.1374999999998</v>
      </c>
      <c r="M115" s="735">
        <v>40</v>
      </c>
      <c r="N115" s="736">
        <v>116165.5</v>
      </c>
    </row>
    <row r="116" spans="1:14" ht="14.45" customHeight="1" x14ac:dyDescent="0.2">
      <c r="A116" s="730" t="s">
        <v>567</v>
      </c>
      <c r="B116" s="731" t="s">
        <v>568</v>
      </c>
      <c r="C116" s="732" t="s">
        <v>581</v>
      </c>
      <c r="D116" s="733" t="s">
        <v>582</v>
      </c>
      <c r="E116" s="734">
        <v>50113005</v>
      </c>
      <c r="F116" s="733" t="s">
        <v>688</v>
      </c>
      <c r="G116" s="732" t="s">
        <v>597</v>
      </c>
      <c r="H116" s="732">
        <v>94428</v>
      </c>
      <c r="I116" s="732">
        <v>0</v>
      </c>
      <c r="J116" s="732" t="s">
        <v>802</v>
      </c>
      <c r="K116" s="732" t="s">
        <v>803</v>
      </c>
      <c r="L116" s="735">
        <v>2658.4461538461542</v>
      </c>
      <c r="M116" s="735">
        <v>13</v>
      </c>
      <c r="N116" s="736">
        <v>34559.800000000003</v>
      </c>
    </row>
    <row r="117" spans="1:14" ht="14.45" customHeight="1" x14ac:dyDescent="0.2">
      <c r="A117" s="730" t="s">
        <v>567</v>
      </c>
      <c r="B117" s="731" t="s">
        <v>568</v>
      </c>
      <c r="C117" s="732" t="s">
        <v>581</v>
      </c>
      <c r="D117" s="733" t="s">
        <v>582</v>
      </c>
      <c r="E117" s="734">
        <v>50113005</v>
      </c>
      <c r="F117" s="733" t="s">
        <v>688</v>
      </c>
      <c r="G117" s="732" t="s">
        <v>597</v>
      </c>
      <c r="H117" s="732">
        <v>66430</v>
      </c>
      <c r="I117" s="732">
        <v>0</v>
      </c>
      <c r="J117" s="732" t="s">
        <v>804</v>
      </c>
      <c r="K117" s="732" t="s">
        <v>805</v>
      </c>
      <c r="L117" s="735">
        <v>3909.4000000000005</v>
      </c>
      <c r="M117" s="735">
        <v>2</v>
      </c>
      <c r="N117" s="736">
        <v>7818.8000000000011</v>
      </c>
    </row>
    <row r="118" spans="1:14" ht="14.45" customHeight="1" x14ac:dyDescent="0.2">
      <c r="A118" s="730" t="s">
        <v>567</v>
      </c>
      <c r="B118" s="731" t="s">
        <v>568</v>
      </c>
      <c r="C118" s="732" t="s">
        <v>581</v>
      </c>
      <c r="D118" s="733" t="s">
        <v>582</v>
      </c>
      <c r="E118" s="734">
        <v>50113005</v>
      </c>
      <c r="F118" s="733" t="s">
        <v>688</v>
      </c>
      <c r="G118" s="732" t="s">
        <v>597</v>
      </c>
      <c r="H118" s="732">
        <v>119867</v>
      </c>
      <c r="I118" s="732">
        <v>0</v>
      </c>
      <c r="J118" s="732" t="s">
        <v>806</v>
      </c>
      <c r="K118" s="732" t="s">
        <v>803</v>
      </c>
      <c r="L118" s="735">
        <v>15452.8</v>
      </c>
      <c r="M118" s="735">
        <v>35</v>
      </c>
      <c r="N118" s="736">
        <v>540848</v>
      </c>
    </row>
    <row r="119" spans="1:14" ht="14.45" customHeight="1" x14ac:dyDescent="0.2">
      <c r="A119" s="730" t="s">
        <v>567</v>
      </c>
      <c r="B119" s="731" t="s">
        <v>568</v>
      </c>
      <c r="C119" s="732" t="s">
        <v>581</v>
      </c>
      <c r="D119" s="733" t="s">
        <v>582</v>
      </c>
      <c r="E119" s="734">
        <v>50113005</v>
      </c>
      <c r="F119" s="733" t="s">
        <v>688</v>
      </c>
      <c r="G119" s="732" t="s">
        <v>597</v>
      </c>
      <c r="H119" s="732">
        <v>115800</v>
      </c>
      <c r="I119" s="732">
        <v>0</v>
      </c>
      <c r="J119" s="732" t="s">
        <v>807</v>
      </c>
      <c r="K119" s="732" t="s">
        <v>808</v>
      </c>
      <c r="L119" s="735">
        <v>15555.227906976745</v>
      </c>
      <c r="M119" s="735">
        <v>43</v>
      </c>
      <c r="N119" s="736">
        <v>668874.80000000005</v>
      </c>
    </row>
    <row r="120" spans="1:14" ht="14.45" customHeight="1" x14ac:dyDescent="0.2">
      <c r="A120" s="730" t="s">
        <v>567</v>
      </c>
      <c r="B120" s="731" t="s">
        <v>568</v>
      </c>
      <c r="C120" s="732" t="s">
        <v>581</v>
      </c>
      <c r="D120" s="733" t="s">
        <v>582</v>
      </c>
      <c r="E120" s="734">
        <v>50113005</v>
      </c>
      <c r="F120" s="733" t="s">
        <v>688</v>
      </c>
      <c r="G120" s="732" t="s">
        <v>597</v>
      </c>
      <c r="H120" s="732">
        <v>61199</v>
      </c>
      <c r="I120" s="732">
        <v>0</v>
      </c>
      <c r="J120" s="732" t="s">
        <v>809</v>
      </c>
      <c r="K120" s="732" t="s">
        <v>810</v>
      </c>
      <c r="L120" s="735">
        <v>29108.839534883722</v>
      </c>
      <c r="M120" s="735">
        <v>43</v>
      </c>
      <c r="N120" s="736">
        <v>1251680.1000000001</v>
      </c>
    </row>
    <row r="121" spans="1:14" ht="14.45" customHeight="1" x14ac:dyDescent="0.2">
      <c r="A121" s="730" t="s">
        <v>567</v>
      </c>
      <c r="B121" s="731" t="s">
        <v>568</v>
      </c>
      <c r="C121" s="732" t="s">
        <v>581</v>
      </c>
      <c r="D121" s="733" t="s">
        <v>582</v>
      </c>
      <c r="E121" s="734">
        <v>50113005</v>
      </c>
      <c r="F121" s="733" t="s">
        <v>688</v>
      </c>
      <c r="G121" s="732" t="s">
        <v>597</v>
      </c>
      <c r="H121" s="732">
        <v>61197</v>
      </c>
      <c r="I121" s="732">
        <v>0</v>
      </c>
      <c r="J121" s="732" t="s">
        <v>811</v>
      </c>
      <c r="K121" s="732" t="s">
        <v>812</v>
      </c>
      <c r="L121" s="735">
        <v>23400.939534883713</v>
      </c>
      <c r="M121" s="735">
        <v>43</v>
      </c>
      <c r="N121" s="736">
        <v>1006240.3999999997</v>
      </c>
    </row>
    <row r="122" spans="1:14" ht="14.45" customHeight="1" x14ac:dyDescent="0.2">
      <c r="A122" s="730" t="s">
        <v>567</v>
      </c>
      <c r="B122" s="731" t="s">
        <v>568</v>
      </c>
      <c r="C122" s="732" t="s">
        <v>581</v>
      </c>
      <c r="D122" s="733" t="s">
        <v>582</v>
      </c>
      <c r="E122" s="734">
        <v>50113005</v>
      </c>
      <c r="F122" s="733" t="s">
        <v>688</v>
      </c>
      <c r="G122" s="732" t="s">
        <v>597</v>
      </c>
      <c r="H122" s="732">
        <v>199390</v>
      </c>
      <c r="I122" s="732">
        <v>0</v>
      </c>
      <c r="J122" s="732" t="s">
        <v>813</v>
      </c>
      <c r="K122" s="732" t="s">
        <v>814</v>
      </c>
      <c r="L122" s="735">
        <v>8621.8000000000011</v>
      </c>
      <c r="M122" s="735">
        <v>1</v>
      </c>
      <c r="N122" s="736">
        <v>8621.8000000000011</v>
      </c>
    </row>
    <row r="123" spans="1:14" ht="14.45" customHeight="1" x14ac:dyDescent="0.2">
      <c r="A123" s="730" t="s">
        <v>567</v>
      </c>
      <c r="B123" s="731" t="s">
        <v>568</v>
      </c>
      <c r="C123" s="732" t="s">
        <v>581</v>
      </c>
      <c r="D123" s="733" t="s">
        <v>582</v>
      </c>
      <c r="E123" s="734">
        <v>50113005</v>
      </c>
      <c r="F123" s="733" t="s">
        <v>688</v>
      </c>
      <c r="G123" s="732" t="s">
        <v>597</v>
      </c>
      <c r="H123" s="732">
        <v>59196</v>
      </c>
      <c r="I123" s="732">
        <v>0</v>
      </c>
      <c r="J123" s="732" t="s">
        <v>815</v>
      </c>
      <c r="K123" s="732" t="s">
        <v>816</v>
      </c>
      <c r="L123" s="735">
        <v>11738.466666666667</v>
      </c>
      <c r="M123" s="735">
        <v>3</v>
      </c>
      <c r="N123" s="736">
        <v>35215.4</v>
      </c>
    </row>
    <row r="124" spans="1:14" ht="14.45" customHeight="1" x14ac:dyDescent="0.2">
      <c r="A124" s="730" t="s">
        <v>567</v>
      </c>
      <c r="B124" s="731" t="s">
        <v>568</v>
      </c>
      <c r="C124" s="732" t="s">
        <v>581</v>
      </c>
      <c r="D124" s="733" t="s">
        <v>582</v>
      </c>
      <c r="E124" s="734">
        <v>50113009</v>
      </c>
      <c r="F124" s="733" t="s">
        <v>817</v>
      </c>
      <c r="G124" s="732" t="s">
        <v>597</v>
      </c>
      <c r="H124" s="732">
        <v>167779</v>
      </c>
      <c r="I124" s="732">
        <v>167779</v>
      </c>
      <c r="J124" s="732" t="s">
        <v>818</v>
      </c>
      <c r="K124" s="732" t="s">
        <v>819</v>
      </c>
      <c r="L124" s="735">
        <v>1914</v>
      </c>
      <c r="M124" s="735">
        <v>160</v>
      </c>
      <c r="N124" s="736">
        <v>306240</v>
      </c>
    </row>
    <row r="125" spans="1:14" ht="14.45" customHeight="1" x14ac:dyDescent="0.2">
      <c r="A125" s="730" t="s">
        <v>567</v>
      </c>
      <c r="B125" s="731" t="s">
        <v>568</v>
      </c>
      <c r="C125" s="732" t="s">
        <v>587</v>
      </c>
      <c r="D125" s="733" t="s">
        <v>588</v>
      </c>
      <c r="E125" s="734">
        <v>50113001</v>
      </c>
      <c r="F125" s="733" t="s">
        <v>596</v>
      </c>
      <c r="G125" s="732" t="s">
        <v>597</v>
      </c>
      <c r="H125" s="732">
        <v>196886</v>
      </c>
      <c r="I125" s="732">
        <v>96886</v>
      </c>
      <c r="J125" s="732" t="s">
        <v>711</v>
      </c>
      <c r="K125" s="732" t="s">
        <v>712</v>
      </c>
      <c r="L125" s="735">
        <v>50.160000000000004</v>
      </c>
      <c r="M125" s="735">
        <v>30</v>
      </c>
      <c r="N125" s="736">
        <v>1504.8000000000002</v>
      </c>
    </row>
    <row r="126" spans="1:14" ht="14.45" customHeight="1" x14ac:dyDescent="0.2">
      <c r="A126" s="730" t="s">
        <v>567</v>
      </c>
      <c r="B126" s="731" t="s">
        <v>568</v>
      </c>
      <c r="C126" s="732" t="s">
        <v>587</v>
      </c>
      <c r="D126" s="733" t="s">
        <v>588</v>
      </c>
      <c r="E126" s="734">
        <v>50113001</v>
      </c>
      <c r="F126" s="733" t="s">
        <v>596</v>
      </c>
      <c r="G126" s="732" t="s">
        <v>597</v>
      </c>
      <c r="H126" s="732">
        <v>100362</v>
      </c>
      <c r="I126" s="732">
        <v>362</v>
      </c>
      <c r="J126" s="732" t="s">
        <v>600</v>
      </c>
      <c r="K126" s="732" t="s">
        <v>601</v>
      </c>
      <c r="L126" s="735">
        <v>72.53</v>
      </c>
      <c r="M126" s="735">
        <v>4</v>
      </c>
      <c r="N126" s="736">
        <v>290.12</v>
      </c>
    </row>
    <row r="127" spans="1:14" ht="14.45" customHeight="1" x14ac:dyDescent="0.2">
      <c r="A127" s="730" t="s">
        <v>567</v>
      </c>
      <c r="B127" s="731" t="s">
        <v>568</v>
      </c>
      <c r="C127" s="732" t="s">
        <v>587</v>
      </c>
      <c r="D127" s="733" t="s">
        <v>588</v>
      </c>
      <c r="E127" s="734">
        <v>50113001</v>
      </c>
      <c r="F127" s="733" t="s">
        <v>596</v>
      </c>
      <c r="G127" s="732" t="s">
        <v>597</v>
      </c>
      <c r="H127" s="732">
        <v>845369</v>
      </c>
      <c r="I127" s="732">
        <v>107987</v>
      </c>
      <c r="J127" s="732" t="s">
        <v>713</v>
      </c>
      <c r="K127" s="732" t="s">
        <v>714</v>
      </c>
      <c r="L127" s="735">
        <v>112.17</v>
      </c>
      <c r="M127" s="735">
        <v>1</v>
      </c>
      <c r="N127" s="736">
        <v>112.17</v>
      </c>
    </row>
    <row r="128" spans="1:14" ht="14.45" customHeight="1" x14ac:dyDescent="0.2">
      <c r="A128" s="730" t="s">
        <v>567</v>
      </c>
      <c r="B128" s="731" t="s">
        <v>568</v>
      </c>
      <c r="C128" s="732" t="s">
        <v>587</v>
      </c>
      <c r="D128" s="733" t="s">
        <v>588</v>
      </c>
      <c r="E128" s="734">
        <v>50113001</v>
      </c>
      <c r="F128" s="733" t="s">
        <v>596</v>
      </c>
      <c r="G128" s="732" t="s">
        <v>597</v>
      </c>
      <c r="H128" s="732">
        <v>196610</v>
      </c>
      <c r="I128" s="732">
        <v>96610</v>
      </c>
      <c r="J128" s="732" t="s">
        <v>820</v>
      </c>
      <c r="K128" s="732" t="s">
        <v>821</v>
      </c>
      <c r="L128" s="735">
        <v>51.739999999999995</v>
      </c>
      <c r="M128" s="735">
        <v>1</v>
      </c>
      <c r="N128" s="736">
        <v>51.739999999999995</v>
      </c>
    </row>
    <row r="129" spans="1:14" ht="14.45" customHeight="1" x14ac:dyDescent="0.2">
      <c r="A129" s="730" t="s">
        <v>567</v>
      </c>
      <c r="B129" s="731" t="s">
        <v>568</v>
      </c>
      <c r="C129" s="732" t="s">
        <v>587</v>
      </c>
      <c r="D129" s="733" t="s">
        <v>588</v>
      </c>
      <c r="E129" s="734">
        <v>50113001</v>
      </c>
      <c r="F129" s="733" t="s">
        <v>596</v>
      </c>
      <c r="G129" s="732" t="s">
        <v>597</v>
      </c>
      <c r="H129" s="732">
        <v>156926</v>
      </c>
      <c r="I129" s="732">
        <v>56926</v>
      </c>
      <c r="J129" s="732" t="s">
        <v>604</v>
      </c>
      <c r="K129" s="732" t="s">
        <v>605</v>
      </c>
      <c r="L129" s="735">
        <v>48.4</v>
      </c>
      <c r="M129" s="735">
        <v>7</v>
      </c>
      <c r="N129" s="736">
        <v>338.8</v>
      </c>
    </row>
    <row r="130" spans="1:14" ht="14.45" customHeight="1" x14ac:dyDescent="0.2">
      <c r="A130" s="730" t="s">
        <v>567</v>
      </c>
      <c r="B130" s="731" t="s">
        <v>568</v>
      </c>
      <c r="C130" s="732" t="s">
        <v>587</v>
      </c>
      <c r="D130" s="733" t="s">
        <v>588</v>
      </c>
      <c r="E130" s="734">
        <v>50113001</v>
      </c>
      <c r="F130" s="733" t="s">
        <v>596</v>
      </c>
      <c r="G130" s="732" t="s">
        <v>597</v>
      </c>
      <c r="H130" s="732">
        <v>173394</v>
      </c>
      <c r="I130" s="732">
        <v>173394</v>
      </c>
      <c r="J130" s="732" t="s">
        <v>822</v>
      </c>
      <c r="K130" s="732" t="s">
        <v>823</v>
      </c>
      <c r="L130" s="735">
        <v>423.72</v>
      </c>
      <c r="M130" s="735">
        <v>19</v>
      </c>
      <c r="N130" s="736">
        <v>8050.68</v>
      </c>
    </row>
    <row r="131" spans="1:14" ht="14.45" customHeight="1" x14ac:dyDescent="0.2">
      <c r="A131" s="730" t="s">
        <v>567</v>
      </c>
      <c r="B131" s="731" t="s">
        <v>568</v>
      </c>
      <c r="C131" s="732" t="s">
        <v>587</v>
      </c>
      <c r="D131" s="733" t="s">
        <v>588</v>
      </c>
      <c r="E131" s="734">
        <v>50113001</v>
      </c>
      <c r="F131" s="733" t="s">
        <v>596</v>
      </c>
      <c r="G131" s="732" t="s">
        <v>597</v>
      </c>
      <c r="H131" s="732">
        <v>243864</v>
      </c>
      <c r="I131" s="732">
        <v>243864</v>
      </c>
      <c r="J131" s="732" t="s">
        <v>608</v>
      </c>
      <c r="K131" s="732" t="s">
        <v>609</v>
      </c>
      <c r="L131" s="735">
        <v>65.65000000000002</v>
      </c>
      <c r="M131" s="735">
        <v>1</v>
      </c>
      <c r="N131" s="736">
        <v>65.65000000000002</v>
      </c>
    </row>
    <row r="132" spans="1:14" ht="14.45" customHeight="1" x14ac:dyDescent="0.2">
      <c r="A132" s="730" t="s">
        <v>567</v>
      </c>
      <c r="B132" s="731" t="s">
        <v>568</v>
      </c>
      <c r="C132" s="732" t="s">
        <v>587</v>
      </c>
      <c r="D132" s="733" t="s">
        <v>588</v>
      </c>
      <c r="E132" s="734">
        <v>50113001</v>
      </c>
      <c r="F132" s="733" t="s">
        <v>596</v>
      </c>
      <c r="G132" s="732" t="s">
        <v>597</v>
      </c>
      <c r="H132" s="732">
        <v>243197</v>
      </c>
      <c r="I132" s="732">
        <v>243197</v>
      </c>
      <c r="J132" s="732" t="s">
        <v>824</v>
      </c>
      <c r="K132" s="732" t="s">
        <v>825</v>
      </c>
      <c r="L132" s="735">
        <v>89.856181818181824</v>
      </c>
      <c r="M132" s="735">
        <v>110</v>
      </c>
      <c r="N132" s="736">
        <v>9884.18</v>
      </c>
    </row>
    <row r="133" spans="1:14" ht="14.45" customHeight="1" x14ac:dyDescent="0.2">
      <c r="A133" s="730" t="s">
        <v>567</v>
      </c>
      <c r="B133" s="731" t="s">
        <v>568</v>
      </c>
      <c r="C133" s="732" t="s">
        <v>587</v>
      </c>
      <c r="D133" s="733" t="s">
        <v>588</v>
      </c>
      <c r="E133" s="734">
        <v>50113001</v>
      </c>
      <c r="F133" s="733" t="s">
        <v>596</v>
      </c>
      <c r="G133" s="732" t="s">
        <v>597</v>
      </c>
      <c r="H133" s="732">
        <v>100409</v>
      </c>
      <c r="I133" s="732">
        <v>409</v>
      </c>
      <c r="J133" s="732" t="s">
        <v>826</v>
      </c>
      <c r="K133" s="732" t="s">
        <v>827</v>
      </c>
      <c r="L133" s="735">
        <v>87.649990993074894</v>
      </c>
      <c r="M133" s="735">
        <v>1</v>
      </c>
      <c r="N133" s="736">
        <v>87.649990993074894</v>
      </c>
    </row>
    <row r="134" spans="1:14" ht="14.45" customHeight="1" x14ac:dyDescent="0.2">
      <c r="A134" s="730" t="s">
        <v>567</v>
      </c>
      <c r="B134" s="731" t="s">
        <v>568</v>
      </c>
      <c r="C134" s="732" t="s">
        <v>587</v>
      </c>
      <c r="D134" s="733" t="s">
        <v>588</v>
      </c>
      <c r="E134" s="734">
        <v>50113001</v>
      </c>
      <c r="F134" s="733" t="s">
        <v>596</v>
      </c>
      <c r="G134" s="732" t="s">
        <v>597</v>
      </c>
      <c r="H134" s="732">
        <v>990585</v>
      </c>
      <c r="I134" s="732">
        <v>0</v>
      </c>
      <c r="J134" s="732" t="s">
        <v>614</v>
      </c>
      <c r="K134" s="732" t="s">
        <v>329</v>
      </c>
      <c r="L134" s="735">
        <v>52.950000000000017</v>
      </c>
      <c r="M134" s="735">
        <v>2</v>
      </c>
      <c r="N134" s="736">
        <v>105.90000000000003</v>
      </c>
    </row>
    <row r="135" spans="1:14" ht="14.45" customHeight="1" x14ac:dyDescent="0.2">
      <c r="A135" s="730" t="s">
        <v>567</v>
      </c>
      <c r="B135" s="731" t="s">
        <v>568</v>
      </c>
      <c r="C135" s="732" t="s">
        <v>587</v>
      </c>
      <c r="D135" s="733" t="s">
        <v>588</v>
      </c>
      <c r="E135" s="734">
        <v>50113001</v>
      </c>
      <c r="F135" s="733" t="s">
        <v>596</v>
      </c>
      <c r="G135" s="732" t="s">
        <v>597</v>
      </c>
      <c r="H135" s="732">
        <v>841498</v>
      </c>
      <c r="I135" s="732">
        <v>31951</v>
      </c>
      <c r="J135" s="732" t="s">
        <v>719</v>
      </c>
      <c r="K135" s="732" t="s">
        <v>720</v>
      </c>
      <c r="L135" s="735">
        <v>50.660000000000004</v>
      </c>
      <c r="M135" s="735">
        <v>6</v>
      </c>
      <c r="N135" s="736">
        <v>303.96000000000004</v>
      </c>
    </row>
    <row r="136" spans="1:14" ht="14.45" customHeight="1" x14ac:dyDescent="0.2">
      <c r="A136" s="730" t="s">
        <v>567</v>
      </c>
      <c r="B136" s="731" t="s">
        <v>568</v>
      </c>
      <c r="C136" s="732" t="s">
        <v>587</v>
      </c>
      <c r="D136" s="733" t="s">
        <v>588</v>
      </c>
      <c r="E136" s="734">
        <v>50113001</v>
      </c>
      <c r="F136" s="733" t="s">
        <v>596</v>
      </c>
      <c r="G136" s="732" t="s">
        <v>597</v>
      </c>
      <c r="H136" s="732">
        <v>207940</v>
      </c>
      <c r="I136" s="732">
        <v>207940</v>
      </c>
      <c r="J136" s="732" t="s">
        <v>828</v>
      </c>
      <c r="K136" s="732" t="s">
        <v>829</v>
      </c>
      <c r="L136" s="735">
        <v>72.44</v>
      </c>
      <c r="M136" s="735">
        <v>3</v>
      </c>
      <c r="N136" s="736">
        <v>217.32</v>
      </c>
    </row>
    <row r="137" spans="1:14" ht="14.45" customHeight="1" x14ac:dyDescent="0.2">
      <c r="A137" s="730" t="s">
        <v>567</v>
      </c>
      <c r="B137" s="731" t="s">
        <v>568</v>
      </c>
      <c r="C137" s="732" t="s">
        <v>587</v>
      </c>
      <c r="D137" s="733" t="s">
        <v>588</v>
      </c>
      <c r="E137" s="734">
        <v>50113001</v>
      </c>
      <c r="F137" s="733" t="s">
        <v>596</v>
      </c>
      <c r="G137" s="732" t="s">
        <v>597</v>
      </c>
      <c r="H137" s="732">
        <v>230423</v>
      </c>
      <c r="I137" s="732">
        <v>230423</v>
      </c>
      <c r="J137" s="732" t="s">
        <v>721</v>
      </c>
      <c r="K137" s="732" t="s">
        <v>722</v>
      </c>
      <c r="L137" s="735">
        <v>39.68</v>
      </c>
      <c r="M137" s="735">
        <v>2</v>
      </c>
      <c r="N137" s="736">
        <v>79.36</v>
      </c>
    </row>
    <row r="138" spans="1:14" ht="14.45" customHeight="1" x14ac:dyDescent="0.2">
      <c r="A138" s="730" t="s">
        <v>567</v>
      </c>
      <c r="B138" s="731" t="s">
        <v>568</v>
      </c>
      <c r="C138" s="732" t="s">
        <v>587</v>
      </c>
      <c r="D138" s="733" t="s">
        <v>588</v>
      </c>
      <c r="E138" s="734">
        <v>50113001</v>
      </c>
      <c r="F138" s="733" t="s">
        <v>596</v>
      </c>
      <c r="G138" s="732" t="s">
        <v>597</v>
      </c>
      <c r="H138" s="732">
        <v>102479</v>
      </c>
      <c r="I138" s="732">
        <v>2479</v>
      </c>
      <c r="J138" s="732" t="s">
        <v>723</v>
      </c>
      <c r="K138" s="732" t="s">
        <v>724</v>
      </c>
      <c r="L138" s="735">
        <v>65.210000000000008</v>
      </c>
      <c r="M138" s="735">
        <v>2</v>
      </c>
      <c r="N138" s="736">
        <v>130.42000000000002</v>
      </c>
    </row>
    <row r="139" spans="1:14" ht="14.45" customHeight="1" x14ac:dyDescent="0.2">
      <c r="A139" s="730" t="s">
        <v>567</v>
      </c>
      <c r="B139" s="731" t="s">
        <v>568</v>
      </c>
      <c r="C139" s="732" t="s">
        <v>587</v>
      </c>
      <c r="D139" s="733" t="s">
        <v>588</v>
      </c>
      <c r="E139" s="734">
        <v>50113001</v>
      </c>
      <c r="F139" s="733" t="s">
        <v>596</v>
      </c>
      <c r="G139" s="732" t="s">
        <v>597</v>
      </c>
      <c r="H139" s="732">
        <v>229191</v>
      </c>
      <c r="I139" s="732">
        <v>229191</v>
      </c>
      <c r="J139" s="732" t="s">
        <v>728</v>
      </c>
      <c r="K139" s="732" t="s">
        <v>729</v>
      </c>
      <c r="L139" s="735">
        <v>145.34</v>
      </c>
      <c r="M139" s="735">
        <v>2</v>
      </c>
      <c r="N139" s="736">
        <v>290.68</v>
      </c>
    </row>
    <row r="140" spans="1:14" ht="14.45" customHeight="1" x14ac:dyDescent="0.2">
      <c r="A140" s="730" t="s">
        <v>567</v>
      </c>
      <c r="B140" s="731" t="s">
        <v>568</v>
      </c>
      <c r="C140" s="732" t="s">
        <v>587</v>
      </c>
      <c r="D140" s="733" t="s">
        <v>588</v>
      </c>
      <c r="E140" s="734">
        <v>50113001</v>
      </c>
      <c r="F140" s="733" t="s">
        <v>596</v>
      </c>
      <c r="G140" s="732" t="s">
        <v>597</v>
      </c>
      <c r="H140" s="732">
        <v>187660</v>
      </c>
      <c r="I140" s="732">
        <v>187660</v>
      </c>
      <c r="J140" s="732" t="s">
        <v>736</v>
      </c>
      <c r="K140" s="732" t="s">
        <v>830</v>
      </c>
      <c r="L140" s="735">
        <v>595.16866666666658</v>
      </c>
      <c r="M140" s="735">
        <v>3</v>
      </c>
      <c r="N140" s="736">
        <v>1785.5059999999999</v>
      </c>
    </row>
    <row r="141" spans="1:14" ht="14.45" customHeight="1" x14ac:dyDescent="0.2">
      <c r="A141" s="730" t="s">
        <v>567</v>
      </c>
      <c r="B141" s="731" t="s">
        <v>568</v>
      </c>
      <c r="C141" s="732" t="s">
        <v>587</v>
      </c>
      <c r="D141" s="733" t="s">
        <v>588</v>
      </c>
      <c r="E141" s="734">
        <v>50113001</v>
      </c>
      <c r="F141" s="733" t="s">
        <v>596</v>
      </c>
      <c r="G141" s="732" t="s">
        <v>597</v>
      </c>
      <c r="H141" s="732">
        <v>51367</v>
      </c>
      <c r="I141" s="732">
        <v>51367</v>
      </c>
      <c r="J141" s="732" t="s">
        <v>736</v>
      </c>
      <c r="K141" s="732" t="s">
        <v>737</v>
      </c>
      <c r="L141" s="735">
        <v>92.95</v>
      </c>
      <c r="M141" s="735">
        <v>24</v>
      </c>
      <c r="N141" s="736">
        <v>2230.8000000000002</v>
      </c>
    </row>
    <row r="142" spans="1:14" ht="14.45" customHeight="1" x14ac:dyDescent="0.2">
      <c r="A142" s="730" t="s">
        <v>567</v>
      </c>
      <c r="B142" s="731" t="s">
        <v>568</v>
      </c>
      <c r="C142" s="732" t="s">
        <v>587</v>
      </c>
      <c r="D142" s="733" t="s">
        <v>588</v>
      </c>
      <c r="E142" s="734">
        <v>50113001</v>
      </c>
      <c r="F142" s="733" t="s">
        <v>596</v>
      </c>
      <c r="G142" s="732" t="s">
        <v>597</v>
      </c>
      <c r="H142" s="732">
        <v>51366</v>
      </c>
      <c r="I142" s="732">
        <v>51366</v>
      </c>
      <c r="J142" s="732" t="s">
        <v>736</v>
      </c>
      <c r="K142" s="732" t="s">
        <v>738</v>
      </c>
      <c r="L142" s="735">
        <v>171.6</v>
      </c>
      <c r="M142" s="735">
        <v>5</v>
      </c>
      <c r="N142" s="736">
        <v>858</v>
      </c>
    </row>
    <row r="143" spans="1:14" ht="14.45" customHeight="1" x14ac:dyDescent="0.2">
      <c r="A143" s="730" t="s">
        <v>567</v>
      </c>
      <c r="B143" s="731" t="s">
        <v>568</v>
      </c>
      <c r="C143" s="732" t="s">
        <v>587</v>
      </c>
      <c r="D143" s="733" t="s">
        <v>588</v>
      </c>
      <c r="E143" s="734">
        <v>50113001</v>
      </c>
      <c r="F143" s="733" t="s">
        <v>596</v>
      </c>
      <c r="G143" s="732" t="s">
        <v>597</v>
      </c>
      <c r="H143" s="732">
        <v>51383</v>
      </c>
      <c r="I143" s="732">
        <v>51383</v>
      </c>
      <c r="J143" s="732" t="s">
        <v>736</v>
      </c>
      <c r="K143" s="732" t="s">
        <v>831</v>
      </c>
      <c r="L143" s="735">
        <v>93.5</v>
      </c>
      <c r="M143" s="735">
        <v>26</v>
      </c>
      <c r="N143" s="736">
        <v>2431</v>
      </c>
    </row>
    <row r="144" spans="1:14" ht="14.45" customHeight="1" x14ac:dyDescent="0.2">
      <c r="A144" s="730" t="s">
        <v>567</v>
      </c>
      <c r="B144" s="731" t="s">
        <v>568</v>
      </c>
      <c r="C144" s="732" t="s">
        <v>587</v>
      </c>
      <c r="D144" s="733" t="s">
        <v>588</v>
      </c>
      <c r="E144" s="734">
        <v>50113001</v>
      </c>
      <c r="F144" s="733" t="s">
        <v>596</v>
      </c>
      <c r="G144" s="732" t="s">
        <v>597</v>
      </c>
      <c r="H144" s="732">
        <v>51384</v>
      </c>
      <c r="I144" s="732">
        <v>51384</v>
      </c>
      <c r="J144" s="732" t="s">
        <v>736</v>
      </c>
      <c r="K144" s="732" t="s">
        <v>832</v>
      </c>
      <c r="L144" s="735">
        <v>192.5</v>
      </c>
      <c r="M144" s="735">
        <v>56</v>
      </c>
      <c r="N144" s="736">
        <v>10780</v>
      </c>
    </row>
    <row r="145" spans="1:14" ht="14.45" customHeight="1" x14ac:dyDescent="0.2">
      <c r="A145" s="730" t="s">
        <v>567</v>
      </c>
      <c r="B145" s="731" t="s">
        <v>568</v>
      </c>
      <c r="C145" s="732" t="s">
        <v>587</v>
      </c>
      <c r="D145" s="733" t="s">
        <v>588</v>
      </c>
      <c r="E145" s="734">
        <v>50113001</v>
      </c>
      <c r="F145" s="733" t="s">
        <v>596</v>
      </c>
      <c r="G145" s="732" t="s">
        <v>597</v>
      </c>
      <c r="H145" s="732">
        <v>241993</v>
      </c>
      <c r="I145" s="732">
        <v>241993</v>
      </c>
      <c r="J145" s="732" t="s">
        <v>636</v>
      </c>
      <c r="K145" s="732" t="s">
        <v>637</v>
      </c>
      <c r="L145" s="735">
        <v>94.29</v>
      </c>
      <c r="M145" s="735">
        <v>1</v>
      </c>
      <c r="N145" s="736">
        <v>94.29</v>
      </c>
    </row>
    <row r="146" spans="1:14" ht="14.45" customHeight="1" x14ac:dyDescent="0.2">
      <c r="A146" s="730" t="s">
        <v>567</v>
      </c>
      <c r="B146" s="731" t="s">
        <v>568</v>
      </c>
      <c r="C146" s="732" t="s">
        <v>587</v>
      </c>
      <c r="D146" s="733" t="s">
        <v>588</v>
      </c>
      <c r="E146" s="734">
        <v>50113001</v>
      </c>
      <c r="F146" s="733" t="s">
        <v>596</v>
      </c>
      <c r="G146" s="732" t="s">
        <v>597</v>
      </c>
      <c r="H146" s="732">
        <v>193724</v>
      </c>
      <c r="I146" s="732">
        <v>93724</v>
      </c>
      <c r="J146" s="732" t="s">
        <v>833</v>
      </c>
      <c r="K146" s="732" t="s">
        <v>834</v>
      </c>
      <c r="L146" s="735">
        <v>68.240000000000009</v>
      </c>
      <c r="M146" s="735">
        <v>2</v>
      </c>
      <c r="N146" s="736">
        <v>136.48000000000002</v>
      </c>
    </row>
    <row r="147" spans="1:14" ht="14.45" customHeight="1" x14ac:dyDescent="0.2">
      <c r="A147" s="730" t="s">
        <v>567</v>
      </c>
      <c r="B147" s="731" t="s">
        <v>568</v>
      </c>
      <c r="C147" s="732" t="s">
        <v>587</v>
      </c>
      <c r="D147" s="733" t="s">
        <v>588</v>
      </c>
      <c r="E147" s="734">
        <v>50113001</v>
      </c>
      <c r="F147" s="733" t="s">
        <v>596</v>
      </c>
      <c r="G147" s="732" t="s">
        <v>597</v>
      </c>
      <c r="H147" s="732">
        <v>900321</v>
      </c>
      <c r="I147" s="732">
        <v>0</v>
      </c>
      <c r="J147" s="732" t="s">
        <v>835</v>
      </c>
      <c r="K147" s="732" t="s">
        <v>329</v>
      </c>
      <c r="L147" s="735">
        <v>640.47833324590135</v>
      </c>
      <c r="M147" s="735">
        <v>3</v>
      </c>
      <c r="N147" s="736">
        <v>1921.4349997377039</v>
      </c>
    </row>
    <row r="148" spans="1:14" ht="14.45" customHeight="1" x14ac:dyDescent="0.2">
      <c r="A148" s="730" t="s">
        <v>567</v>
      </c>
      <c r="B148" s="731" t="s">
        <v>568</v>
      </c>
      <c r="C148" s="732" t="s">
        <v>587</v>
      </c>
      <c r="D148" s="733" t="s">
        <v>588</v>
      </c>
      <c r="E148" s="734">
        <v>50113001</v>
      </c>
      <c r="F148" s="733" t="s">
        <v>596</v>
      </c>
      <c r="G148" s="732" t="s">
        <v>597</v>
      </c>
      <c r="H148" s="732">
        <v>231541</v>
      </c>
      <c r="I148" s="732">
        <v>231541</v>
      </c>
      <c r="J148" s="732" t="s">
        <v>747</v>
      </c>
      <c r="K148" s="732" t="s">
        <v>748</v>
      </c>
      <c r="L148" s="735">
        <v>80.690000000000012</v>
      </c>
      <c r="M148" s="735">
        <v>2</v>
      </c>
      <c r="N148" s="736">
        <v>161.38000000000002</v>
      </c>
    </row>
    <row r="149" spans="1:14" ht="14.45" customHeight="1" x14ac:dyDescent="0.2">
      <c r="A149" s="730" t="s">
        <v>567</v>
      </c>
      <c r="B149" s="731" t="s">
        <v>568</v>
      </c>
      <c r="C149" s="732" t="s">
        <v>587</v>
      </c>
      <c r="D149" s="733" t="s">
        <v>588</v>
      </c>
      <c r="E149" s="734">
        <v>50113001</v>
      </c>
      <c r="F149" s="733" t="s">
        <v>596</v>
      </c>
      <c r="G149" s="732" t="s">
        <v>597</v>
      </c>
      <c r="H149" s="732">
        <v>100502</v>
      </c>
      <c r="I149" s="732">
        <v>502</v>
      </c>
      <c r="J149" s="732" t="s">
        <v>749</v>
      </c>
      <c r="K149" s="732" t="s">
        <v>836</v>
      </c>
      <c r="L149" s="735">
        <v>268.93999999999994</v>
      </c>
      <c r="M149" s="735">
        <v>1</v>
      </c>
      <c r="N149" s="736">
        <v>268.93999999999994</v>
      </c>
    </row>
    <row r="150" spans="1:14" ht="14.45" customHeight="1" x14ac:dyDescent="0.2">
      <c r="A150" s="730" t="s">
        <v>567</v>
      </c>
      <c r="B150" s="731" t="s">
        <v>568</v>
      </c>
      <c r="C150" s="732" t="s">
        <v>587</v>
      </c>
      <c r="D150" s="733" t="s">
        <v>588</v>
      </c>
      <c r="E150" s="734">
        <v>50113001</v>
      </c>
      <c r="F150" s="733" t="s">
        <v>596</v>
      </c>
      <c r="G150" s="732" t="s">
        <v>611</v>
      </c>
      <c r="H150" s="732">
        <v>102963</v>
      </c>
      <c r="I150" s="732">
        <v>2963</v>
      </c>
      <c r="J150" s="732" t="s">
        <v>665</v>
      </c>
      <c r="K150" s="732" t="s">
        <v>666</v>
      </c>
      <c r="L150" s="735">
        <v>120.79</v>
      </c>
      <c r="M150" s="735">
        <v>1</v>
      </c>
      <c r="N150" s="736">
        <v>120.79</v>
      </c>
    </row>
    <row r="151" spans="1:14" ht="14.45" customHeight="1" x14ac:dyDescent="0.2">
      <c r="A151" s="730" t="s">
        <v>567</v>
      </c>
      <c r="B151" s="731" t="s">
        <v>568</v>
      </c>
      <c r="C151" s="732" t="s">
        <v>587</v>
      </c>
      <c r="D151" s="733" t="s">
        <v>588</v>
      </c>
      <c r="E151" s="734">
        <v>50113001</v>
      </c>
      <c r="F151" s="733" t="s">
        <v>596</v>
      </c>
      <c r="G151" s="732" t="s">
        <v>597</v>
      </c>
      <c r="H151" s="732">
        <v>192414</v>
      </c>
      <c r="I151" s="732">
        <v>92414</v>
      </c>
      <c r="J151" s="732" t="s">
        <v>756</v>
      </c>
      <c r="K151" s="732" t="s">
        <v>757</v>
      </c>
      <c r="L151" s="735">
        <v>73.950000000000017</v>
      </c>
      <c r="M151" s="735">
        <v>2</v>
      </c>
      <c r="N151" s="736">
        <v>147.90000000000003</v>
      </c>
    </row>
    <row r="152" spans="1:14" ht="14.45" customHeight="1" x14ac:dyDescent="0.2">
      <c r="A152" s="730" t="s">
        <v>567</v>
      </c>
      <c r="B152" s="731" t="s">
        <v>568</v>
      </c>
      <c r="C152" s="732" t="s">
        <v>587</v>
      </c>
      <c r="D152" s="733" t="s">
        <v>588</v>
      </c>
      <c r="E152" s="734">
        <v>50113001</v>
      </c>
      <c r="F152" s="733" t="s">
        <v>596</v>
      </c>
      <c r="G152" s="732" t="s">
        <v>597</v>
      </c>
      <c r="H152" s="732">
        <v>191836</v>
      </c>
      <c r="I152" s="732">
        <v>91836</v>
      </c>
      <c r="J152" s="732" t="s">
        <v>837</v>
      </c>
      <c r="K152" s="732" t="s">
        <v>838</v>
      </c>
      <c r="L152" s="735">
        <v>44.61</v>
      </c>
      <c r="M152" s="735">
        <v>1</v>
      </c>
      <c r="N152" s="736">
        <v>44.61</v>
      </c>
    </row>
    <row r="153" spans="1:14" ht="14.45" customHeight="1" x14ac:dyDescent="0.2">
      <c r="A153" s="730" t="s">
        <v>567</v>
      </c>
      <c r="B153" s="731" t="s">
        <v>568</v>
      </c>
      <c r="C153" s="732" t="s">
        <v>587</v>
      </c>
      <c r="D153" s="733" t="s">
        <v>588</v>
      </c>
      <c r="E153" s="734">
        <v>50113001</v>
      </c>
      <c r="F153" s="733" t="s">
        <v>596</v>
      </c>
      <c r="G153" s="732" t="s">
        <v>597</v>
      </c>
      <c r="H153" s="732">
        <v>221998</v>
      </c>
      <c r="I153" s="732">
        <v>221998</v>
      </c>
      <c r="J153" s="732" t="s">
        <v>839</v>
      </c>
      <c r="K153" s="732" t="s">
        <v>840</v>
      </c>
      <c r="L153" s="735">
        <v>22.41</v>
      </c>
      <c r="M153" s="735">
        <v>2</v>
      </c>
      <c r="N153" s="736">
        <v>44.82</v>
      </c>
    </row>
    <row r="154" spans="1:14" ht="14.45" customHeight="1" x14ac:dyDescent="0.2">
      <c r="A154" s="730" t="s">
        <v>567</v>
      </c>
      <c r="B154" s="731" t="s">
        <v>568</v>
      </c>
      <c r="C154" s="732" t="s">
        <v>587</v>
      </c>
      <c r="D154" s="733" t="s">
        <v>588</v>
      </c>
      <c r="E154" s="734">
        <v>50113005</v>
      </c>
      <c r="F154" s="733" t="s">
        <v>688</v>
      </c>
      <c r="G154" s="732" t="s">
        <v>597</v>
      </c>
      <c r="H154" s="732">
        <v>499200</v>
      </c>
      <c r="I154" s="732">
        <v>0</v>
      </c>
      <c r="J154" s="732" t="s">
        <v>841</v>
      </c>
      <c r="K154" s="732" t="s">
        <v>842</v>
      </c>
      <c r="L154" s="735">
        <v>52635</v>
      </c>
      <c r="M154" s="735">
        <v>1</v>
      </c>
      <c r="N154" s="736">
        <v>52635</v>
      </c>
    </row>
    <row r="155" spans="1:14" ht="14.45" customHeight="1" x14ac:dyDescent="0.2">
      <c r="A155" s="730" t="s">
        <v>567</v>
      </c>
      <c r="B155" s="731" t="s">
        <v>568</v>
      </c>
      <c r="C155" s="732" t="s">
        <v>587</v>
      </c>
      <c r="D155" s="733" t="s">
        <v>588</v>
      </c>
      <c r="E155" s="734">
        <v>50113005</v>
      </c>
      <c r="F155" s="733" t="s">
        <v>688</v>
      </c>
      <c r="G155" s="732" t="s">
        <v>597</v>
      </c>
      <c r="H155" s="732">
        <v>142249</v>
      </c>
      <c r="I155" s="732">
        <v>0</v>
      </c>
      <c r="J155" s="732" t="s">
        <v>843</v>
      </c>
      <c r="K155" s="732" t="s">
        <v>844</v>
      </c>
      <c r="L155" s="735">
        <v>48225.1</v>
      </c>
      <c r="M155" s="735">
        <v>3</v>
      </c>
      <c r="N155" s="736">
        <v>144675.29999999999</v>
      </c>
    </row>
    <row r="156" spans="1:14" ht="14.45" customHeight="1" x14ac:dyDescent="0.2">
      <c r="A156" s="730" t="s">
        <v>567</v>
      </c>
      <c r="B156" s="731" t="s">
        <v>568</v>
      </c>
      <c r="C156" s="732" t="s">
        <v>587</v>
      </c>
      <c r="D156" s="733" t="s">
        <v>588</v>
      </c>
      <c r="E156" s="734">
        <v>50113005</v>
      </c>
      <c r="F156" s="733" t="s">
        <v>688</v>
      </c>
      <c r="G156" s="732" t="s">
        <v>597</v>
      </c>
      <c r="H156" s="732">
        <v>142248</v>
      </c>
      <c r="I156" s="732">
        <v>0</v>
      </c>
      <c r="J156" s="732" t="s">
        <v>845</v>
      </c>
      <c r="K156" s="732" t="s">
        <v>846</v>
      </c>
      <c r="L156" s="735">
        <v>67405.8</v>
      </c>
      <c r="M156" s="735">
        <v>5</v>
      </c>
      <c r="N156" s="736">
        <v>337029</v>
      </c>
    </row>
    <row r="157" spans="1:14" ht="14.45" customHeight="1" x14ac:dyDescent="0.2">
      <c r="A157" s="730" t="s">
        <v>567</v>
      </c>
      <c r="B157" s="731" t="s">
        <v>568</v>
      </c>
      <c r="C157" s="732" t="s">
        <v>587</v>
      </c>
      <c r="D157" s="733" t="s">
        <v>588</v>
      </c>
      <c r="E157" s="734">
        <v>50113005</v>
      </c>
      <c r="F157" s="733" t="s">
        <v>688</v>
      </c>
      <c r="G157" s="732" t="s">
        <v>597</v>
      </c>
      <c r="H157" s="732">
        <v>31555</v>
      </c>
      <c r="I157" s="732">
        <v>0</v>
      </c>
      <c r="J157" s="732" t="s">
        <v>847</v>
      </c>
      <c r="K157" s="732" t="s">
        <v>848</v>
      </c>
      <c r="L157" s="735">
        <v>6534</v>
      </c>
      <c r="M157" s="735">
        <v>2</v>
      </c>
      <c r="N157" s="736">
        <v>13068</v>
      </c>
    </row>
    <row r="158" spans="1:14" ht="14.45" customHeight="1" x14ac:dyDescent="0.2">
      <c r="A158" s="730" t="s">
        <v>567</v>
      </c>
      <c r="B158" s="731" t="s">
        <v>568</v>
      </c>
      <c r="C158" s="732" t="s">
        <v>587</v>
      </c>
      <c r="D158" s="733" t="s">
        <v>588</v>
      </c>
      <c r="E158" s="734">
        <v>50113005</v>
      </c>
      <c r="F158" s="733" t="s">
        <v>688</v>
      </c>
      <c r="G158" s="732" t="s">
        <v>597</v>
      </c>
      <c r="H158" s="732">
        <v>31556</v>
      </c>
      <c r="I158" s="732">
        <v>0</v>
      </c>
      <c r="J158" s="732" t="s">
        <v>849</v>
      </c>
      <c r="K158" s="732" t="s">
        <v>850</v>
      </c>
      <c r="L158" s="735">
        <v>17751.25</v>
      </c>
      <c r="M158" s="735">
        <v>8</v>
      </c>
      <c r="N158" s="736">
        <v>142010</v>
      </c>
    </row>
    <row r="159" spans="1:14" ht="14.45" customHeight="1" x14ac:dyDescent="0.2">
      <c r="A159" s="730" t="s">
        <v>567</v>
      </c>
      <c r="B159" s="731" t="s">
        <v>568</v>
      </c>
      <c r="C159" s="732" t="s">
        <v>587</v>
      </c>
      <c r="D159" s="733" t="s">
        <v>588</v>
      </c>
      <c r="E159" s="734">
        <v>50113005</v>
      </c>
      <c r="F159" s="733" t="s">
        <v>688</v>
      </c>
      <c r="G159" s="732" t="s">
        <v>597</v>
      </c>
      <c r="H159" s="732">
        <v>31557</v>
      </c>
      <c r="I159" s="732">
        <v>0</v>
      </c>
      <c r="J159" s="732" t="s">
        <v>851</v>
      </c>
      <c r="K159" s="732" t="s">
        <v>852</v>
      </c>
      <c r="L159" s="735">
        <v>19873.071428571428</v>
      </c>
      <c r="M159" s="735">
        <v>14</v>
      </c>
      <c r="N159" s="736">
        <v>278223</v>
      </c>
    </row>
    <row r="160" spans="1:14" ht="14.45" customHeight="1" x14ac:dyDescent="0.2">
      <c r="A160" s="730" t="s">
        <v>567</v>
      </c>
      <c r="B160" s="731" t="s">
        <v>568</v>
      </c>
      <c r="C160" s="732" t="s">
        <v>587</v>
      </c>
      <c r="D160" s="733" t="s">
        <v>588</v>
      </c>
      <c r="E160" s="734">
        <v>50113005</v>
      </c>
      <c r="F160" s="733" t="s">
        <v>688</v>
      </c>
      <c r="G160" s="732" t="s">
        <v>597</v>
      </c>
      <c r="H160" s="732">
        <v>31558</v>
      </c>
      <c r="I160" s="732">
        <v>0</v>
      </c>
      <c r="J160" s="732" t="s">
        <v>853</v>
      </c>
      <c r="K160" s="732" t="s">
        <v>854</v>
      </c>
      <c r="L160" s="735">
        <v>26309.485714285714</v>
      </c>
      <c r="M160" s="735">
        <v>175</v>
      </c>
      <c r="N160" s="736">
        <v>4604160</v>
      </c>
    </row>
    <row r="161" spans="1:14" ht="14.45" customHeight="1" x14ac:dyDescent="0.2">
      <c r="A161" s="730" t="s">
        <v>567</v>
      </c>
      <c r="B161" s="731" t="s">
        <v>568</v>
      </c>
      <c r="C161" s="732" t="s">
        <v>587</v>
      </c>
      <c r="D161" s="733" t="s">
        <v>588</v>
      </c>
      <c r="E161" s="734">
        <v>50113005</v>
      </c>
      <c r="F161" s="733" t="s">
        <v>688</v>
      </c>
      <c r="G161" s="732" t="s">
        <v>597</v>
      </c>
      <c r="H161" s="732">
        <v>31559</v>
      </c>
      <c r="I161" s="732">
        <v>0</v>
      </c>
      <c r="J161" s="732" t="s">
        <v>855</v>
      </c>
      <c r="K161" s="732" t="s">
        <v>856</v>
      </c>
      <c r="L161" s="735">
        <v>32924.129464285717</v>
      </c>
      <c r="M161" s="735">
        <v>224</v>
      </c>
      <c r="N161" s="736">
        <v>7375005</v>
      </c>
    </row>
    <row r="162" spans="1:14" ht="14.45" customHeight="1" x14ac:dyDescent="0.2">
      <c r="A162" s="730" t="s">
        <v>567</v>
      </c>
      <c r="B162" s="731" t="s">
        <v>568</v>
      </c>
      <c r="C162" s="732" t="s">
        <v>587</v>
      </c>
      <c r="D162" s="733" t="s">
        <v>588</v>
      </c>
      <c r="E162" s="734">
        <v>50113005</v>
      </c>
      <c r="F162" s="733" t="s">
        <v>688</v>
      </c>
      <c r="G162" s="732" t="s">
        <v>597</v>
      </c>
      <c r="H162" s="732">
        <v>31560</v>
      </c>
      <c r="I162" s="732">
        <v>0</v>
      </c>
      <c r="J162" s="732" t="s">
        <v>857</v>
      </c>
      <c r="K162" s="732" t="s">
        <v>858</v>
      </c>
      <c r="L162" s="735">
        <v>39204</v>
      </c>
      <c r="M162" s="735">
        <v>19</v>
      </c>
      <c r="N162" s="736">
        <v>744876</v>
      </c>
    </row>
    <row r="163" spans="1:14" ht="14.45" customHeight="1" x14ac:dyDescent="0.2">
      <c r="A163" s="730" t="s">
        <v>567</v>
      </c>
      <c r="B163" s="731" t="s">
        <v>568</v>
      </c>
      <c r="C163" s="732" t="s">
        <v>587</v>
      </c>
      <c r="D163" s="733" t="s">
        <v>588</v>
      </c>
      <c r="E163" s="734">
        <v>50113005</v>
      </c>
      <c r="F163" s="733" t="s">
        <v>688</v>
      </c>
      <c r="G163" s="732" t="s">
        <v>597</v>
      </c>
      <c r="H163" s="732">
        <v>498750</v>
      </c>
      <c r="I163" s="732">
        <v>0</v>
      </c>
      <c r="J163" s="732" t="s">
        <v>859</v>
      </c>
      <c r="K163" s="732" t="s">
        <v>860</v>
      </c>
      <c r="L163" s="735">
        <v>75801</v>
      </c>
      <c r="M163" s="735">
        <v>6</v>
      </c>
      <c r="N163" s="736">
        <v>454806</v>
      </c>
    </row>
    <row r="164" spans="1:14" ht="14.45" customHeight="1" x14ac:dyDescent="0.2">
      <c r="A164" s="730" t="s">
        <v>567</v>
      </c>
      <c r="B164" s="731" t="s">
        <v>568</v>
      </c>
      <c r="C164" s="732" t="s">
        <v>587</v>
      </c>
      <c r="D164" s="733" t="s">
        <v>588</v>
      </c>
      <c r="E164" s="734">
        <v>50113005</v>
      </c>
      <c r="F164" s="733" t="s">
        <v>688</v>
      </c>
      <c r="G164" s="732" t="s">
        <v>597</v>
      </c>
      <c r="H164" s="732">
        <v>499209</v>
      </c>
      <c r="I164" s="732">
        <v>0</v>
      </c>
      <c r="J164" s="732" t="s">
        <v>861</v>
      </c>
      <c r="K164" s="732" t="s">
        <v>860</v>
      </c>
      <c r="L164" s="735">
        <v>101068</v>
      </c>
      <c r="M164" s="735">
        <v>2</v>
      </c>
      <c r="N164" s="736">
        <v>202136</v>
      </c>
    </row>
    <row r="165" spans="1:14" ht="14.45" customHeight="1" x14ac:dyDescent="0.2">
      <c r="A165" s="730" t="s">
        <v>567</v>
      </c>
      <c r="B165" s="731" t="s">
        <v>568</v>
      </c>
      <c r="C165" s="732" t="s">
        <v>587</v>
      </c>
      <c r="D165" s="733" t="s">
        <v>588</v>
      </c>
      <c r="E165" s="734">
        <v>50113005</v>
      </c>
      <c r="F165" s="733" t="s">
        <v>688</v>
      </c>
      <c r="G165" s="732" t="s">
        <v>597</v>
      </c>
      <c r="H165" s="732">
        <v>499645</v>
      </c>
      <c r="I165" s="732">
        <v>0</v>
      </c>
      <c r="J165" s="732" t="s">
        <v>862</v>
      </c>
      <c r="K165" s="732" t="s">
        <v>860</v>
      </c>
      <c r="L165" s="735">
        <v>126335</v>
      </c>
      <c r="M165" s="735">
        <v>1</v>
      </c>
      <c r="N165" s="736">
        <v>126335</v>
      </c>
    </row>
    <row r="166" spans="1:14" ht="14.45" customHeight="1" x14ac:dyDescent="0.2">
      <c r="A166" s="730" t="s">
        <v>567</v>
      </c>
      <c r="B166" s="731" t="s">
        <v>568</v>
      </c>
      <c r="C166" s="732" t="s">
        <v>587</v>
      </c>
      <c r="D166" s="733" t="s">
        <v>588</v>
      </c>
      <c r="E166" s="734">
        <v>50113005</v>
      </c>
      <c r="F166" s="733" t="s">
        <v>688</v>
      </c>
      <c r="G166" s="732" t="s">
        <v>597</v>
      </c>
      <c r="H166" s="732">
        <v>61199</v>
      </c>
      <c r="I166" s="732">
        <v>0</v>
      </c>
      <c r="J166" s="732" t="s">
        <v>809</v>
      </c>
      <c r="K166" s="732" t="s">
        <v>810</v>
      </c>
      <c r="L166" s="735">
        <v>0</v>
      </c>
      <c r="M166" s="735">
        <v>0</v>
      </c>
      <c r="N166" s="736">
        <v>0</v>
      </c>
    </row>
    <row r="167" spans="1:14" ht="14.45" customHeight="1" x14ac:dyDescent="0.2">
      <c r="A167" s="730" t="s">
        <v>567</v>
      </c>
      <c r="B167" s="731" t="s">
        <v>568</v>
      </c>
      <c r="C167" s="732" t="s">
        <v>587</v>
      </c>
      <c r="D167" s="733" t="s">
        <v>588</v>
      </c>
      <c r="E167" s="734">
        <v>50113009</v>
      </c>
      <c r="F167" s="733" t="s">
        <v>817</v>
      </c>
      <c r="G167" s="732" t="s">
        <v>597</v>
      </c>
      <c r="H167" s="732">
        <v>195609</v>
      </c>
      <c r="I167" s="732">
        <v>95609</v>
      </c>
      <c r="J167" s="732" t="s">
        <v>863</v>
      </c>
      <c r="K167" s="732" t="s">
        <v>864</v>
      </c>
      <c r="L167" s="735">
        <v>718.12</v>
      </c>
      <c r="M167" s="735">
        <v>9</v>
      </c>
      <c r="N167" s="736">
        <v>6463.08</v>
      </c>
    </row>
    <row r="168" spans="1:14" ht="14.45" customHeight="1" x14ac:dyDescent="0.2">
      <c r="A168" s="730" t="s">
        <v>567</v>
      </c>
      <c r="B168" s="731" t="s">
        <v>568</v>
      </c>
      <c r="C168" s="732" t="s">
        <v>587</v>
      </c>
      <c r="D168" s="733" t="s">
        <v>588</v>
      </c>
      <c r="E168" s="734">
        <v>50113009</v>
      </c>
      <c r="F168" s="733" t="s">
        <v>817</v>
      </c>
      <c r="G168" s="732" t="s">
        <v>611</v>
      </c>
      <c r="H168" s="732">
        <v>224708</v>
      </c>
      <c r="I168" s="732">
        <v>224708</v>
      </c>
      <c r="J168" s="732" t="s">
        <v>865</v>
      </c>
      <c r="K168" s="732" t="s">
        <v>866</v>
      </c>
      <c r="L168" s="735">
        <v>3375.1901057045452</v>
      </c>
      <c r="M168" s="735">
        <v>4</v>
      </c>
      <c r="N168" s="736">
        <v>13500.760422818181</v>
      </c>
    </row>
    <row r="169" spans="1:14" ht="14.45" customHeight="1" x14ac:dyDescent="0.2">
      <c r="A169" s="730" t="s">
        <v>567</v>
      </c>
      <c r="B169" s="731" t="s">
        <v>568</v>
      </c>
      <c r="C169" s="732" t="s">
        <v>587</v>
      </c>
      <c r="D169" s="733" t="s">
        <v>588</v>
      </c>
      <c r="E169" s="734">
        <v>50113009</v>
      </c>
      <c r="F169" s="733" t="s">
        <v>817</v>
      </c>
      <c r="G169" s="732" t="s">
        <v>611</v>
      </c>
      <c r="H169" s="732">
        <v>224707</v>
      </c>
      <c r="I169" s="732">
        <v>224707</v>
      </c>
      <c r="J169" s="732" t="s">
        <v>865</v>
      </c>
      <c r="K169" s="732" t="s">
        <v>867</v>
      </c>
      <c r="L169" s="735">
        <v>702.29644067813445</v>
      </c>
      <c r="M169" s="735">
        <v>122</v>
      </c>
      <c r="N169" s="736">
        <v>85680.165762732402</v>
      </c>
    </row>
    <row r="170" spans="1:14" ht="14.45" customHeight="1" x14ac:dyDescent="0.2">
      <c r="A170" s="730" t="s">
        <v>567</v>
      </c>
      <c r="B170" s="731" t="s">
        <v>568</v>
      </c>
      <c r="C170" s="732" t="s">
        <v>587</v>
      </c>
      <c r="D170" s="733" t="s">
        <v>588</v>
      </c>
      <c r="E170" s="734">
        <v>50113009</v>
      </c>
      <c r="F170" s="733" t="s">
        <v>817</v>
      </c>
      <c r="G170" s="732" t="s">
        <v>611</v>
      </c>
      <c r="H170" s="732">
        <v>224716</v>
      </c>
      <c r="I170" s="732">
        <v>224716</v>
      </c>
      <c r="J170" s="732" t="s">
        <v>865</v>
      </c>
      <c r="K170" s="732" t="s">
        <v>868</v>
      </c>
      <c r="L170" s="735">
        <v>13849.11727706179</v>
      </c>
      <c r="M170" s="735">
        <v>75</v>
      </c>
      <c r="N170" s="736">
        <v>1038683.7957796343</v>
      </c>
    </row>
    <row r="171" spans="1:14" ht="14.45" customHeight="1" x14ac:dyDescent="0.2">
      <c r="A171" s="730" t="s">
        <v>567</v>
      </c>
      <c r="B171" s="731" t="s">
        <v>568</v>
      </c>
      <c r="C171" s="732" t="s">
        <v>587</v>
      </c>
      <c r="D171" s="733" t="s">
        <v>588</v>
      </c>
      <c r="E171" s="734">
        <v>50113009</v>
      </c>
      <c r="F171" s="733" t="s">
        <v>817</v>
      </c>
      <c r="G171" s="732" t="s">
        <v>611</v>
      </c>
      <c r="H171" s="732">
        <v>224709</v>
      </c>
      <c r="I171" s="732">
        <v>224709</v>
      </c>
      <c r="J171" s="732" t="s">
        <v>865</v>
      </c>
      <c r="K171" s="732" t="s">
        <v>869</v>
      </c>
      <c r="L171" s="735">
        <v>1737.9718353016867</v>
      </c>
      <c r="M171" s="735">
        <v>4</v>
      </c>
      <c r="N171" s="736">
        <v>6951.8873412067469</v>
      </c>
    </row>
    <row r="172" spans="1:14" ht="14.45" customHeight="1" x14ac:dyDescent="0.2">
      <c r="A172" s="730" t="s">
        <v>567</v>
      </c>
      <c r="B172" s="731" t="s">
        <v>568</v>
      </c>
      <c r="C172" s="732" t="s">
        <v>590</v>
      </c>
      <c r="D172" s="733" t="s">
        <v>591</v>
      </c>
      <c r="E172" s="734">
        <v>50113016</v>
      </c>
      <c r="F172" s="733" t="s">
        <v>870</v>
      </c>
      <c r="G172" s="732" t="s">
        <v>597</v>
      </c>
      <c r="H172" s="732">
        <v>222514</v>
      </c>
      <c r="I172" s="732">
        <v>0</v>
      </c>
      <c r="J172" s="732" t="s">
        <v>871</v>
      </c>
      <c r="K172" s="732" t="s">
        <v>872</v>
      </c>
      <c r="L172" s="735">
        <v>580800</v>
      </c>
      <c r="M172" s="735">
        <v>7</v>
      </c>
      <c r="N172" s="736">
        <v>4065600</v>
      </c>
    </row>
    <row r="173" spans="1:14" ht="14.45" customHeight="1" x14ac:dyDescent="0.2">
      <c r="A173" s="730" t="s">
        <v>567</v>
      </c>
      <c r="B173" s="731" t="s">
        <v>568</v>
      </c>
      <c r="C173" s="732" t="s">
        <v>590</v>
      </c>
      <c r="D173" s="733" t="s">
        <v>591</v>
      </c>
      <c r="E173" s="734">
        <v>50113016</v>
      </c>
      <c r="F173" s="733" t="s">
        <v>870</v>
      </c>
      <c r="G173" s="732" t="s">
        <v>597</v>
      </c>
      <c r="H173" s="732">
        <v>27720</v>
      </c>
      <c r="I173" s="732">
        <v>27720</v>
      </c>
      <c r="J173" s="732" t="s">
        <v>873</v>
      </c>
      <c r="K173" s="732" t="s">
        <v>874</v>
      </c>
      <c r="L173" s="735">
        <v>18496.981281712502</v>
      </c>
      <c r="M173" s="735">
        <v>35</v>
      </c>
      <c r="N173" s="736">
        <v>647394.34485993756</v>
      </c>
    </row>
    <row r="174" spans="1:14" ht="14.45" customHeight="1" thickBot="1" x14ac:dyDescent="0.25">
      <c r="A174" s="737" t="s">
        <v>567</v>
      </c>
      <c r="B174" s="738" t="s">
        <v>568</v>
      </c>
      <c r="C174" s="739" t="s">
        <v>590</v>
      </c>
      <c r="D174" s="740" t="s">
        <v>591</v>
      </c>
      <c r="E174" s="741">
        <v>50113016</v>
      </c>
      <c r="F174" s="740" t="s">
        <v>870</v>
      </c>
      <c r="G174" s="739" t="s">
        <v>597</v>
      </c>
      <c r="H174" s="739">
        <v>194562</v>
      </c>
      <c r="I174" s="739">
        <v>0</v>
      </c>
      <c r="J174" s="739" t="s">
        <v>875</v>
      </c>
      <c r="K174" s="739" t="s">
        <v>876</v>
      </c>
      <c r="L174" s="742">
        <v>108556.80000000002</v>
      </c>
      <c r="M174" s="742">
        <v>8</v>
      </c>
      <c r="N174" s="743">
        <v>868454.40000000014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7AD3D4F-C098-430A-918E-BEECE85817B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877</v>
      </c>
      <c r="B5" s="728">
        <v>132.34999999999997</v>
      </c>
      <c r="C5" s="748">
        <v>4.7516094798109532E-2</v>
      </c>
      <c r="D5" s="728">
        <v>2653.0220000000004</v>
      </c>
      <c r="E5" s="748">
        <v>0.95248390520189052</v>
      </c>
      <c r="F5" s="729">
        <v>2785.3720000000003</v>
      </c>
    </row>
    <row r="6" spans="1:6" ht="14.45" customHeight="1" x14ac:dyDescent="0.2">
      <c r="A6" s="759" t="s">
        <v>878</v>
      </c>
      <c r="B6" s="735"/>
      <c r="C6" s="749">
        <v>0</v>
      </c>
      <c r="D6" s="735">
        <v>637.14000374304987</v>
      </c>
      <c r="E6" s="749">
        <v>1</v>
      </c>
      <c r="F6" s="736">
        <v>637.14000374304987</v>
      </c>
    </row>
    <row r="7" spans="1:6" ht="14.45" customHeight="1" thickBot="1" x14ac:dyDescent="0.25">
      <c r="A7" s="760" t="s">
        <v>879</v>
      </c>
      <c r="B7" s="751"/>
      <c r="C7" s="752">
        <v>0</v>
      </c>
      <c r="D7" s="751">
        <v>1144937.3993063911</v>
      </c>
      <c r="E7" s="752">
        <v>1</v>
      </c>
      <c r="F7" s="753">
        <v>1144937.3993063911</v>
      </c>
    </row>
    <row r="8" spans="1:6" ht="14.45" customHeight="1" thickBot="1" x14ac:dyDescent="0.25">
      <c r="A8" s="754" t="s">
        <v>3</v>
      </c>
      <c r="B8" s="755">
        <v>132.34999999999997</v>
      </c>
      <c r="C8" s="756">
        <v>1.1525132381972936E-4</v>
      </c>
      <c r="D8" s="755">
        <v>1148227.5613101341</v>
      </c>
      <c r="E8" s="756">
        <v>0.99988474867618016</v>
      </c>
      <c r="F8" s="757">
        <v>1148359.9113101342</v>
      </c>
    </row>
    <row r="9" spans="1:6" ht="14.45" customHeight="1" thickBot="1" x14ac:dyDescent="0.25"/>
    <row r="10" spans="1:6" ht="14.45" customHeight="1" x14ac:dyDescent="0.2">
      <c r="A10" s="758" t="s">
        <v>880</v>
      </c>
      <c r="B10" s="728"/>
      <c r="C10" s="748">
        <v>0</v>
      </c>
      <c r="D10" s="728">
        <v>547.79999999999995</v>
      </c>
      <c r="E10" s="748">
        <v>1</v>
      </c>
      <c r="F10" s="729">
        <v>547.79999999999995</v>
      </c>
    </row>
    <row r="11" spans="1:6" ht="14.45" customHeight="1" x14ac:dyDescent="0.2">
      <c r="A11" s="759" t="s">
        <v>881</v>
      </c>
      <c r="B11" s="735"/>
      <c r="C11" s="749">
        <v>0</v>
      </c>
      <c r="D11" s="735">
        <v>160.6</v>
      </c>
      <c r="E11" s="749">
        <v>1</v>
      </c>
      <c r="F11" s="736">
        <v>160.6</v>
      </c>
    </row>
    <row r="12" spans="1:6" ht="14.45" customHeight="1" x14ac:dyDescent="0.2">
      <c r="A12" s="759" t="s">
        <v>882</v>
      </c>
      <c r="B12" s="735"/>
      <c r="C12" s="749">
        <v>0</v>
      </c>
      <c r="D12" s="735">
        <v>26.110000000000007</v>
      </c>
      <c r="E12" s="749">
        <v>1</v>
      </c>
      <c r="F12" s="736">
        <v>26.110000000000007</v>
      </c>
    </row>
    <row r="13" spans="1:6" ht="14.45" customHeight="1" x14ac:dyDescent="0.2">
      <c r="A13" s="759" t="s">
        <v>883</v>
      </c>
      <c r="B13" s="735"/>
      <c r="C13" s="749">
        <v>0</v>
      </c>
      <c r="D13" s="735">
        <v>596.47</v>
      </c>
      <c r="E13" s="749">
        <v>1</v>
      </c>
      <c r="F13" s="736">
        <v>596.47</v>
      </c>
    </row>
    <row r="14" spans="1:6" ht="14.45" customHeight="1" x14ac:dyDescent="0.2">
      <c r="A14" s="759" t="s">
        <v>884</v>
      </c>
      <c r="B14" s="735"/>
      <c r="C14" s="749">
        <v>0</v>
      </c>
      <c r="D14" s="735">
        <v>343.99199999999996</v>
      </c>
      <c r="E14" s="749">
        <v>1</v>
      </c>
      <c r="F14" s="736">
        <v>343.99199999999996</v>
      </c>
    </row>
    <row r="15" spans="1:6" ht="14.45" customHeight="1" x14ac:dyDescent="0.2">
      <c r="A15" s="759" t="s">
        <v>885</v>
      </c>
      <c r="B15" s="735"/>
      <c r="C15" s="749">
        <v>0</v>
      </c>
      <c r="D15" s="735">
        <v>186.70000000000002</v>
      </c>
      <c r="E15" s="749">
        <v>1</v>
      </c>
      <c r="F15" s="736">
        <v>186.70000000000002</v>
      </c>
    </row>
    <row r="16" spans="1:6" ht="14.45" customHeight="1" x14ac:dyDescent="0.2">
      <c r="A16" s="759" t="s">
        <v>886</v>
      </c>
      <c r="B16" s="735"/>
      <c r="C16" s="749">
        <v>0</v>
      </c>
      <c r="D16" s="735">
        <v>149.28000374305006</v>
      </c>
      <c r="E16" s="749">
        <v>1</v>
      </c>
      <c r="F16" s="736">
        <v>149.28000374305006</v>
      </c>
    </row>
    <row r="17" spans="1:6" ht="14.45" customHeight="1" x14ac:dyDescent="0.2">
      <c r="A17" s="759" t="s">
        <v>887</v>
      </c>
      <c r="B17" s="735"/>
      <c r="C17" s="749">
        <v>0</v>
      </c>
      <c r="D17" s="735">
        <v>1144816.6093063911</v>
      </c>
      <c r="E17" s="749">
        <v>1</v>
      </c>
      <c r="F17" s="736">
        <v>1144816.6093063911</v>
      </c>
    </row>
    <row r="18" spans="1:6" ht="14.45" customHeight="1" x14ac:dyDescent="0.2">
      <c r="A18" s="759" t="s">
        <v>888</v>
      </c>
      <c r="B18" s="735">
        <v>132.34999999999997</v>
      </c>
      <c r="C18" s="749">
        <v>0.60028120464441215</v>
      </c>
      <c r="D18" s="735">
        <v>88.13000000000001</v>
      </c>
      <c r="E18" s="749">
        <v>0.39971879535558791</v>
      </c>
      <c r="F18" s="736">
        <v>220.47999999999996</v>
      </c>
    </row>
    <row r="19" spans="1:6" ht="14.45" customHeight="1" x14ac:dyDescent="0.2">
      <c r="A19" s="759" t="s">
        <v>889</v>
      </c>
      <c r="B19" s="735"/>
      <c r="C19" s="749">
        <v>0</v>
      </c>
      <c r="D19" s="735">
        <v>1034.1100000000001</v>
      </c>
      <c r="E19" s="749">
        <v>1</v>
      </c>
      <c r="F19" s="736">
        <v>1034.1100000000001</v>
      </c>
    </row>
    <row r="20" spans="1:6" ht="14.45" customHeight="1" thickBot="1" x14ac:dyDescent="0.25">
      <c r="A20" s="760" t="s">
        <v>890</v>
      </c>
      <c r="B20" s="751"/>
      <c r="C20" s="752">
        <v>0</v>
      </c>
      <c r="D20" s="751">
        <v>277.75999999999993</v>
      </c>
      <c r="E20" s="752">
        <v>1</v>
      </c>
      <c r="F20" s="753">
        <v>277.75999999999993</v>
      </c>
    </row>
    <row r="21" spans="1:6" ht="14.45" customHeight="1" thickBot="1" x14ac:dyDescent="0.25">
      <c r="A21" s="754" t="s">
        <v>3</v>
      </c>
      <c r="B21" s="755">
        <v>132.34999999999997</v>
      </c>
      <c r="C21" s="756">
        <v>1.1525132381972936E-4</v>
      </c>
      <c r="D21" s="755">
        <v>1148227.5613101341</v>
      </c>
      <c r="E21" s="756">
        <v>0.99988474867618016</v>
      </c>
      <c r="F21" s="757">
        <v>1148359.9113101342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40DE25F2-3528-4A9A-95E7-3F1EB75FD89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2021-11-25T15:05:30Z</dcterms:modified>
</cp:coreProperties>
</file>