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1EAE0FF-A198-4851-B788-B1012E9B514E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1" i="371" l="1"/>
  <c r="S11" i="371"/>
  <c r="T10" i="371"/>
  <c r="S10" i="371"/>
  <c r="T9" i="371"/>
  <c r="S9" i="371"/>
  <c r="T8" i="371"/>
  <c r="S8" i="371"/>
  <c r="T7" i="371"/>
  <c r="S7" i="371"/>
  <c r="T6" i="371"/>
  <c r="S6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L11" i="431"/>
  <c r="N21" i="431"/>
  <c r="P15" i="431"/>
  <c r="Q16" i="431"/>
  <c r="E18" i="431"/>
  <c r="I22" i="431"/>
  <c r="N19" i="431"/>
  <c r="Q22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9" i="431"/>
  <c r="M12" i="431"/>
  <c r="M20" i="431"/>
  <c r="N13" i="431"/>
  <c r="O14" i="431"/>
  <c r="O22" i="431"/>
  <c r="P23" i="431"/>
  <c r="F19" i="431"/>
  <c r="H21" i="431"/>
  <c r="K16" i="431"/>
  <c r="M18" i="431"/>
  <c r="Q14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K15" i="431"/>
  <c r="O11" i="431"/>
  <c r="C16" i="431"/>
  <c r="G12" i="431"/>
  <c r="J15" i="431"/>
  <c r="O12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K23" i="431"/>
  <c r="O19" i="431"/>
  <c r="Q21" i="431"/>
  <c r="D9" i="431"/>
  <c r="G20" i="431"/>
  <c r="J23" i="431"/>
  <c r="O20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L16" i="431"/>
  <c r="Q13" i="431"/>
  <c r="D17" i="431"/>
  <c r="H13" i="431"/>
  <c r="L17" i="431"/>
  <c r="P13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H12" i="431"/>
  <c r="P12" i="431"/>
  <c r="E10" i="431"/>
  <c r="M10" i="431"/>
  <c r="C15" i="431"/>
  <c r="C23" i="431"/>
  <c r="D16" i="431"/>
  <c r="E9" i="431"/>
  <c r="E17" i="431"/>
  <c r="F10" i="431"/>
  <c r="F18" i="431"/>
  <c r="G11" i="431"/>
  <c r="G19" i="431"/>
  <c r="H20" i="431"/>
  <c r="I13" i="431"/>
  <c r="I21" i="431"/>
  <c r="J14" i="431"/>
  <c r="J22" i="431"/>
  <c r="M9" i="431"/>
  <c r="M17" i="431"/>
  <c r="N10" i="431"/>
  <c r="N18" i="431"/>
  <c r="P20" i="431"/>
  <c r="F11" i="431"/>
  <c r="I14" i="431"/>
  <c r="L9" i="431"/>
  <c r="N11" i="431"/>
  <c r="P21" i="431"/>
  <c r="S20" i="431" l="1"/>
  <c r="R20" i="431"/>
  <c r="S12" i="431"/>
  <c r="R12" i="431"/>
  <c r="S13" i="431"/>
  <c r="R13" i="431"/>
  <c r="S19" i="431"/>
  <c r="R19" i="431"/>
  <c r="S11" i="431"/>
  <c r="R11" i="431"/>
  <c r="S21" i="431"/>
  <c r="R21" i="431"/>
  <c r="S18" i="431"/>
  <c r="R18" i="431"/>
  <c r="S10" i="431"/>
  <c r="R10" i="431"/>
  <c r="S17" i="431"/>
  <c r="R17" i="431"/>
  <c r="S9" i="431"/>
  <c r="R9" i="431"/>
  <c r="R14" i="431"/>
  <c r="S14" i="431"/>
  <c r="S22" i="431"/>
  <c r="R22" i="431"/>
  <c r="R16" i="431"/>
  <c r="S16" i="431"/>
  <c r="R23" i="431"/>
  <c r="S23" i="431"/>
  <c r="S15" i="431"/>
  <c r="R15" i="431"/>
  <c r="A19" i="414"/>
  <c r="N8" i="431"/>
  <c r="C8" i="431"/>
  <c r="O8" i="431"/>
  <c r="H8" i="431"/>
  <c r="L8" i="431"/>
  <c r="I8" i="431"/>
  <c r="J8" i="431"/>
  <c r="F8" i="431"/>
  <c r="Q8" i="431"/>
  <c r="K8" i="431"/>
  <c r="E8" i="431"/>
  <c r="G8" i="431"/>
  <c r="M8" i="431"/>
  <c r="D8" i="431"/>
  <c r="P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9" i="414"/>
  <c r="A24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AB3" i="344"/>
  <c r="I11" i="339"/>
  <c r="H11" i="339" l="1"/>
  <c r="G11" i="339"/>
  <c r="A30" i="414"/>
  <c r="A23" i="414"/>
  <c r="A15" i="414"/>
  <c r="A16" i="414"/>
  <c r="A4" i="414"/>
  <c r="A6" i="339" l="1"/>
  <c r="A5" i="339"/>
  <c r="C16" i="414"/>
  <c r="C19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D24" i="414"/>
  <c r="C24" i="414"/>
  <c r="R3" i="345" l="1"/>
  <c r="Q3" i="345"/>
  <c r="Q3" i="347"/>
  <c r="S3" i="347"/>
  <c r="U3" i="347"/>
  <c r="K3" i="387"/>
  <c r="J3" i="372"/>
  <c r="N3" i="372"/>
  <c r="F3" i="372"/>
  <c r="I12" i="339"/>
  <c r="I13" i="339" s="1"/>
  <c r="C31" i="414"/>
  <c r="E31" i="414" s="1"/>
  <c r="H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G15" i="339" l="1"/>
  <c r="H15" i="339"/>
  <c r="J13" i="339"/>
  <c r="B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<sst xmlns="http://schemas.openxmlformats.org/spreadsheetml/2006/main" count="11815" uniqueCount="1753">
  <si>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</si>
  <si>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</si>
  <si>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</si>
  <si>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</si>
  <si>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</si>
  <si>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</si>
  <si>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</si>
  <si>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</si>
  <si>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</si>
  <si>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</si>
  <si>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</si>
  <si>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</si>
  <si>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</si>
  <si>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</si>
  <si>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</si>
  <si>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</si>
  <si>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</si>
  <si>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</si>
  <si>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</si>
  <si>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</si>
  <si>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</si>
  <si>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</si>
  <si>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</si>
  <si>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</si>
  <si>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</si>
  <si>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</si>
  <si>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</si>
  <si>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</si>
  <si>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</si>
  <si>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</si>
  <si>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</si>
  <si>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</si>
  <si>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</si>
  <si>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</si>
  <si>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</si>
  <si>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</si>
  <si>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</si>
  <si>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</si>
  <si>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</si>
  <si>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</si>
  <si>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</si>
  <si>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</si>
  <si>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</si>
  <si>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</si>
  <si>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</si>
  <si>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</si>
  <si>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</si>
  <si>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</si>
  <si>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</si>
  <si>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</si>
  <si>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</si>
  <si>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</si>
  <si>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</si>
  <si>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</si>
  <si>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</si>
  <si>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</si>
  <si>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</si>
  <si>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</si>
  <si>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</si>
  <si>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</si>
  <si>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</si>
  <si>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</si>
  <si>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</si>
  <si>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</si>
  <si>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</si>
  <si>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</si>
  <si>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</si>
  <si>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</si>
  <si>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</si>
  <si>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</si>
  <si>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</si>
  <si>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</si>
  <si>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</si>
  <si>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</si>
  <si>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</si>
  <si>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</si>
  <si>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</si>
  <si>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</si>
  <si>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</si>
  <si>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</si>
  <si>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</si>
  <si>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</si>
  <si>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</si>
  <si>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</si>
  <si>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</si>
  <si>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</si>
  <si>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</si>
  <si>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</si>
  <si>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</si>
  <si>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</si>
  <si>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</si>
  <si>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</si>
  <si>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</si>
  <si>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</si>
  <si>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</si>
  <si>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</si>
  <si>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</si>
  <si>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</si>
  <si>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</si>
  <si>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</si>
  <si>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</si>
  <si>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</si>
  <si>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</si>
  <si>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</si>
  <si>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</si>
  <si>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</si>
  <si>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</si>
  <si>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</si>
  <si>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</si>
  <si>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</si>
  <si>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</si>
  <si>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</si>
  <si>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</si>
  <si>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</si>
  <si>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</si>
  <si>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</si>
  <si>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</si>
  <si>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</si>
  <si>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</si>
  <si>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</si>
  <si>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</si>
  <si>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</si>
  <si>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</si>
  <si>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</si>
  <si>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</si>
  <si>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</si>
  <si>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</si>
  <si>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</si>
  <si>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</si>
  <si>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</si>
  <si>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</si>
  <si>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</si>
  <si>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</si>
  <si>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</si>
  <si>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</si>
  <si>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</si>
  <si>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</si>
  <si>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</si>
  <si>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</si>
  <si>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</si>
  <si>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</si>
  <si>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</si>
  <si>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</si>
  <si>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</si>
  <si>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</si>
  <si>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</si>
  <si>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</si>
  <si>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</si>
  <si>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</si>
  <si>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</si>
  <si>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</si>
  <si>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</si>
  <si>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</si>
  <si>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</si>
  <si>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</si>
  <si>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</si>
  <si>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</si>
  <si>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</si>
  <si>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</si>
  <si>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</si>
  <si>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</si>
  <si>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</si>
  <si>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</si>
  <si>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</si>
  <si>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</si>
  <si>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</si>
  <si>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</si>
  <si>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</si>
  <si>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</si>
  <si>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</si>
  <si>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</si>
  <si>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</si>
  <si>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</si>
  <si>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</si>
  <si>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</si>
  <si>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</si>
  <si>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</si>
  <si>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</si>
  <si>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</si>
  <si>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</si>
  <si>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</si>
  <si>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</si>
  <si>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</si>
  <si>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</si>
  <si>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</si>
  <si>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</si>
  <si>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</si>
  <si>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</si>
  <si>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</si>
  <si>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</si>
  <si>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</si>
  <si>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</si>
  <si>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</si>
  <si>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</si>
  <si>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</si>
  <si>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</si>
  <si>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</si>
  <si>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</si>
  <si>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</si>
  <si>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</si>
  <si>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</si>
  <si>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</si>
  <si>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</si>
  <si>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</si>
  <si>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</si>
  <si>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</si>
  <si>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</si>
  <si>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</si>
  <si>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</si>
  <si>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</si>
  <si>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</si>
  <si>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</si>
  <si>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</si>
  <si>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</si>
  <si>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</si>
  <si>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</si>
  <si>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</si>
  <si>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</si>
  <si>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</si>
  <si>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</si>
  <si>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</si>
  <si>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</si>
  <si>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</si>
  <si>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</si>
  <si>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</si>
  <si>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</si>
  <si>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</si>
  <si>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</si>
  <si>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</si>
  <si>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</si>
  <si>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</si>
  <si>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</si>
  <si>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</si>
  <si>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</si>
  <si>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</si>
  <si>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</si>
  <si>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</si>
  <si>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</si>
  <si>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</si>
  <si>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</si>
  <si>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</si>
  <si>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</si>
  <si>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</si>
  <si>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</si>
  <si>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</si>
  <si>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</si>
  <si>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</si>
  <si>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</si>
  <si>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</si>
  <si>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</si>
  <si>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</si>
  <si>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</si>
  <si>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</si>
  <si>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</si>
  <si>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</si>
  <si>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</si>
  <si>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</si>
  <si>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</si>
  <si>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</si>
  <si>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</si>
  <si>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</si>
  <si>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</si>
  <si>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</si>
  <si>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</si>
  <si>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</si>
  <si>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</si>
  <si>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</si>
  <si>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</si>
  <si>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</si>
  <si>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</si>
  <si>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</si>
  <si>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</si>
  <si>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</si>
  <si>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</si>
  <si>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</si>
  <si>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</si>
  <si>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</si>
  <si>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</si>
  <si>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</si>
  <si>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</si>
  <si>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</si>
  <si>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</si>
  <si>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</si>
  <si>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</si>
  <si>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</si>
  <si>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</si>
  <si>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</si>
  <si>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</si>
  <si>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</si>
  <si>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</si>
  <si>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</si>
  <si>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</si>
  <si>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</si>
  <si>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</si>
  <si>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</si>
  <si>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</si>
  <si>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</si>
  <si>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</si>
  <si>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</si>
  <si>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</si>
  <si>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</si>
  <si>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</si>
  <si>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</si>
  <si>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</si>
  <si>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</si>
  <si>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</si>
  <si>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</si>
  <si>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</si>
  <si>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</si>
  <si>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</si>
  <si>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</si>
  <si>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</si>
  <si>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</si>
  <si>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</si>
  <si>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</si>
  <si>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</si>
  <si>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</si>
  <si>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</si>
  <si>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</si>
  <si>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</si>
  <si>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</si>
  <si>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</si>
  <si>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</si>
  <si>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</si>
  <si>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</si>
  <si>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</si>
  <si>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</si>
  <si>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</si>
  <si>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nukleární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</si>
  <si>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</si>
  <si>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</si>
  <si>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</si>
  <si>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</si>
  <si>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</si>
  <si>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</si>
  <si>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</si>
  <si>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</si>
  <si>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</si>
  <si>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50113005     Léky - radiofarmaka (KNM)</t>
  </si>
  <si>
    <t xml:space="preserve">                    50113009     Léky - RTG diagnostika ZUL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</si>
  <si>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</si>
  <si>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</si>
  <si>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</si>
  <si>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</si>
  <si>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</si>
  <si>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</si>
  <si>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</si>
  <si>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</si>
  <si>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</si>
  <si>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</si>
  <si>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</si>
  <si>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</si>
  <si>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</si>
  <si>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</si>
  <si>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</si>
  <si>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</si>
  <si>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</si>
  <si>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</si>
  <si>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</si>
  <si>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</si>
  <si>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</si>
  <si>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</si>
  <si>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</si>
  <si>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</si>
  <si>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</si>
  <si>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</si>
  <si>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</si>
  <si>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</si>
  <si>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</si>
  <si>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</si>
  <si>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</si>
  <si>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</si>
  <si>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</si>
  <si>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</si>
  <si>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</si>
  <si>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</si>
  <si>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</si>
  <si>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</si>
  <si>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</si>
  <si>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</si>
  <si>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</si>
  <si>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</si>
  <si>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</si>
  <si>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</si>
  <si>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</si>
  <si>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</si>
  <si>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</si>
  <si>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</si>
  <si>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</si>
  <si>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</si>
  <si>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</si>
  <si>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</si>
  <si>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</si>
  <si>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</si>
  <si>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</si>
  <si>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</si>
  <si>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</si>
  <si>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</si>
  <si>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</si>
  <si>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</si>
  <si>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</si>
  <si>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</si>
  <si>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</si>
  <si>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</si>
  <si>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</si>
  <si>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</si>
  <si>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</si>
  <si>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</si>
  <si>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</si>
  <si>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</si>
  <si>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</si>
  <si>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</si>
  <si>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</si>
  <si>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</si>
  <si>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</si>
  <si>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</si>
  <si>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</si>
  <si>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</si>
  <si>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</si>
  <si>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</si>
  <si>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</si>
  <si>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</si>
  <si>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</si>
  <si>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</si>
  <si>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</si>
  <si>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</si>
  <si>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</si>
  <si>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</si>
  <si>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</si>
  <si>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</si>
  <si>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</si>
  <si>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</si>
  <si>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</si>
  <si>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</si>
  <si>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</si>
  <si>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</si>
  <si>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</si>
  <si>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</si>
  <si>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</si>
  <si>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</si>
  <si>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</si>
  <si>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</si>
  <si>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</si>
  <si>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</si>
  <si>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</si>
  <si>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</si>
  <si>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</si>
  <si>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</si>
  <si>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</si>
  <si>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</si>
  <si>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</si>
  <si>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</si>
  <si>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</si>
  <si>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</si>
  <si>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</si>
  <si>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</si>
  <si>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</si>
  <si>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</si>
  <si>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</si>
  <si>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</si>
  <si>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</si>
  <si>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</si>
  <si>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</si>
  <si>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</si>
  <si>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</si>
  <si>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</si>
  <si>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</si>
  <si>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</si>
  <si>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</si>
  <si>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</si>
  <si>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</si>
  <si>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</si>
  <si>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</si>
  <si>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</si>
  <si>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</si>
  <si>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</si>
  <si>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</si>
  <si>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</si>
  <si>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</si>
  <si>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</si>
  <si>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</si>
  <si>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</si>
  <si>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</si>
  <si>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</si>
  <si>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</si>
  <si>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</si>
  <si>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</si>
  <si>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</si>
  <si>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</si>
  <si>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</si>
  <si>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</si>
  <si>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</si>
  <si>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</si>
  <si>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</si>
  <si>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</si>
  <si>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</si>
  <si>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</si>
  <si>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</si>
  <si>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</si>
  <si>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</si>
  <si>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</si>
  <si>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</si>
  <si>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</si>
  <si>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</si>
  <si>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</si>
  <si>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</si>
  <si>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</si>
  <si>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</si>
  <si>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</si>
  <si>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</si>
  <si>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</si>
  <si>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</si>
  <si>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</si>
  <si>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</si>
  <si>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</si>
  <si>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</si>
  <si>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</si>
  <si>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</si>
  <si>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</si>
  <si>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</si>
  <si>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</si>
  <si>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</si>
  <si>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</si>
  <si>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</si>
  <si>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</si>
  <si>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</si>
  <si>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</si>
  <si>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</si>
  <si>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</si>
  <si>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</si>
  <si>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</si>
  <si>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</si>
  <si>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</si>
  <si>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</si>
  <si>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</si>
  <si>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</si>
  <si>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</si>
  <si>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</si>
  <si>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</si>
  <si>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</si>
  <si>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</si>
  <si>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</si>
  <si>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</si>
  <si>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</si>
  <si>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</si>
  <si>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</si>
  <si>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</si>
  <si>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</si>
  <si>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</si>
  <si>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</si>
  <si>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</si>
  <si>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</si>
  <si>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</si>
  <si>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</si>
  <si>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22</t>
  </si>
  <si>
    <t>KNM: Klinika nukleární medicíny</t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</si>
  <si>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</si>
  <si>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</si>
  <si>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</si>
  <si>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</si>
  <si>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</si>
  <si>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</si>
  <si>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</si>
  <si>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</si>
  <si>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</si>
  <si>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</si>
  <si>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</si>
  <si>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</si>
  <si>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</si>
  <si>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</si>
  <si>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</si>
  <si>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</si>
  <si>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</si>
  <si>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</si>
  <si>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</si>
  <si>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</si>
  <si>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</si>
  <si>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2201</t>
  </si>
  <si>
    <t>KNM: vedení klinického pracoviště</t>
  </si>
  <si>
    <t>KNM: vedení klinického pracoviště Celkem</t>
  </si>
  <si>
    <t>léky - paušál (LEK)</t>
  </si>
  <si>
    <t>O</t>
  </si>
  <si>
    <t>SINUPRET</t>
  </si>
  <si>
    <t>GTT 1X100ML</t>
  </si>
  <si>
    <t>ADRENALIN LECIVA</t>
  </si>
  <si>
    <t>INJ 5X1ML/1MG</t>
  </si>
  <si>
    <t>ALGIFEN NEO</t>
  </si>
  <si>
    <t>POR GTT SOL 1X50ML</t>
  </si>
  <si>
    <t>AQUA PRO INJECTIONE BRAUN</t>
  </si>
  <si>
    <t>INJ SOL 20X10ML-PLA</t>
  </si>
  <si>
    <t>ATARALGIN</t>
  </si>
  <si>
    <t>POR TBL NOB 20</t>
  </si>
  <si>
    <t>ATROPIN BBP</t>
  </si>
  <si>
    <t>1MG/ML INJ SOL 10X1ML</t>
  </si>
  <si>
    <t>Biopron FORTE 30 tob.</t>
  </si>
  <si>
    <t>P</t>
  </si>
  <si>
    <t>BISOPROLOL MYLAN 5 MG</t>
  </si>
  <si>
    <t>5MG TBL FLM 30</t>
  </si>
  <si>
    <t>Carbo medicinalis PharmaSwiss tbl.20</t>
  </si>
  <si>
    <t>CYNOMEL 0,025 MG</t>
  </si>
  <si>
    <t>POR TBL NOB 30X0,025MG</t>
  </si>
  <si>
    <t>DUPHALAC</t>
  </si>
  <si>
    <t>667MG/ML POR SOL 1X500ML IV</t>
  </si>
  <si>
    <t>EUTHYROX</t>
  </si>
  <si>
    <t>100MCG TBL NOB 100 I</t>
  </si>
  <si>
    <t>EUTHYROX 50</t>
  </si>
  <si>
    <t>TBL 100X50RG</t>
  </si>
  <si>
    <t>HELICID 20 ZENTIVA</t>
  </si>
  <si>
    <t>POR CPS ETD 90X20MG</t>
  </si>
  <si>
    <t>HEŘMÁNKOVÝ ČAJ LEROS</t>
  </si>
  <si>
    <t>SPC 20X1.5GM(SÁČKY)</t>
  </si>
  <si>
    <t>LETROX 100</t>
  </si>
  <si>
    <t>POR TBL NOB 100X100RG II</t>
  </si>
  <si>
    <t>LETROX 50</t>
  </si>
  <si>
    <t>POR TBL NOB 100X50RG II</t>
  </si>
  <si>
    <t>LEXAURIN 3</t>
  </si>
  <si>
    <t>3MG TBL NOB 30</t>
  </si>
  <si>
    <t>LORADUR MITE</t>
  </si>
  <si>
    <t>POR TBL NOB 50</t>
  </si>
  <si>
    <t>LYSAKARE</t>
  </si>
  <si>
    <t>25G/25G INF SOL 1000ML</t>
  </si>
  <si>
    <t>Meduňka Leros n.s.</t>
  </si>
  <si>
    <t>20x1g</t>
  </si>
  <si>
    <t>NITROGLYCERIN-SLOVAKOFARMA</t>
  </si>
  <si>
    <t>0,5MG TBL SLG 20</t>
  </si>
  <si>
    <t>NOVALGIN</t>
  </si>
  <si>
    <t>INJ 10X2ML/1000MG</t>
  </si>
  <si>
    <t>500MG TBL FLM 20</t>
  </si>
  <si>
    <t>ONDANSETRON B. BRAUN 2 MG/ML</t>
  </si>
  <si>
    <t>INJ SOL 20X4ML/8MG LDPE</t>
  </si>
  <si>
    <t>PREDNISON 20 LECIVA</t>
  </si>
  <si>
    <t>TBL 20X20MG(BLISTR)</t>
  </si>
  <si>
    <t>PREDNISON AVMC</t>
  </si>
  <si>
    <t>10MG TBL NOB 40</t>
  </si>
  <si>
    <t>SUPPOSITORIA GLYCERINI IPSEN</t>
  </si>
  <si>
    <t>1,81G SUP 10</t>
  </si>
  <si>
    <t>TELMISARTAN SANDOZ 80 MG</t>
  </si>
  <si>
    <t>POR TBL NOB 30X80MG</t>
  </si>
  <si>
    <t>THYROZOL 10</t>
  </si>
  <si>
    <t>10MG TBL FLM 50</t>
  </si>
  <si>
    <t>TRAMAL KAPKY 100 MG/1 ML</t>
  </si>
  <si>
    <t>POR GTT SOL 1X10ML</t>
  </si>
  <si>
    <t>VENTOLIN INHALER N</t>
  </si>
  <si>
    <t>100MCG/DÁV INH SUS PSS 200DÁV</t>
  </si>
  <si>
    <t>Vitar Soda tbl.150</t>
  </si>
  <si>
    <t>neleč.</t>
  </si>
  <si>
    <t>XADOS 20 MG TABLETY</t>
  </si>
  <si>
    <t>POR TBL NOB 30X20MG</t>
  </si>
  <si>
    <t>ZOLPIDEM MYLAN</t>
  </si>
  <si>
    <t>POR TBL FLM 50X10MG</t>
  </si>
  <si>
    <t>POR TBL FLM 20X10MG</t>
  </si>
  <si>
    <t>léky - radiofarmaka (KNM)</t>
  </si>
  <si>
    <t>SODIUM IODIDE (131I) INJECTION 2035MBQ</t>
  </si>
  <si>
    <t>37-1110MBQ/ML INJ SOL 2035MBQ</t>
  </si>
  <si>
    <t>THERACAP 131 1000MBQ</t>
  </si>
  <si>
    <t>1000MBQ CPS DUR 1</t>
  </si>
  <si>
    <t>THERACAP 131 1100MBQ</t>
  </si>
  <si>
    <t>1100MBQ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</si>
  <si>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</si>
  <si>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</si>
  <si>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</si>
  <si>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</si>
  <si>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</si>
  <si>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</si>
  <si>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131 300MBQ</t>
  </si>
  <si>
    <t>300MBQ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</si>
  <si>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</si>
  <si>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</si>
  <si>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</si>
  <si>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</si>
  <si>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</si>
  <si>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</si>
  <si>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</si>
  <si>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</si>
  <si>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0.9% W/V SODIUM CHLORIDE I.V.</t>
  </si>
  <si>
    <t>INJ 20X10ML</t>
  </si>
  <si>
    <t>BETALOC</t>
  </si>
  <si>
    <t>1MG/ML INJ SOL 5X5ML</t>
  </si>
  <si>
    <t>DITHIADEN</t>
  </si>
  <si>
    <t>TBL 20X2MG</t>
  </si>
  <si>
    <t>INJ 10X2ML</t>
  </si>
  <si>
    <t>EUTHYROX 112 MIKROGRAMŮ</t>
  </si>
  <si>
    <t>112MCG TBL NOB 100 II</t>
  </si>
  <si>
    <t>FUROSEMID HAMELN</t>
  </si>
  <si>
    <t>10MG/ML INJ SOL 10X2ML</t>
  </si>
  <si>
    <t>CHLORID SODNÝ 0,9% BRAUN</t>
  </si>
  <si>
    <t>INF SOL 20X100MLPELAH</t>
  </si>
  <si>
    <t>INF SOL 10X250MLPELAH</t>
  </si>
  <si>
    <t>CHLORID SODNÝ 10% BRAUN</t>
  </si>
  <si>
    <t>INF CNC SOL 20X10ML</t>
  </si>
  <si>
    <t>KL KAPSLE</t>
  </si>
  <si>
    <t>NORADRENALIN LECIVA</t>
  </si>
  <si>
    <t>SEPTONEX</t>
  </si>
  <si>
    <t>SPR 1X45ML</t>
  </si>
  <si>
    <t>STADALAX</t>
  </si>
  <si>
    <t>POR TBL OBD 20X5MG</t>
  </si>
  <si>
    <t>BRAIN-SPECT KIT 3</t>
  </si>
  <si>
    <t>0,3MG RAD KIT 3</t>
  </si>
  <si>
    <t>DATSCAN 74MBQ</t>
  </si>
  <si>
    <t>74MBQ/ML INJ SOL 1X2,5ML</t>
  </si>
  <si>
    <t>HAMA test</t>
  </si>
  <si>
    <t>1x 5 testů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</si>
  <si>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</si>
  <si>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</si>
  <si>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</si>
  <si>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</si>
  <si>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</si>
  <si>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</si>
  <si>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MACRO-ALBUMON KIT 6</t>
  </si>
  <si>
    <t>2MG RAD KIT 6</t>
  </si>
  <si>
    <t>MIBG(I123)INJECTION 1X4ML</t>
  </si>
  <si>
    <t>74MBQ/ML INJ SOL 1X4ML</t>
  </si>
  <si>
    <t>NANO-ALBUMON KIT 3</t>
  </si>
  <si>
    <t>1MG RAD KIT 3</t>
  </si>
  <si>
    <t>RADIONUKLIDOVÝ GENERÁTOR 81RB/81MKR 74MBQ</t>
  </si>
  <si>
    <t>18-740MBQ RAD GEN 74MBQ</t>
  </si>
  <si>
    <t>RENOCIS</t>
  </si>
  <si>
    <t>1MG RAD KIT 5X1MG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</si>
  <si>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</si>
  <si>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</si>
  <si>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</si>
  <si>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</si>
  <si>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</si>
  <si>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</si>
  <si>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</si>
  <si>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</si>
  <si>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</si>
  <si>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</si>
  <si>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PYP</t>
  </si>
  <si>
    <t>20MG RAD KIT 5</t>
  </si>
  <si>
    <t>TECHNESCAN SESTAMIBI</t>
  </si>
  <si>
    <t>TEKTROTYD</t>
  </si>
  <si>
    <t>20MCG RAD KIT 1+1</t>
  </si>
  <si>
    <t>ULTRA TECHNEKOW FM 10,75GBQ</t>
  </si>
  <si>
    <t>2,15-43,00GBQ RAD GEN 10,75GBQ</t>
  </si>
  <si>
    <t>ULTRA TECHNEKOW FM 6,45GBQ</t>
  </si>
  <si>
    <t>2,15-43,00GBQ RAD GEN 6,45GBQ</t>
  </si>
  <si>
    <t>YTTRIUM (90Y) COLLOID SUSPENSION 740MBQ</t>
  </si>
  <si>
    <t>37-370MBQ/ML INJ SUS 740MBQ</t>
  </si>
  <si>
    <t>léky - RTG diagnostika ZUL (LEK)</t>
  </si>
  <si>
    <t>RAPISCAN 400 MCG</t>
  </si>
  <si>
    <t>INJ SOL 1X5ML</t>
  </si>
  <si>
    <t>ARDEAOSMOSOL MA 20</t>
  </si>
  <si>
    <t>200G/L INF SOL 10X200ML</t>
  </si>
  <si>
    <t>BUSCOPAN</t>
  </si>
  <si>
    <t>20MG/ML INJ SOL 5X1ML</t>
  </si>
  <si>
    <t>DIAZEPAM SLOVAKOFARMA</t>
  </si>
  <si>
    <t>5MG TBL NOB 20(1X20)</t>
  </si>
  <si>
    <t>INJ SOL 100X20ML II</t>
  </si>
  <si>
    <t>INF SOL 10X500MLPELAH</t>
  </si>
  <si>
    <t>INF SOL 10X1000MLPLAH</t>
  </si>
  <si>
    <t>INDOMETACIN 100 BERLIN-CHEMIE</t>
  </si>
  <si>
    <t>SUP 10X100MG</t>
  </si>
  <si>
    <t>MAGNESIUM SULFATE KALCEKS</t>
  </si>
  <si>
    <t>100MG/ML INJ/INF SOL 5X10ML</t>
  </si>
  <si>
    <t>TORECAN</t>
  </si>
  <si>
    <t>INJ 5X1ML/6.5MG</t>
  </si>
  <si>
    <t>TRAMADOL KALCEKS</t>
  </si>
  <si>
    <t>50MG/ML INJ/INF SOL 5X2ML</t>
  </si>
  <si>
    <t>[ 18F]FMISO, INJ 1,0 GBQ</t>
  </si>
  <si>
    <t>200-2200MBQ/ML INJ SOL 1GBQ</t>
  </si>
  <si>
    <t>3-[18F] FLT, INJ 1GBQ</t>
  </si>
  <si>
    <t>1-8GBQ INJ SOL 2,25GBQ</t>
  </si>
  <si>
    <t>3-[18F] FLT, INJ 2,5GBQ</t>
  </si>
  <si>
    <t>1-8GBQ INJ SOL 2GBQ</t>
  </si>
  <si>
    <t>FLUDEOXYGLUKOSA INJ. 2GBQ</t>
  </si>
  <si>
    <t>100-1500MBQ/ML INJ SOL 2GBQ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</si>
  <si>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</si>
  <si>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</si>
  <si>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</si>
  <si>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</si>
  <si>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</si>
  <si>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</si>
  <si>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</si>
  <si>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</si>
  <si>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FLUOROCHOLINE (18F) UJV 3GBQ</t>
  </si>
  <si>
    <t>100-1500MBQ/ML INJ SOL 0,5-20ML</t>
  </si>
  <si>
    <t>MICROPAQUE CT</t>
  </si>
  <si>
    <t>SUS 1X2000ML/100GM</t>
  </si>
  <si>
    <t>ULTRAVIST 370 MG/ML</t>
  </si>
  <si>
    <t>INJ SOL 10X100ML</t>
  </si>
  <si>
    <t>INJ SOL 8X500ML</t>
  </si>
  <si>
    <t>INJ SOL 1X200ML</t>
  </si>
  <si>
    <t>INJ SOL 10X50ML</t>
  </si>
  <si>
    <t>léky - centra (LEK)</t>
  </si>
  <si>
    <t>LUTATHERA 370 MBQ</t>
  </si>
  <si>
    <t>370 MBQ/ML INF SOL 20,5-25ML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</si>
  <si>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</si>
  <si>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</si>
  <si>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</si>
  <si>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</si>
  <si>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</si>
  <si>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</si>
  <si>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>A04AA01 - ONDANSETRON</t>
  </si>
  <si>
    <t>C07AB02 - METOPROLOL</t>
  </si>
  <si>
    <t>C07AB07 - BISOPROLOL</t>
  </si>
  <si>
    <t>N02BB02 - SODNÁ SŮL METAMIZOLU</t>
  </si>
  <si>
    <t>N05CF02 - ZOLPIDEM</t>
  </si>
  <si>
    <t>R03AC02 - SALBUTAMOL</t>
  </si>
  <si>
    <t>A06AD11 - LAKTULOSA</t>
  </si>
  <si>
    <t>H03AA01 - SODNÁ SŮL LEVOTHYROXINU</t>
  </si>
  <si>
    <t>C01CA03 - NOREPINEFRIN</t>
  </si>
  <si>
    <t>A04AA01</t>
  </si>
  <si>
    <t>187607</t>
  </si>
  <si>
    <t>ONDANSETRON B. BRAUN</t>
  </si>
  <si>
    <t>2MG/ML INJ SOL 20X4ML II</t>
  </si>
  <si>
    <t>A06AD11</t>
  </si>
  <si>
    <t>226525</t>
  </si>
  <si>
    <t>C07AB07</t>
  </si>
  <si>
    <t>233579</t>
  </si>
  <si>
    <t>BISOPROLOL MYLAN</t>
  </si>
  <si>
    <t>H03AA01</t>
  </si>
  <si>
    <t>187425</t>
  </si>
  <si>
    <t>LETROX</t>
  </si>
  <si>
    <t>50MCG TBL NOB 100</t>
  </si>
  <si>
    <t>187427</t>
  </si>
  <si>
    <t>100MCG TBL NOB 100</t>
  </si>
  <si>
    <t>243130</t>
  </si>
  <si>
    <t>243138</t>
  </si>
  <si>
    <t>50MCG TBL NOB 100 II</t>
  </si>
  <si>
    <t>N02BB02</t>
  </si>
  <si>
    <t>55823</t>
  </si>
  <si>
    <t>7981</t>
  </si>
  <si>
    <t>500MG/ML INJ SOL 10X2ML</t>
  </si>
  <si>
    <t>N05CF02</t>
  </si>
  <si>
    <t>233360</t>
  </si>
  <si>
    <t>10MG TBL FLM 20</t>
  </si>
  <si>
    <t>233366</t>
  </si>
  <si>
    <t>R03AC02</t>
  </si>
  <si>
    <t>231956</t>
  </si>
  <si>
    <t>C01CA03</t>
  </si>
  <si>
    <t>536</t>
  </si>
  <si>
    <t>NORADRENALIN LÉČIVA</t>
  </si>
  <si>
    <t>1MG/ML INF CNC SOL 5X1ML</t>
  </si>
  <si>
    <t>C07AB02</t>
  </si>
  <si>
    <t>231703</t>
  </si>
  <si>
    <t>243135</t>
  </si>
  <si>
    <t>Přehled plnění pozitivního listu - spotřeba léčivých přípravků - orientační přehled</t>
  </si>
  <si>
    <t>22 - KNM: Klinika nukleární medicíny</t>
  </si>
  <si>
    <t>2241 - KNM: laboratoř-SVLS</t>
  </si>
  <si>
    <t xml:space="preserve">2251 - KNM: přístr.pracoviště - PET </t>
  </si>
  <si>
    <t>2294 - KNM: centrum - KNM</t>
  </si>
  <si>
    <t>Klinika nukleární medicíny</t>
  </si>
  <si>
    <t>HVLP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</si>
  <si>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</si>
  <si>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</si>
  <si>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</si>
  <si>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</si>
  <si>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</si>
  <si>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</si>
  <si>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</si>
  <si>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</si>
  <si>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</si>
  <si>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</si>
  <si>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Hudson Lenka</t>
  </si>
  <si>
    <t>Ičová Veronika</t>
  </si>
  <si>
    <t>Koranda Pavel</t>
  </si>
  <si>
    <t>Metelková Iva</t>
  </si>
  <si>
    <t>Páterová Jana</t>
  </si>
  <si>
    <t>Quinn Libuše</t>
  </si>
  <si>
    <t>ALPRAZOLAM</t>
  </si>
  <si>
    <t>91788</t>
  </si>
  <si>
    <t>NEUROL</t>
  </si>
  <si>
    <t>0,25MG TBL NOB 30</t>
  </si>
  <si>
    <t>BROMAZEPAM</t>
  </si>
  <si>
    <t>216146</t>
  </si>
  <si>
    <t>LEXAURIN</t>
  </si>
  <si>
    <t>3MG TBL NOB 28</t>
  </si>
  <si>
    <t>DESLORATADIN</t>
  </si>
  <si>
    <t>26331</t>
  </si>
  <si>
    <t>AERIUS</t>
  </si>
  <si>
    <t>5MG TBL FLM 100</t>
  </si>
  <si>
    <t>DIKLOFENAK</t>
  </si>
  <si>
    <t>15626</t>
  </si>
  <si>
    <t>VOLTAREN RETARD</t>
  </si>
  <si>
    <t>100MG TBL PRO 30X1</t>
  </si>
  <si>
    <t>DIOSMIN, KOMBINACE</t>
  </si>
  <si>
    <t>14075</t>
  </si>
  <si>
    <t>DETRALEX</t>
  </si>
  <si>
    <t>500MG TBL FLM 60</t>
  </si>
  <si>
    <t>PANTOPRAZOL</t>
  </si>
  <si>
    <t>214525</t>
  </si>
  <si>
    <t>CONTROLOC</t>
  </si>
  <si>
    <t>40MG TBL ENT 28 I</t>
  </si>
  <si>
    <t>214435</t>
  </si>
  <si>
    <t>20MG TBL ENT 100</t>
  </si>
  <si>
    <t>214526</t>
  </si>
  <si>
    <t>40MG TBL ENT 100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</si>
  <si>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</si>
  <si>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</si>
  <si>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</si>
  <si>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</si>
  <si>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</si>
  <si>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</si>
  <si>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</si>
  <si>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</si>
  <si>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PITOFENON A ANALGETIKA</t>
  </si>
  <si>
    <t>88708</t>
  </si>
  <si>
    <t>ALGIFEN</t>
  </si>
  <si>
    <t>500MG/5,25MG/0,1MG TBL NOB 20</t>
  </si>
  <si>
    <t>ZOLPIDEM</t>
  </si>
  <si>
    <t>ITOPRIDUM</t>
  </si>
  <si>
    <t>166760</t>
  </si>
  <si>
    <t>KINITO</t>
  </si>
  <si>
    <t>50MG TBL FLM 100(10X10)</t>
  </si>
  <si>
    <t>SODNÁ SŮL LEVOTHYROXINU</t>
  </si>
  <si>
    <t>169714</t>
  </si>
  <si>
    <t>125MCG TBL NOB 100</t>
  </si>
  <si>
    <t>172044</t>
  </si>
  <si>
    <t>150MCG TBL NOB 100</t>
  </si>
  <si>
    <t>184245</t>
  </si>
  <si>
    <t>75MCG TBL NOB 100</t>
  </si>
  <si>
    <t>97186</t>
  </si>
  <si>
    <t>243133</t>
  </si>
  <si>
    <t>125MCG TBL NOB 100 II</t>
  </si>
  <si>
    <t>243140</t>
  </si>
  <si>
    <t>150MCG TBL NOB 100 II</t>
  </si>
  <si>
    <t>243134</t>
  </si>
  <si>
    <t>88MCG TBL NOB 100 II</t>
  </si>
  <si>
    <t>243137</t>
  </si>
  <si>
    <t>200MCG TBL NOB 100 II</t>
  </si>
  <si>
    <t>243136</t>
  </si>
  <si>
    <t>137MCG TBL NOB 100 II</t>
  </si>
  <si>
    <t>SODNÁ SŮL LIOTHYRONINU</t>
  </si>
  <si>
    <t>185376</t>
  </si>
  <si>
    <t>CYNOMEL</t>
  </si>
  <si>
    <t>0,025MG TBL NOB 30</t>
  </si>
  <si>
    <t>ALOPURINOL</t>
  </si>
  <si>
    <t>2592</t>
  </si>
  <si>
    <t>MILURIT</t>
  </si>
  <si>
    <t>100MG TBL NOB 50</t>
  </si>
  <si>
    <t>BISOPROLOL</t>
  </si>
  <si>
    <t>176913</t>
  </si>
  <si>
    <t>RIVOCOR</t>
  </si>
  <si>
    <t>5MG TBL FLM 90</t>
  </si>
  <si>
    <t>CETIRIZIN</t>
  </si>
  <si>
    <t>5496</t>
  </si>
  <si>
    <t>ZODAC</t>
  </si>
  <si>
    <t>10MG TBL FLM 60</t>
  </si>
  <si>
    <t>DEXAMETHASON</t>
  </si>
  <si>
    <t>84700</t>
  </si>
  <si>
    <t>OTOBACID N</t>
  </si>
  <si>
    <t>0,2MG/G+5MG/G+479,8MG/G AUR GTT SOL 1X5ML</t>
  </si>
  <si>
    <t>125122</t>
  </si>
  <si>
    <t>APO-DICLO SR 100</t>
  </si>
  <si>
    <t>100MG TBL RET 100</t>
  </si>
  <si>
    <t>FENOFIBRÁT</t>
  </si>
  <si>
    <t>218879</t>
  </si>
  <si>
    <t>FENOFIX</t>
  </si>
  <si>
    <t>267MG CPS DUR 90</t>
  </si>
  <si>
    <t>NIMESULID</t>
  </si>
  <si>
    <t>132723</t>
  </si>
  <si>
    <t>AULIN</t>
  </si>
  <si>
    <t>100MG POR GRA SUS 30</t>
  </si>
  <si>
    <t>TELMISARTAN A DIURETIKA</t>
  </si>
  <si>
    <t>190081</t>
  </si>
  <si>
    <t>TELMISARTAN/HYDROCHLOROTHIAZID EGIS</t>
  </si>
  <si>
    <t>80MG/12,5MG TBL NOB 28 I</t>
  </si>
  <si>
    <t>84795</t>
  </si>
  <si>
    <t>ZOLPIDEM RATIOPHARM</t>
  </si>
  <si>
    <t>10MG TBL FLM 100</t>
  </si>
  <si>
    <t>PERINDOPRIL A BISOPROLOL</t>
  </si>
  <si>
    <t>213255</t>
  </si>
  <si>
    <t>COSYREL</t>
  </si>
  <si>
    <t>5MG/5MG TBL FLM 30</t>
  </si>
  <si>
    <t>ACEBUTOLOL</t>
  </si>
  <si>
    <t>80058</t>
  </si>
  <si>
    <t>SECTRAL</t>
  </si>
  <si>
    <t>400MG TBL FLM 30</t>
  </si>
  <si>
    <t>AMLODIPIN</t>
  </si>
  <si>
    <t>125060</t>
  </si>
  <si>
    <t>APO-AMLO</t>
  </si>
  <si>
    <t>5MG TBL NOB 30</t>
  </si>
  <si>
    <t>232163</t>
  </si>
  <si>
    <t>CONCOR</t>
  </si>
  <si>
    <t>DOXYCYKLIN</t>
  </si>
  <si>
    <t>12738</t>
  </si>
  <si>
    <t>DOXYHEXAL</t>
  </si>
  <si>
    <t>200MG TBL NOB 20</t>
  </si>
  <si>
    <t>CHOLEKALCIFEROL</t>
  </si>
  <si>
    <t>12023</t>
  </si>
  <si>
    <t>VIGANTOL</t>
  </si>
  <si>
    <t>0,5MG/ML POR GTT SOL 1X10ML</t>
  </si>
  <si>
    <t>JINÁ ANTIBIOTIKA PRO LOKÁLNÍ APLIKACI</t>
  </si>
  <si>
    <t>221154</t>
  </si>
  <si>
    <t>FRAMYKOIN</t>
  </si>
  <si>
    <t>250IU/G+5,2MG/G UNG 10G</t>
  </si>
  <si>
    <t>NORETHISTERON A ESTROGEN</t>
  </si>
  <si>
    <t>96382</t>
  </si>
  <si>
    <t>TRISEQUENS</t>
  </si>
  <si>
    <t>2MG+2MG/1MG+1MG TBL FLM 1X28</t>
  </si>
  <si>
    <t>OMEPRAZOL</t>
  </si>
  <si>
    <t>25366</t>
  </si>
  <si>
    <t>HELICID</t>
  </si>
  <si>
    <t>20MG CPS ETD 90 I</t>
  </si>
  <si>
    <t>TRAZODON</t>
  </si>
  <si>
    <t>54094</t>
  </si>
  <si>
    <t>TRITTICO AC</t>
  </si>
  <si>
    <t>75MG TBL RET 30</t>
  </si>
  <si>
    <t>DIENOGEST A ETHINYLESTRADIOL</t>
  </si>
  <si>
    <t>132824</t>
  </si>
  <si>
    <t>BONADEA</t>
  </si>
  <si>
    <t>2MG/0,03MG TBL FLM 3X21</t>
  </si>
  <si>
    <t>243131</t>
  </si>
  <si>
    <t>75MCG TBL NOB 100 II</t>
  </si>
  <si>
    <t>KYSELINA ACETYLSALICYLOVÁ</t>
  </si>
  <si>
    <t>188850</t>
  </si>
  <si>
    <t>STACYL</t>
  </si>
  <si>
    <t>100MG TBL ENT 100</t>
  </si>
  <si>
    <t>ALFAKALCIDOL</t>
  </si>
  <si>
    <t>14398</t>
  </si>
  <si>
    <t>ALPHA D3</t>
  </si>
  <si>
    <t>1MCG CPS MOL 30</t>
  </si>
  <si>
    <t>233559</t>
  </si>
  <si>
    <t>2,5MG TBL FLM 30</t>
  </si>
  <si>
    <t>88219</t>
  </si>
  <si>
    <t>DIGOXIN</t>
  </si>
  <si>
    <t>3542</t>
  </si>
  <si>
    <t>DIGOXIN LÉČIVA</t>
  </si>
  <si>
    <t>0,250MG TBL NOB 30</t>
  </si>
  <si>
    <t>INOSIN PRANOBEX</t>
  </si>
  <si>
    <t>107676</t>
  </si>
  <si>
    <t>ISOPRINOSINE</t>
  </si>
  <si>
    <t>500MG TBL NOB 50</t>
  </si>
  <si>
    <t>1066</t>
  </si>
  <si>
    <t>NEBIVOLOL</t>
  </si>
  <si>
    <t>112579</t>
  </si>
  <si>
    <t>NEBIVOLOL SANDOZ</t>
  </si>
  <si>
    <t>5MG TBL NOB 98</t>
  </si>
  <si>
    <t>25365</t>
  </si>
  <si>
    <t>20MG CPS ETD 28 I</t>
  </si>
  <si>
    <t>PREDNISON</t>
  </si>
  <si>
    <t>2963</t>
  </si>
  <si>
    <t>PREDNISON LÉČIVA</t>
  </si>
  <si>
    <t>20MG TBL NOB 20</t>
  </si>
  <si>
    <t>THIAMAZOL</t>
  </si>
  <si>
    <t>87149</t>
  </si>
  <si>
    <t>THYROZOL</t>
  </si>
  <si>
    <t>HOŘČÍK (KOMBINACE RŮZNÝCH SOLÍ)</t>
  </si>
  <si>
    <t>215978</t>
  </si>
  <si>
    <t>MAGNOSOLV</t>
  </si>
  <si>
    <t>365MG POR GRA SOL SCC 30</t>
  </si>
  <si>
    <t>ACEKLOFENAK</t>
  </si>
  <si>
    <t>191729</t>
  </si>
  <si>
    <t>BIOFENAC</t>
  </si>
  <si>
    <t>100MG TBL FLM 20</t>
  </si>
  <si>
    <t>AZITHROMYCIN</t>
  </si>
  <si>
    <t>155864</t>
  </si>
  <si>
    <t>SUMAMED FORTE</t>
  </si>
  <si>
    <t>40MG/ML POR PLV SUS 30ML</t>
  </si>
  <si>
    <t>225549</t>
  </si>
  <si>
    <t>500MG TBL FLM 180(2X90)</t>
  </si>
  <si>
    <t>AMOXICILIN A  INHIBITOR BETA-LAKTAMASY</t>
  </si>
  <si>
    <t>5951</t>
  </si>
  <si>
    <t>AMOKSIKLAV 1 G</t>
  </si>
  <si>
    <t>875MG/125MG TBL FLM 14</t>
  </si>
  <si>
    <t>ADAPALEN</t>
  </si>
  <si>
    <t>46643</t>
  </si>
  <si>
    <t>DIFFERINE</t>
  </si>
  <si>
    <t>1MG/G CRM 30G</t>
  </si>
  <si>
    <t>46639</t>
  </si>
  <si>
    <t>1MG/G GEL 30G</t>
  </si>
  <si>
    <t>219840</t>
  </si>
  <si>
    <t>CONCOR COR</t>
  </si>
  <si>
    <t>2,5MG TBL FLM 100</t>
  </si>
  <si>
    <t>230583</t>
  </si>
  <si>
    <t>500MG TBL FLM 180</t>
  </si>
  <si>
    <t>KLÍŠŤOVÁ ENCEFALITIDA, INAKTIVOVANÝ CELÝ VIRUS</t>
  </si>
  <si>
    <t>215948</t>
  </si>
  <si>
    <t>FSME-IMMUN</t>
  </si>
  <si>
    <t>0,25ML INJ SUS ISP 1X0,25ML+J</t>
  </si>
  <si>
    <t>MONTELUKAST</t>
  </si>
  <si>
    <t>53076</t>
  </si>
  <si>
    <t>SINGULAIR JUNIOR</t>
  </si>
  <si>
    <t>5MG TBL MND 28</t>
  </si>
  <si>
    <t>TRETINOIN, KOMBINACE</t>
  </si>
  <si>
    <t>30902</t>
  </si>
  <si>
    <t>AKNEMYCIN PLUS</t>
  </si>
  <si>
    <t>40MG/G+0,25MG/G DRM SOL 25ML</t>
  </si>
  <si>
    <t>147454</t>
  </si>
  <si>
    <t>147458</t>
  </si>
  <si>
    <t>147462</t>
  </si>
  <si>
    <t>46692</t>
  </si>
  <si>
    <t>46694</t>
  </si>
  <si>
    <t>69189</t>
  </si>
  <si>
    <t>69191</t>
  </si>
  <si>
    <t>88217</t>
  </si>
  <si>
    <t>1,5MG TBL NOB 30</t>
  </si>
  <si>
    <t>NYSTATIN, KOMBINACE</t>
  </si>
  <si>
    <t>92490</t>
  </si>
  <si>
    <t>MACMIROR COMPLEX</t>
  </si>
  <si>
    <t>500MG/200000IU VAG CPS MOL 8</t>
  </si>
  <si>
    <t>247210</t>
  </si>
  <si>
    <t>5MG TBL NOB 40</t>
  </si>
  <si>
    <t>155859</t>
  </si>
  <si>
    <t>SUMAMED</t>
  </si>
  <si>
    <t>500MG TBL FLM 3</t>
  </si>
  <si>
    <t>66030</t>
  </si>
  <si>
    <t>10MG TBL FLM 30</t>
  </si>
  <si>
    <t>162748</t>
  </si>
  <si>
    <t>500MG TBL NOB 100</t>
  </si>
  <si>
    <t>JINÁ ANTIHISTAMINIKA PRO SYSTÉMOVOU APLIKACI</t>
  </si>
  <si>
    <t>2479</t>
  </si>
  <si>
    <t>2MG TBL NOB 20</t>
  </si>
  <si>
    <t>KODEIN</t>
  </si>
  <si>
    <t>56993</t>
  </si>
  <si>
    <t>CODEIN SLOVAKOFARMA</t>
  </si>
  <si>
    <t>30MG TBL NOB 10</t>
  </si>
  <si>
    <t>KOMBINACE RŮZNÝCH ANTIBIOTIK</t>
  </si>
  <si>
    <t>1076</t>
  </si>
  <si>
    <t>OPHTHALMO-FRAMYKOIN</t>
  </si>
  <si>
    <t>OPH UNG 5G</t>
  </si>
  <si>
    <t>247206</t>
  </si>
  <si>
    <t>PSEUDOEFEDRIN, KOMBINACE</t>
  </si>
  <si>
    <t>216104</t>
  </si>
  <si>
    <t>CLARINASE REPETABS</t>
  </si>
  <si>
    <t>5MG/120MG TBL PRO 14</t>
  </si>
  <si>
    <t>VÁPNÍK, KOMBINACE S VITAMINEM D A/NEBO JINÝMI LÉČIVY</t>
  </si>
  <si>
    <t>164888</t>
  </si>
  <si>
    <t>CALTRATE D3</t>
  </si>
  <si>
    <t>600MG/400IU TBL FLM 90</t>
  </si>
  <si>
    <t>STŘÍBRNÁ SŮL SULFADIAZINU, KOMBINACE</t>
  </si>
  <si>
    <t>14877</t>
  </si>
  <si>
    <t>IALUGEN PLUS</t>
  </si>
  <si>
    <t>2MG/G+10MG/G CRM 60G</t>
  </si>
  <si>
    <t>FLUTRIMAZOL</t>
  </si>
  <si>
    <t>208276</t>
  </si>
  <si>
    <t>MICETAL</t>
  </si>
  <si>
    <t>10MG/ML DRM SPR SOL 1X30ML</t>
  </si>
  <si>
    <t>12892</t>
  </si>
  <si>
    <t>100MG TBL NOB 30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</si>
  <si>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</si>
  <si>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</si>
  <si>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</si>
  <si>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C10AB05 - FENOFIBRÁT</t>
  </si>
  <si>
    <t>R06AX27 - DESLORATADIN</t>
  </si>
  <si>
    <t>C09DA07 - TELMISARTAN A DIURETIKA</t>
  </si>
  <si>
    <t>J01FA10 - AZITHROMYCIN</t>
  </si>
  <si>
    <t>R03DC03 - MONTELUKAST</t>
  </si>
  <si>
    <t>M04AA01 - ALOPURINOL</t>
  </si>
  <si>
    <t>C08CA01 - AMLODIPIN</t>
  </si>
  <si>
    <t>R06AE07 - CETIRIZIN</t>
  </si>
  <si>
    <t>J01CR02 - AMOXICILIN A  INHIBITOR BETA-LAKTAMASY</t>
  </si>
  <si>
    <t>A03FA07 - ITOPRIDUM</t>
  </si>
  <si>
    <t>C09AA04 - PERINDOPRIL</t>
  </si>
  <si>
    <t>C07AB12 - NEBIVOLOL</t>
  </si>
  <si>
    <t>N05BA12 - ALPRAZOLAM</t>
  </si>
  <si>
    <t>A02BC02 - PANTOPRAZOL</t>
  </si>
  <si>
    <t>J05AX05 - INOSIN PRANOBEX</t>
  </si>
  <si>
    <t>A02BC02</t>
  </si>
  <si>
    <t>C09AA04</t>
  </si>
  <si>
    <t>N05BA12</t>
  </si>
  <si>
    <t>R06AX27</t>
  </si>
  <si>
    <t>A03FA07</t>
  </si>
  <si>
    <t>J01CR02</t>
  </si>
  <si>
    <t>C09DA07</t>
  </si>
  <si>
    <t>C10AB05</t>
  </si>
  <si>
    <t>M04AA01</t>
  </si>
  <si>
    <t>R06AE07</t>
  </si>
  <si>
    <t>C08CA01</t>
  </si>
  <si>
    <t>J05AX05</t>
  </si>
  <si>
    <t>J01FA10</t>
  </si>
  <si>
    <t>C07AB12</t>
  </si>
  <si>
    <t>R03DC03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</si>
  <si>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</si>
  <si>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</si>
  <si>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</si>
  <si>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</si>
  <si>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</si>
  <si>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</si>
  <si>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</si>
  <si>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</si>
  <si>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</si>
  <si>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2241</t>
  </si>
  <si>
    <t>KNM: laboratoř-SVLS</t>
  </si>
  <si>
    <t>KNM: laboratoř-SVLS Celkem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</si>
  <si>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</si>
  <si>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</si>
  <si>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</si>
  <si>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</si>
  <si>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</si>
  <si>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</si>
  <si>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396404</t>
  </si>
  <si>
    <t>-Zinek práškový k likvidaci rtuti 25g</t>
  </si>
  <si>
    <t>50115050</t>
  </si>
  <si>
    <t>obvazový materiál (Z502)</t>
  </si>
  <si>
    <t>ZB404</t>
  </si>
  <si>
    <t>NĂˇplast cosmos 8 cm x 1 m 5403353</t>
  </si>
  <si>
    <t>ZB084</t>
  </si>
  <si>
    <t>NĂˇplast transpore 2,50 cm x 9,14 m 1527-1 - nahrazeno ZQ117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</si>
  <si>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</si>
  <si>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</si>
  <si>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</si>
  <si>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</si>
  <si>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</si>
  <si>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</si>
  <si>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</si>
  <si>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</si>
  <si>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ZL789</t>
  </si>
  <si>
    <t>Obvaz sterilnĂ­ hotovĂ˝ ÄŤ. 2 A4091360</t>
  </si>
  <si>
    <t>ZL790</t>
  </si>
  <si>
    <t>Obvaz sterilnĂ­ hotovĂ˝ ÄŤ. 3 A4101144</t>
  </si>
  <si>
    <t>ZQ569</t>
  </si>
  <si>
    <t>Vata buniÄŤitĂˇ dÄ›lenĂˇ cellin 2 role / 500 ks 40 x 50 mm 1230206310</t>
  </si>
  <si>
    <t>ZA090</t>
  </si>
  <si>
    <t>Vata buniÄŤitĂˇ pĹ™Ă­Ĺ™ezy 37 x 57 cm 9130670</t>
  </si>
  <si>
    <t>50115060</t>
  </si>
  <si>
    <t>ZPr - ostatní (Z503)</t>
  </si>
  <si>
    <t>ZB771</t>
  </si>
  <si>
    <t>DrĹľĂˇk jehly Vacuette zĂˇkladnĂ­ 450201</t>
  </si>
  <si>
    <t>ZL105</t>
  </si>
  <si>
    <t>NĂˇstavec Vacuette pro odbÄ›r moÄŤe ke zkumavce vacuete 450251</t>
  </si>
  <si>
    <t>ZA789</t>
  </si>
  <si>
    <t>StĹ™Ă­kaÄŤka injekÄŤnĂ­ 2-dĂ­lnĂˇ 2 ml L Inject Solo 4606027V - povoleno pouze pro KNM, pro lĂ©kĂˇrnu 4842</t>
  </si>
  <si>
    <t>ZB777</t>
  </si>
  <si>
    <t>Zkumavka odbÄ›rovĂˇ Vacuette ÄŤervenĂˇ 3,5 ml gel 454071</t>
  </si>
  <si>
    <t>ZB756</t>
  </si>
  <si>
    <t>Zkumavka odbÄ›rovĂˇ Vacuette fialovĂˇ 3 ml K3 edta 454086</t>
  </si>
  <si>
    <t>ZT285</t>
  </si>
  <si>
    <t>Zkumavka odbÄ›rovĂˇ Vacuette koagulace modrĂˇ Quick 3,5 ml 3,2% CitrĂˇt sodnĂ˝ modrĂˇ 13 x 75 mm 454327</t>
  </si>
  <si>
    <t>ZG515</t>
  </si>
  <si>
    <t>Zkumavka odbÄ›rovĂˇ Vacuette moÄŤovĂˇ 10,5 ml bal. Ăˇ 50 ks 455007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</si>
  <si>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</si>
  <si>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</si>
  <si>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</si>
  <si>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</si>
  <si>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</si>
  <si>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</si>
  <si>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ZB768</t>
  </si>
  <si>
    <t>Jehla vakuovĂˇ Vacuette 216/38 mm zelenĂˇ 450076</t>
  </si>
  <si>
    <t>ZB767</t>
  </si>
  <si>
    <t>Jehla vakuovĂˇ Vacuette 226/38 mm ÄŤernĂˇ 450075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</si>
  <si>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</si>
  <si>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</si>
  <si>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</si>
  <si>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</si>
  <si>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</si>
  <si>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</si>
  <si>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ZP948</t>
  </si>
  <si>
    <t>Rukavice vyĹˇetĹ™ovacĂ­ nitril nesterilnĂ­ bez pudru basic modrĂ© vel. L bal. Ăˇ 200 ks 44752</t>
  </si>
  <si>
    <t>DH425</t>
  </si>
  <si>
    <t>BENZINUM., 1L</t>
  </si>
  <si>
    <t>804014</t>
  </si>
  <si>
    <t xml:space="preserve">-D Sig. žlutá 88x40 </t>
  </si>
  <si>
    <t>804536</t>
  </si>
  <si>
    <t xml:space="preserve">-Diagnostikum připr. </t>
  </si>
  <si>
    <t>DI807</t>
  </si>
  <si>
    <t>Ethanolum benzino den. 2 kg</t>
  </si>
  <si>
    <t>ZI599</t>
  </si>
  <si>
    <t>NĂˇplast curapor 10 x   8 cm 32913 ( 22121,  nĂˇhrada za cosmopor )</t>
  </si>
  <si>
    <t>ZN366</t>
  </si>
  <si>
    <t>NĂˇplast poinjekÄŤnĂ­ elastickĂˇ tkanĂˇ jednotl. baleno 19 mm x 72 mm P-CURE1972ELAST</t>
  </si>
  <si>
    <t>ZP212</t>
  </si>
  <si>
    <t>Obvaz elastickĂ˝ sĂ­ĹĄovĂ˝ pruban Tg-fix vel. C paĹľe, noha, loket 25 m 24252</t>
  </si>
  <si>
    <t>ZQ490</t>
  </si>
  <si>
    <t>Elektroda EKG pÄ›novĂˇ pr. 48 mm pro dospÄ›lĂ© pro dlouhodobĂ© pouĹľitĂ­ (ES GS48) H-108003</t>
  </si>
  <si>
    <t>ZC799</t>
  </si>
  <si>
    <t>Filtr hygienickĂ˝ jednorĂˇzovĂ˝ bal. Ăˇ 20 ks DRN3693</t>
  </si>
  <si>
    <t>ZT325</t>
  </si>
  <si>
    <t>HadiÄŤka spojovacĂ­ (IN-LINE SPOJOVACĂŤ KUS) s bezjehlovĂ˝m  vstĹ™ikovacĂ­m ventilen Safeflow (T-port), celk. dĂ©lka vÄŤetnÄ› nĂˇstavcĹŻ, 18 cm, PVC (bez DEHP), LL, vnitĹ™nĂ­ prĹŻmÄ›r 3 mm, plnĂ­cĂ­ objem 1,12 ml, bal. Ăˇ 100 ks 4247116</t>
  </si>
  <si>
    <t>ZD211</t>
  </si>
  <si>
    <t>Kohout trojcestnĂ˝ modrĂ˝ bal. Ăˇ 75 ks, RO 301- pouze pro KNM</t>
  </si>
  <si>
    <t>ZT324</t>
  </si>
  <si>
    <t>Konektor bezjehlovĂ˝ SAFSITE k dĂˇvkovaÄŤi LYNAX,  bez DEHP, PVC a latexu, bal. Ăˇ 50 ks 4091000</t>
  </si>
  <si>
    <t>ZC800</t>
  </si>
  <si>
    <t>NĂˇĂşstek jednorĂˇzovĂ˝ s nos. klipem Ăˇ 20 ks DRN3694</t>
  </si>
  <si>
    <t>ZR397</t>
  </si>
  <si>
    <t>StĹ™Ă­kaÄŤka injekÄŤnĂ­ 2-dĂ­lnĂˇ 10 ml L DISCARDIT LE 309110</t>
  </si>
  <si>
    <t>ZR398</t>
  </si>
  <si>
    <t>StĹ™Ă­kaÄŤka injekÄŤnĂ­ 2-dĂ­lnĂˇ 20 ml L DISCARDIT LE bal. Ăˇ 80 ks 300296</t>
  </si>
  <si>
    <t>ZG387</t>
  </si>
  <si>
    <t>Zkumavka 50 ml UH steril. jednotlivÄ› balenĂ© bal. Ăˇ 250 ks 30 x 115 mm 1003</t>
  </si>
  <si>
    <t>ZB762</t>
  </si>
  <si>
    <t>Zkumavka odbÄ›rovĂˇ Vacuette ÄŤervenĂˇ 6 ml sĂ©rum 456092</t>
  </si>
  <si>
    <t>ZB556</t>
  </si>
  <si>
    <t>Jehla injekÄŤnĂ­ 1,2 x 40 mm rĹŻĹľovĂˇ 4665120</t>
  </si>
  <si>
    <t>ZP947</t>
  </si>
  <si>
    <t>Rukavice vyĹˇetĹ™ovacĂ­ nitril nesterilnĂ­ bez pudru basic modrĂ© vel. M bal. Ăˇ 200 ks 44751</t>
  </si>
  <si>
    <t>ZC923</t>
  </si>
  <si>
    <t>Rukavice vyĹˇetĹ™ovacĂ­ nitril nesterilnĂ­ bez pudru sempercare Velvet vel. L bal. Ăˇ 200 ks 106404</t>
  </si>
  <si>
    <t>ZC911</t>
  </si>
  <si>
    <t>Rukavice vyĹˇetĹ™ovacĂ­ nitril nesterilnĂ­ bez pudru sempercare Velvet vel. M bal. Ăˇ 200 ks 106403</t>
  </si>
  <si>
    <t>ZT147</t>
  </si>
  <si>
    <t>Rukavice vyĹˇetĹ™ovacĂ­ nitril nesterilnĂ­ bez pudru sempercare Velvet vel. S bal. Ăˇ 200 ks 106402</t>
  </si>
  <si>
    <t>50115079</t>
  </si>
  <si>
    <t>ZPr - internzivní péče (Z542)</t>
  </si>
  <si>
    <t>ZB385</t>
  </si>
  <si>
    <t>Hadice silikon 6 x 10,0 mm Ăˇ 25 m P00272</t>
  </si>
  <si>
    <t>ZM000</t>
  </si>
  <si>
    <t>Vata obvazovĂˇ sklĂˇdanĂˇ 50 g 1102323</t>
  </si>
  <si>
    <t>ZR396</t>
  </si>
  <si>
    <t>StĹ™Ă­kaÄŤka injekÄŤnĂ­ 2-dĂ­lnĂˇ 5 ml L DISCARDIT LE 309050</t>
  </si>
  <si>
    <t>ZA999</t>
  </si>
  <si>
    <t>Jehla injekÄŤnĂ­ 0,5 x 16 mm oranĹľovĂˇ 4657853</t>
  </si>
  <si>
    <t>ZA832</t>
  </si>
  <si>
    <t>Jehla injekÄŤnĂ­ 0,9 x 40 mm ĹľlutĂˇ 4657519</t>
  </si>
  <si>
    <t>ZA836</t>
  </si>
  <si>
    <t>Jehla injekÄŤnĂ­ 0,9 x 70 mm ĹľlutĂˇ 4665791</t>
  </si>
  <si>
    <t>ZA595</t>
  </si>
  <si>
    <t>KrytĂ­ tegaderm 6,0 cm x 7,0 cm bal. Ăˇ 100 ks s vĂ˝Ĺ™ezem 1623W</t>
  </si>
  <si>
    <t>ZA737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</si>
  <si>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</si>
  <si>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</si>
  <si>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</si>
  <si>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</si>
  <si>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</si>
  <si>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</si>
  <si>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</si>
  <si>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ZM735</t>
  </si>
  <si>
    <t>HadiÄŤka spojovacĂ­ k injektoru Ulrich vnitĹ™nĂ­ bal. Ăˇ 10 ks XD8003</t>
  </si>
  <si>
    <t>ZD809</t>
  </si>
  <si>
    <t>Kanyla venĂłznĂ­ perifernĂ­ vasofix 20G rĹŻĹľovĂˇ s injekÄŤnĂ­m portem, safety 4269110S-01</t>
  </si>
  <si>
    <t>ZD808</t>
  </si>
  <si>
    <t>Kanyla venĂłznĂ­ perifernĂ­ vasofix 22G modrĂˇ s injekÄŤnĂ­m portem, safety 4269098S-01</t>
  </si>
  <si>
    <t>ZM513</t>
  </si>
  <si>
    <t>Konektor ventil jednocestnĂ˝ back check valve 8502802</t>
  </si>
  <si>
    <t>ZL688</t>
  </si>
  <si>
    <t>ProuĹľky diagnostickĂ© Accu-Check Inform II Strip 50 EU1 Ăˇ 50 ks 05942861041</t>
  </si>
  <si>
    <t>ZN593</t>
  </si>
  <si>
    <t>Sada injekÄŤnĂ­ stĹ™Ă­kaÄŤky 10 ml s prodluĹľovacĂ­ hadiÄŤkou ke KARl100 jednorĂˇzovĂˇ bal. Ăˇ 50 ks AF-D062  KA-SYK  KARl100</t>
  </si>
  <si>
    <t>ZN594</t>
  </si>
  <si>
    <t>Sada pro infuzi pacientovi ke KARl100 jednorĂˇzovĂˇ bal. Ăˇ 50 ks AF-D056  KA-INK  RAD-INJECT</t>
  </si>
  <si>
    <t>ZN592</t>
  </si>
  <si>
    <t>Sada pro rozplĹovĂˇnĂ­ do inj. stĹ™Ă­kaÄŤek ke KARl100 jednorĂˇzovĂ˝ dennĂ­ bal. Ăˇ 10 ks AF-D060  KA-DAY KARl</t>
  </si>
  <si>
    <t>ZO543</t>
  </si>
  <si>
    <t>StĹ™Ă­kaÄŤka injekÄŤnĂ­ pĹ™edplnÄ›nĂˇ 0,9% NaCl 10 ml BD PosiFlush SP EMA bal. Ăˇ 30 ks 306585</t>
  </si>
  <si>
    <t>ZI931</t>
  </si>
  <si>
    <t>UzĂˇvÄ›r dezinfekÄŤnĂ­ k bezjehlovĂ©mu vstupu se 70% IPA  bal. 250 ks NCF-004</t>
  </si>
  <si>
    <t>ZK798</t>
  </si>
  <si>
    <t>ZĂˇtka combi modrĂˇ 4495152</t>
  </si>
  <si>
    <t>ZN126</t>
  </si>
  <si>
    <t>Rukavice operaÄŤnĂ­ latex bez pudru sterilnĂ­  PF ansell gammex vel. 7,0 330048070</t>
  </si>
  <si>
    <t>ZT379</t>
  </si>
  <si>
    <t>Rukavice vyĹˇetĹ™ovacĂ­ latex nesterilnĂ­  bez pudru vel. S bal. Ăˇ 100 ks 903242vS</t>
  </si>
  <si>
    <t>ZT080</t>
  </si>
  <si>
    <t>Rukavice vyĹˇetĹ™ovacĂ­ nitril nesterilnĂ­ modrĂ© vel. L bal. Ăˇ 100 ks Renmed06</t>
  </si>
  <si>
    <t>ZT081</t>
  </si>
  <si>
    <t>Rukavice vyĹˇetĹ™ovacĂ­ nitril nesterilnĂ­ modrĂ© vel. M bal. Ăˇ 100 ks SM-M-nitril-VGlove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</si>
  <si>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</si>
  <si>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</si>
  <si>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</si>
  <si>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</si>
  <si>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</si>
  <si>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</si>
  <si>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</si>
  <si>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</si>
  <si>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</si>
  <si>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</si>
  <si>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</si>
  <si>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</si>
  <si>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</si>
  <si>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</si>
  <si>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</si>
  <si>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</si>
  <si>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</si>
  <si>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</si>
  <si>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praktické sestry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</si>
  <si>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</si>
  <si>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</si>
  <si>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</si>
  <si>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</si>
  <si>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</si>
  <si>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</si>
  <si>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</si>
  <si>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</si>
  <si>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</si>
  <si>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</si>
  <si>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Kamínek Milan</t>
  </si>
  <si>
    <t>Polzerová Hana</t>
  </si>
  <si>
    <t>Zdravotní výkony vykázané na pracovišti v rámci ambulantní péče dle lékařů *</t>
  </si>
  <si>
    <t>06</t>
  </si>
  <si>
    <t>407</t>
  </si>
  <si>
    <t>1</t>
  </si>
  <si>
    <t>0167779</t>
  </si>
  <si>
    <t>RAPISCAN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</si>
  <si>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</si>
  <si>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</si>
  <si>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</si>
  <si>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</si>
  <si>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</si>
  <si>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</si>
  <si>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</si>
  <si>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</si>
  <si>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</si>
  <si>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</si>
  <si>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</si>
  <si>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</si>
  <si>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</si>
  <si>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</si>
  <si>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</si>
  <si>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</si>
  <si>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</si>
  <si>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</si>
  <si>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</si>
  <si>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</si>
  <si>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</si>
  <si>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</si>
  <si>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</si>
  <si>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</si>
  <si>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</si>
  <si>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</si>
  <si>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</si>
  <si>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</si>
  <si>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</si>
  <si>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</si>
  <si>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</si>
  <si>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</si>
  <si>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</si>
  <si>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0002092</t>
  </si>
  <si>
    <t>123I-joflupan inj.</t>
  </si>
  <si>
    <t>0002095</t>
  </si>
  <si>
    <t>99mTc-nanokoloid alb.inj.</t>
  </si>
  <si>
    <t>0002102</t>
  </si>
  <si>
    <t>223Ra radium-dichlorid inj.</t>
  </si>
  <si>
    <t>0002100</t>
  </si>
  <si>
    <t>99mTc HYNIC-TOC inj.</t>
  </si>
  <si>
    <t>0002022</t>
  </si>
  <si>
    <t>99mTc Etifenin inj.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</si>
  <si>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</si>
  <si>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</si>
  <si>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</si>
  <si>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</si>
  <si>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</si>
  <si>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</si>
  <si>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</si>
  <si>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</si>
  <si>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</si>
  <si>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</si>
  <si>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</si>
  <si>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</si>
  <si>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</si>
  <si>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</si>
  <si>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</si>
  <si>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</si>
  <si>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</si>
  <si>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</si>
  <si>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</si>
  <si>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</si>
  <si>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</si>
  <si>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</si>
  <si>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</si>
  <si>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</si>
  <si>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</si>
  <si>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</si>
  <si>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</si>
  <si>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47245</t>
  </si>
  <si>
    <t>SCINTIGRAFIE SKELETU CÍLENÁ TŘÍFÁZOVÁ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</si>
  <si>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</si>
  <si>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</si>
  <si>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</si>
  <si>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</si>
  <si>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</si>
  <si>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</si>
  <si>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</si>
  <si>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</si>
  <si>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</si>
  <si>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</si>
  <si>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</si>
  <si>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</si>
  <si>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</si>
  <si>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</si>
  <si>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</si>
  <si>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</si>
  <si>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</si>
  <si>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</si>
  <si>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</si>
  <si>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</si>
  <si>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09513</t>
  </si>
  <si>
    <t>TELEFONICKÁ KONZULTACE OŠETŘUJÍCÍHO LÉKAŘE PACIENT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</si>
  <si>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</si>
  <si>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</si>
  <si>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</si>
  <si>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</si>
  <si>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</si>
  <si>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</si>
  <si>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</si>
  <si>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</si>
  <si>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</si>
  <si>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</si>
  <si>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</si>
  <si>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</si>
  <si>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</si>
  <si>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</si>
  <si>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</si>
  <si>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</si>
  <si>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</si>
  <si>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</si>
  <si>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</si>
  <si>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</si>
  <si>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</si>
  <si>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</si>
  <si>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</si>
  <si>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</si>
  <si>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</si>
  <si>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</si>
  <si>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</si>
  <si>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</si>
  <si>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47247</t>
  </si>
  <si>
    <t>SCINTIGRAFIE 67 GA CITRÁTEM - CELKOVÉ VYŠETŘENÍ</t>
  </si>
  <si>
    <t>47155</t>
  </si>
  <si>
    <t>SCINTIGRAFIE NADLEDVINEK</t>
  </si>
  <si>
    <t>0022077</t>
  </si>
  <si>
    <t>IOMERON</t>
  </si>
  <si>
    <t>0093626</t>
  </si>
  <si>
    <t>0095609</t>
  </si>
  <si>
    <t>0224707</t>
  </si>
  <si>
    <t>ULTRAVIST</t>
  </si>
  <si>
    <t>0224708</t>
  </si>
  <si>
    <t>0002087</t>
  </si>
  <si>
    <t>18F-FDG</t>
  </si>
  <si>
    <t>0002101</t>
  </si>
  <si>
    <t>18F Fluoromethylcholin inj.</t>
  </si>
  <si>
    <t>0002099</t>
  </si>
  <si>
    <t>18 F-FLT inj.</t>
  </si>
  <si>
    <t>47355</t>
  </si>
  <si>
    <t>HYBRIDNÍ VÝPOČETNÍ A POZITRONOVÁ EMISNÍ TOMOGRAFIE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</si>
  <si>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</si>
  <si>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</si>
  <si>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</si>
  <si>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</si>
  <si>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</si>
  <si>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</si>
  <si>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</si>
  <si>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</si>
  <si>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</si>
  <si>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</si>
  <si>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</si>
  <si>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</si>
  <si>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</si>
  <si>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</si>
  <si>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</si>
  <si>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</si>
  <si>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</si>
  <si>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</si>
  <si>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</si>
  <si>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</si>
  <si>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</si>
  <si>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</si>
  <si>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</si>
  <si>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</si>
  <si>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</si>
  <si>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</si>
  <si>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</si>
  <si>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</si>
  <si>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</si>
  <si>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</si>
  <si>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</si>
  <si>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0002033</t>
  </si>
  <si>
    <t>99mTc difosforečnan cínatý inj.</t>
  </si>
  <si>
    <t>04</t>
  </si>
  <si>
    <t>05</t>
  </si>
  <si>
    <t>07</t>
  </si>
  <si>
    <t>08</t>
  </si>
  <si>
    <t>10</t>
  </si>
  <si>
    <t>11</t>
  </si>
  <si>
    <t>12</t>
  </si>
  <si>
    <t>13</t>
  </si>
  <si>
    <t>47021</t>
  </si>
  <si>
    <t>KOMPLEXNÍ VYŠETŘENÍ LÉKAŘEM SE SPECIALIZOVANOU ZPŮ</t>
  </si>
  <si>
    <t>16</t>
  </si>
  <si>
    <t>17</t>
  </si>
  <si>
    <t>18</t>
  </si>
  <si>
    <t>20</t>
  </si>
  <si>
    <t>21</t>
  </si>
  <si>
    <t>0027720</t>
  </si>
  <si>
    <t>THYROG</t>
  </si>
  <si>
    <t>THYROGEN</t>
  </si>
  <si>
    <t>47151</t>
  </si>
  <si>
    <t>CELOTĚLOVÁ SCINTIGRAFIE U KARCINOMU ŠTÍTNÉ ŽLÁZY</t>
  </si>
  <si>
    <t>91806</t>
  </si>
  <si>
    <t>(DRG) DOZIMETRIE - PLÁNOVÁNÍ OZÁŘENÍ CÍLOVÝCH OBJE</t>
  </si>
  <si>
    <t>91802</t>
  </si>
  <si>
    <t>(DRG) DOZIMETRIE POMOCÍ SCINTILAČNÍ SONDY</t>
  </si>
  <si>
    <t>91803</t>
  </si>
  <si>
    <t>(DRG) DOZIMETRIE POMOCÍ PLANÁRNÍ GAMAKAMERY</t>
  </si>
  <si>
    <t>91807</t>
  </si>
  <si>
    <t>(DRG) DOZIMETRIE - OVĚŘENÍ OZÁŘENÍ CÍLOVÝCH OBJEMŮ</t>
  </si>
  <si>
    <t>91805</t>
  </si>
  <si>
    <t>(DRG) DOZIMETRIE POMOCÍ SPECT/CT</t>
  </si>
  <si>
    <t>4F7</t>
  </si>
  <si>
    <t>0002050</t>
  </si>
  <si>
    <t>131I-jodid sodný inj. terap.</t>
  </si>
  <si>
    <t>0002076</t>
  </si>
  <si>
    <t>131I jodid sodný terap.perorální</t>
  </si>
  <si>
    <t>0222514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</si>
  <si>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</si>
  <si>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</si>
  <si>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</si>
  <si>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</si>
  <si>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</si>
  <si>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</si>
  <si>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</si>
  <si>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</si>
  <si>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</si>
  <si>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</si>
  <si>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</si>
  <si>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</si>
  <si>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</si>
  <si>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</si>
  <si>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</si>
  <si>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</si>
  <si>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</si>
  <si>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</si>
  <si>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</si>
  <si>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</si>
  <si>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</si>
  <si>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</si>
  <si>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</si>
  <si>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</si>
  <si>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</si>
  <si>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</si>
  <si>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</si>
  <si>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47233</t>
  </si>
  <si>
    <t>PŘEŽÍVÁNÍ A LOKALIZACE DESTRUKCE AUTOLOGNÍCH THROM</t>
  </si>
  <si>
    <t>50</t>
  </si>
  <si>
    <t>59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</si>
  <si>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</si>
  <si>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</si>
  <si>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</si>
  <si>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</si>
  <si>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</si>
  <si>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</si>
  <si>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</si>
  <si>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</si>
  <si>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</si>
  <si>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</si>
  <si>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17341</t>
  </si>
  <si>
    <t xml:space="preserve">JINÉ MYELOPROLIFERATIVNÍ PORUCHY A DIAGNÓZA NEDIFERENCOVANÝCH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</si>
  <si>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</si>
  <si>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</si>
  <si>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</si>
  <si>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</si>
  <si>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</si>
  <si>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</si>
  <si>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</si>
  <si>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37 - PATOL: Ústav patologie</t>
  </si>
  <si>
    <t>40 - MIKRO: Ústav mikrobiologie</t>
  </si>
  <si>
    <t>818</t>
  </si>
  <si>
    <t>96167</t>
  </si>
  <si>
    <t>KREVNÍ OBRAZ S PĚTI POPULAČNÍM DIFERENCIÁLNÍM POČT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</si>
  <si>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</si>
  <si>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</si>
  <si>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</si>
  <si>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</si>
  <si>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</si>
  <si>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</si>
  <si>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</si>
  <si>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</si>
  <si>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96897</t>
  </si>
  <si>
    <t>STANOVENÍ FRAKCE NEZRALÝCH TROMBOCYTŮ</t>
  </si>
  <si>
    <t>33</t>
  </si>
  <si>
    <t>801</t>
  </si>
  <si>
    <t>81111</t>
  </si>
  <si>
    <t>A L T  STATIM</t>
  </si>
  <si>
    <t>81137</t>
  </si>
  <si>
    <t>UREA STATIM</t>
  </si>
  <si>
    <t>81157</t>
  </si>
  <si>
    <t>CHLORIDY STATIM</t>
  </si>
  <si>
    <t>81427</t>
  </si>
  <si>
    <t>FOSFOR ANORGANICKÝ</t>
  </si>
  <si>
    <t>81527</t>
  </si>
  <si>
    <t>CHOLESTEROL LDL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</si>
  <si>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</si>
  <si>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</si>
  <si>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</si>
  <si>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</si>
  <si>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</si>
  <si>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</si>
  <si>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</si>
  <si>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</si>
  <si>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</si>
  <si>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</si>
  <si>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</si>
  <si>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</si>
  <si>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</si>
  <si>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</si>
  <si>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</si>
  <si>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</si>
  <si>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</si>
  <si>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</si>
  <si>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</si>
  <si>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</si>
  <si>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</si>
  <si>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</si>
  <si>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</si>
  <si>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</si>
  <si>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</si>
  <si>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</si>
  <si>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93195</t>
  </si>
  <si>
    <t>TYREOTROPIN (TSH)</t>
  </si>
  <si>
    <t>81155</t>
  </si>
  <si>
    <t>GLUKÓZA KVANTITATIVNÍ STANOVENÍ STATIM</t>
  </si>
  <si>
    <t>93235</t>
  </si>
  <si>
    <t>AUTOPROTILÁTKY PROTI RECEPTORŮM (hTSH)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</si>
  <si>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</si>
  <si>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</si>
  <si>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</si>
  <si>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</si>
  <si>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</si>
  <si>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</si>
  <si>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</si>
  <si>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</si>
  <si>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</si>
  <si>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</si>
  <si>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81775</t>
  </si>
  <si>
    <t>KVANTITATIVNÍ ANALÝZA MOCE</t>
  </si>
  <si>
    <t>34</t>
  </si>
  <si>
    <t>809</t>
  </si>
  <si>
    <t>0207733</t>
  </si>
  <si>
    <t>GADOVIST</t>
  </si>
  <si>
    <t>3</t>
  </si>
  <si>
    <t>0075318</t>
  </si>
  <si>
    <t>JEHLA BIOPTICKÁ MN1410</t>
  </si>
  <si>
    <t>89313</t>
  </si>
  <si>
    <t xml:space="preserve">PERKUTÁNNÍ PUNKCE NEBO BIOPSIE ŘÍZENÁ RDG METODOU 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</si>
  <si>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</si>
  <si>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</si>
  <si>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</si>
  <si>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</si>
  <si>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</si>
  <si>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</si>
  <si>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89180</t>
  </si>
  <si>
    <t>DIAGNOSTICKÁ DIGITÁLNÍ MAMOGRAFIE NEBO DUKTOGRAFIE</t>
  </si>
  <si>
    <t>07640</t>
  </si>
  <si>
    <t>(DRG) BIOPSIE MLÉČNÉ ŽLÁZY, PERKUTÁNNĚ</t>
  </si>
  <si>
    <t>37</t>
  </si>
  <si>
    <t>807</t>
  </si>
  <si>
    <t>87127</t>
  </si>
  <si>
    <t>JEDNODUCHÝ BIOPTICKÝ VZOREK: MAKROSKOPICKÉ POSOUZE</t>
  </si>
  <si>
    <t>87437</t>
  </si>
  <si>
    <t>STANDARDNÍ CYTOLOGICKÉ BARVENÍ,  ZA VÍCE NEŽ 10 PR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</si>
  <si>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</si>
  <si>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</si>
  <si>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</si>
  <si>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</si>
  <si>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</si>
  <si>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</si>
  <si>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</si>
  <si>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</si>
  <si>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</si>
  <si>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</si>
  <si>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</si>
  <si>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</si>
  <si>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</si>
  <si>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</si>
  <si>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82069</t>
  </si>
  <si>
    <t>STANOVENÍ PRODUKCE BETA-LAKTAMÁZY</t>
  </si>
  <si>
    <t>82060</t>
  </si>
  <si>
    <t>ANALÝZA HMOTOVÉHO SPEKTRA</t>
  </si>
  <si>
    <t>82302</t>
  </si>
  <si>
    <t>DETEKCE NUKLEOVÉ KYSELINY SARS-COV-2 POMOCÍ METODY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</si>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</sst>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6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3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1" xfId="83" applyNumberFormat="1" applyFont="1" applyFill="1" applyBorder="1" applyAlignment="1">
      <alignment horizontal="right" vertical="top"/>
    </xf>
    <xf numFmtId="3" fontId="35" fillId="12" borderId="132" xfId="83" applyNumberFormat="1" applyFont="1" applyFill="1" applyBorder="1" applyAlignment="1">
      <alignment horizontal="right" vertical="top"/>
    </xf>
    <xf numFmtId="9" fontId="35" fillId="12" borderId="133" xfId="83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3" fontId="35" fillId="13" borderId="130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0" xfId="53" applyNumberFormat="1" applyFont="1" applyFill="1" applyBorder="1" applyAlignment="1">
      <alignment horizontal="left"/>
    </xf>
    <xf numFmtId="164" fontId="33" fillId="2" borderId="135" xfId="53" applyNumberFormat="1" applyFont="1" applyFill="1" applyBorder="1" applyAlignment="1">
      <alignment horizontal="left"/>
    </xf>
    <xf numFmtId="0" fontId="33" fillId="2" borderId="135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7" xfId="0" applyFont="1" applyFill="1" applyBorder="1"/>
    <xf numFmtId="0" fontId="41" fillId="2" borderId="13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36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37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38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38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37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80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3" xfId="0" applyFont="1" applyFill="1" applyBorder="1"/>
    <xf numFmtId="0" fontId="34" fillId="0" borderId="144" xfId="0" applyFont="1" applyFill="1" applyBorder="1"/>
    <xf numFmtId="0" fontId="34" fillId="0" borderId="144" xfId="0" applyFont="1" applyFill="1" applyBorder="1" applyAlignment="1">
      <alignment horizontal="right"/>
    </xf>
    <xf numFmtId="0" fontId="34" fillId="0" borderId="144" xfId="0" applyFont="1" applyFill="1" applyBorder="1" applyAlignment="1">
      <alignment horizontal="left"/>
    </xf>
    <xf numFmtId="164" fontId="34" fillId="0" borderId="144" xfId="0" applyNumberFormat="1" applyFont="1" applyFill="1" applyBorder="1"/>
    <xf numFmtId="165" fontId="34" fillId="0" borderId="144" xfId="0" applyNumberFormat="1" applyFont="1" applyFill="1" applyBorder="1"/>
    <xf numFmtId="9" fontId="34" fillId="0" borderId="144" xfId="0" applyNumberFormat="1" applyFont="1" applyFill="1" applyBorder="1"/>
    <xf numFmtId="9" fontId="34" fillId="0" borderId="145" xfId="0" applyNumberFormat="1" applyFont="1" applyFill="1" applyBorder="1"/>
    <xf numFmtId="0" fontId="34" fillId="0" borderId="146" xfId="0" applyFont="1" applyFill="1" applyBorder="1"/>
    <xf numFmtId="0" fontId="34" fillId="0" borderId="147" xfId="0" applyFont="1" applyFill="1" applyBorder="1"/>
    <xf numFmtId="0" fontId="34" fillId="0" borderId="147" xfId="0" applyFont="1" applyFill="1" applyBorder="1" applyAlignment="1">
      <alignment horizontal="right"/>
    </xf>
    <xf numFmtId="0" fontId="34" fillId="0" borderId="147" xfId="0" applyFont="1" applyFill="1" applyBorder="1" applyAlignment="1">
      <alignment horizontal="left"/>
    </xf>
    <xf numFmtId="164" fontId="34" fillId="0" borderId="147" xfId="0" applyNumberFormat="1" applyFont="1" applyFill="1" applyBorder="1"/>
    <xf numFmtId="165" fontId="34" fillId="0" borderId="147" xfId="0" applyNumberFormat="1" applyFont="1" applyFill="1" applyBorder="1"/>
    <xf numFmtId="9" fontId="34" fillId="0" borderId="147" xfId="0" applyNumberFormat="1" applyFont="1" applyFill="1" applyBorder="1"/>
    <xf numFmtId="9" fontId="34" fillId="0" borderId="14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44" xfId="0" applyNumberFormat="1" applyFont="1" applyFill="1" applyBorder="1"/>
    <xf numFmtId="3" fontId="34" fillId="0" borderId="145" xfId="0" applyNumberFormat="1" applyFont="1" applyFill="1" applyBorder="1"/>
    <xf numFmtId="3" fontId="34" fillId="0" borderId="147" xfId="0" applyNumberFormat="1" applyFont="1" applyFill="1" applyBorder="1"/>
    <xf numFmtId="3" fontId="34" fillId="0" borderId="148" xfId="0" applyNumberFormat="1" applyFont="1" applyFill="1" applyBorder="1"/>
    <xf numFmtId="3" fontId="34" fillId="0" borderId="150" xfId="0" applyNumberFormat="1" applyFont="1" applyFill="1" applyBorder="1"/>
    <xf numFmtId="9" fontId="34" fillId="0" borderId="150" xfId="0" applyNumberFormat="1" applyFont="1" applyFill="1" applyBorder="1"/>
    <xf numFmtId="3" fontId="34" fillId="0" borderId="151" xfId="0" applyNumberFormat="1" applyFont="1" applyFill="1" applyBorder="1"/>
    <xf numFmtId="0" fontId="41" fillId="0" borderId="27" xfId="0" applyFont="1" applyFill="1" applyBorder="1"/>
    <xf numFmtId="0" fontId="41" fillId="0" borderId="143" xfId="0" applyFont="1" applyFill="1" applyBorder="1"/>
    <xf numFmtId="0" fontId="41" fillId="0" borderId="14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44" xfId="0" applyNumberFormat="1" applyFont="1" applyFill="1" applyBorder="1" applyAlignment="1">
      <alignment horizontal="right"/>
    </xf>
    <xf numFmtId="164" fontId="34" fillId="0" borderId="147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7" xfId="0" applyNumberFormat="1" applyBorder="1"/>
    <xf numFmtId="9" fontId="0" fillId="0" borderId="147" xfId="0" applyNumberFormat="1" applyBorder="1"/>
    <xf numFmtId="9" fontId="0" fillId="0" borderId="148" xfId="0" applyNumberFormat="1" applyBorder="1"/>
    <xf numFmtId="0" fontId="66" fillId="0" borderId="146" xfId="0" applyFont="1" applyBorder="1" applyAlignment="1">
      <alignment horizontal="left" indent="1"/>
    </xf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6" fillId="4" borderId="143" xfId="0" applyFont="1" applyFill="1" applyBorder="1" applyAlignment="1">
      <alignment horizontal="left"/>
    </xf>
    <xf numFmtId="169" fontId="66" fillId="4" borderId="144" xfId="0" applyNumberFormat="1" applyFont="1" applyFill="1" applyBorder="1"/>
    <xf numFmtId="9" fontId="66" fillId="4" borderId="144" xfId="0" applyNumberFormat="1" applyFont="1" applyFill="1" applyBorder="1"/>
    <xf numFmtId="9" fontId="66" fillId="4" borderId="145" xfId="0" applyNumberFormat="1" applyFont="1" applyFill="1" applyBorder="1"/>
    <xf numFmtId="0" fontId="66" fillId="0" borderId="143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44" xfId="0" applyNumberFormat="1" applyFont="1" applyFill="1" applyBorder="1"/>
    <xf numFmtId="169" fontId="34" fillId="0" borderId="145" xfId="0" applyNumberFormat="1" applyFont="1" applyFill="1" applyBorder="1"/>
    <xf numFmtId="169" fontId="34" fillId="0" borderId="147" xfId="0" applyNumberFormat="1" applyFont="1" applyFill="1" applyBorder="1"/>
    <xf numFmtId="169" fontId="34" fillId="0" borderId="148" xfId="0" applyNumberFormat="1" applyFont="1" applyFill="1" applyBorder="1"/>
    <xf numFmtId="0" fontId="41" fillId="0" borderId="14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1" fillId="0" borderId="153" xfId="0" applyNumberFormat="1" applyFont="1" applyBorder="1" applyAlignment="1">
      <alignment horizontal="right"/>
    </xf>
    <xf numFmtId="166" fontId="71" fillId="0" borderId="153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66" fontId="5" fillId="0" borderId="153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177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3" fontId="5" fillId="0" borderId="153" xfId="0" applyNumberFormat="1" applyFont="1" applyBorder="1"/>
    <xf numFmtId="3" fontId="71" fillId="0" borderId="153" xfId="0" applyNumberFormat="1" applyFont="1" applyBorder="1"/>
    <xf numFmtId="166" fontId="71" fillId="0" borderId="153" xfId="0" applyNumberFormat="1" applyFont="1" applyBorder="1"/>
    <xf numFmtId="166" fontId="71" fillId="0" borderId="154" xfId="0" applyNumberFormat="1" applyFont="1" applyBorder="1"/>
    <xf numFmtId="166" fontId="72" fillId="0" borderId="154" xfId="0" applyNumberFormat="1" applyFont="1" applyBorder="1" applyAlignment="1">
      <alignment horizontal="right"/>
    </xf>
    <xf numFmtId="3" fontId="34" fillId="0" borderId="153" xfId="0" applyNumberFormat="1" applyFont="1" applyBorder="1"/>
    <xf numFmtId="166" fontId="34" fillId="0" borderId="153" xfId="0" applyNumberFormat="1" applyFont="1" applyBorder="1"/>
    <xf numFmtId="166" fontId="34" fillId="0" borderId="154" xfId="0" applyNumberFormat="1" applyFont="1" applyBorder="1"/>
    <xf numFmtId="0" fontId="5" fillId="0" borderId="153" xfId="0" applyFont="1" applyBorder="1"/>
    <xf numFmtId="3" fontId="34" fillId="0" borderId="153" xfId="0" applyNumberFormat="1" applyFont="1" applyBorder="1" applyAlignment="1">
      <alignment horizontal="right"/>
    </xf>
    <xf numFmtId="49" fontId="3" fillId="0" borderId="155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71" fillId="0" borderId="55" xfId="0" applyNumberFormat="1" applyFont="1" applyBorder="1" applyAlignment="1">
      <alignment horizontal="right"/>
    </xf>
    <xf numFmtId="166" fontId="71" fillId="0" borderId="55" xfId="0" applyNumberFormat="1" applyFont="1" applyBorder="1" applyAlignment="1">
      <alignment horizontal="right"/>
    </xf>
    <xf numFmtId="166" fontId="71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71" fillId="0" borderId="2" xfId="0" applyNumberFormat="1" applyFont="1" applyBorder="1" applyAlignment="1">
      <alignment horizontal="right"/>
    </xf>
    <xf numFmtId="166" fontId="71" fillId="0" borderId="2" xfId="0" applyNumberFormat="1" applyFont="1" applyBorder="1" applyAlignment="1">
      <alignment horizontal="right"/>
    </xf>
    <xf numFmtId="166" fontId="71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54" xfId="0" applyNumberFormat="1" applyFont="1" applyBorder="1"/>
    <xf numFmtId="3" fontId="5" fillId="0" borderId="3" xfId="0" applyNumberFormat="1" applyFont="1" applyBorder="1"/>
    <xf numFmtId="3" fontId="11" fillId="0" borderId="155" xfId="0" applyNumberFormat="1" applyFont="1" applyBorder="1" applyAlignment="1">
      <alignment horizontal="center"/>
    </xf>
    <xf numFmtId="9" fontId="34" fillId="0" borderId="153" xfId="0" applyNumberFormat="1" applyFont="1" applyBorder="1"/>
    <xf numFmtId="3" fontId="34" fillId="0" borderId="152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0" xfId="76" applyNumberFormat="1" applyFont="1" applyFill="1" applyBorder="1" applyAlignment="1">
      <alignment horizontal="left"/>
    </xf>
    <xf numFmtId="0" fontId="33" fillId="2" borderId="157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56" xfId="76" applyNumberFormat="1" applyFont="1" applyFill="1" applyBorder="1" applyAlignment="1">
      <alignment horizontal="left"/>
    </xf>
    <xf numFmtId="0" fontId="33" fillId="2" borderId="151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0.92262179713977166</c:v>
                </c:pt>
                <c:pt idx="1">
                  <c:v>0.89094322303050422</c:v>
                </c:pt>
                <c:pt idx="2">
                  <c:v>0.89368415309253169</c:v>
                </c:pt>
                <c:pt idx="3">
                  <c:v>0.79419943310822938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1.6944444444444444</c:v>
                </c:pt>
                <c:pt idx="1">
                  <c:v>1.6609442060085837</c:v>
                </c:pt>
                <c:pt idx="2">
                  <c:v>1.6498673740053051</c:v>
                </c:pt>
                <c:pt idx="3">
                  <c:v>1.5872420262664164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9" totalsRowShown="0">
  <autoFilter ref="C3:S6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59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837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1132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59" t="s">
        <v>1133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1164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1338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1361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1369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1518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1519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1616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1632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1751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36D9445A-38C1-45AA-93D6-DBF05AE1B64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837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1</v>
      </c>
      <c r="G3" s="47">
        <f>SUBTOTAL(9,G6:G1048576)</f>
        <v>132.34999999999997</v>
      </c>
      <c r="H3" s="48">
        <f>IF(M3=0,0,G3/M3)</f>
        <v>7.5516289332854078E-2</v>
      </c>
      <c r="I3" s="47">
        <f>SUBTOTAL(9,I6:I1048576)</f>
        <v>23</v>
      </c>
      <c r="J3" s="47">
        <f>SUBTOTAL(9,J6:J1048576)</f>
        <v>1620.25200374305</v>
      </c>
      <c r="K3" s="48">
        <f>IF(M3=0,0,J3/M3)</f>
        <v>0.92448371066714596</v>
      </c>
      <c r="L3" s="47">
        <f>SUBTOTAL(9,L6:L1048576)</f>
        <v>24</v>
      </c>
      <c r="M3" s="49">
        <f>SUBTOTAL(9,M6:M1048576)</f>
        <v>1752.6020037430499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563</v>
      </c>
      <c r="B6" s="723" t="s">
        <v>802</v>
      </c>
      <c r="C6" s="723" t="s">
        <v>803</v>
      </c>
      <c r="D6" s="723" t="s">
        <v>804</v>
      </c>
      <c r="E6" s="723" t="s">
        <v>805</v>
      </c>
      <c r="F6" s="727"/>
      <c r="G6" s="727"/>
      <c r="H6" s="747">
        <v>0</v>
      </c>
      <c r="I6" s="727">
        <v>1</v>
      </c>
      <c r="J6" s="727">
        <v>273.90000000000003</v>
      </c>
      <c r="K6" s="747">
        <v>1</v>
      </c>
      <c r="L6" s="727">
        <v>1</v>
      </c>
      <c r="M6" s="728">
        <v>273.90000000000003</v>
      </c>
    </row>
    <row r="7" spans="1:13" ht="14.45" customHeight="1" x14ac:dyDescent="0.2">
      <c r="A7" s="729" t="s">
        <v>563</v>
      </c>
      <c r="B7" s="730" t="s">
        <v>806</v>
      </c>
      <c r="C7" s="730" t="s">
        <v>807</v>
      </c>
      <c r="D7" s="730" t="s">
        <v>601</v>
      </c>
      <c r="E7" s="730" t="s">
        <v>602</v>
      </c>
      <c r="F7" s="734">
        <v>1</v>
      </c>
      <c r="G7" s="734">
        <v>132.34999999999997</v>
      </c>
      <c r="H7" s="748">
        <v>1</v>
      </c>
      <c r="I7" s="734"/>
      <c r="J7" s="734"/>
      <c r="K7" s="748">
        <v>0</v>
      </c>
      <c r="L7" s="734">
        <v>1</v>
      </c>
      <c r="M7" s="735">
        <v>132.34999999999997</v>
      </c>
    </row>
    <row r="8" spans="1:13" ht="14.45" customHeight="1" x14ac:dyDescent="0.2">
      <c r="A8" s="729" t="s">
        <v>563</v>
      </c>
      <c r="B8" s="730" t="s">
        <v>808</v>
      </c>
      <c r="C8" s="730" t="s">
        <v>809</v>
      </c>
      <c r="D8" s="730" t="s">
        <v>810</v>
      </c>
      <c r="E8" s="730" t="s">
        <v>597</v>
      </c>
      <c r="F8" s="734"/>
      <c r="G8" s="734"/>
      <c r="H8" s="748">
        <v>0</v>
      </c>
      <c r="I8" s="734">
        <v>1</v>
      </c>
      <c r="J8" s="734">
        <v>26.110000000000007</v>
      </c>
      <c r="K8" s="748">
        <v>1</v>
      </c>
      <c r="L8" s="734">
        <v>1</v>
      </c>
      <c r="M8" s="735">
        <v>26.110000000000007</v>
      </c>
    </row>
    <row r="9" spans="1:13" ht="14.45" customHeight="1" x14ac:dyDescent="0.2">
      <c r="A9" s="729" t="s">
        <v>563</v>
      </c>
      <c r="B9" s="730" t="s">
        <v>811</v>
      </c>
      <c r="C9" s="730" t="s">
        <v>812</v>
      </c>
      <c r="D9" s="730" t="s">
        <v>813</v>
      </c>
      <c r="E9" s="730" t="s">
        <v>814</v>
      </c>
      <c r="F9" s="734"/>
      <c r="G9" s="734"/>
      <c r="H9" s="748">
        <v>0</v>
      </c>
      <c r="I9" s="734">
        <v>2</v>
      </c>
      <c r="J9" s="734">
        <v>98.62</v>
      </c>
      <c r="K9" s="748">
        <v>1</v>
      </c>
      <c r="L9" s="734">
        <v>2</v>
      </c>
      <c r="M9" s="735">
        <v>98.62</v>
      </c>
    </row>
    <row r="10" spans="1:13" ht="14.45" customHeight="1" x14ac:dyDescent="0.2">
      <c r="A10" s="729" t="s">
        <v>563</v>
      </c>
      <c r="B10" s="730" t="s">
        <v>811</v>
      </c>
      <c r="C10" s="730" t="s">
        <v>815</v>
      </c>
      <c r="D10" s="730" t="s">
        <v>813</v>
      </c>
      <c r="E10" s="730" t="s">
        <v>816</v>
      </c>
      <c r="F10" s="734"/>
      <c r="G10" s="734"/>
      <c r="H10" s="748">
        <v>0</v>
      </c>
      <c r="I10" s="734">
        <v>1</v>
      </c>
      <c r="J10" s="734">
        <v>56.23</v>
      </c>
      <c r="K10" s="748">
        <v>1</v>
      </c>
      <c r="L10" s="734">
        <v>1</v>
      </c>
      <c r="M10" s="735">
        <v>56.23</v>
      </c>
    </row>
    <row r="11" spans="1:13" ht="14.45" customHeight="1" x14ac:dyDescent="0.2">
      <c r="A11" s="729" t="s">
        <v>563</v>
      </c>
      <c r="B11" s="730" t="s">
        <v>811</v>
      </c>
      <c r="C11" s="730" t="s">
        <v>817</v>
      </c>
      <c r="D11" s="730" t="s">
        <v>603</v>
      </c>
      <c r="E11" s="730" t="s">
        <v>604</v>
      </c>
      <c r="F11" s="734"/>
      <c r="G11" s="734"/>
      <c r="H11" s="748">
        <v>0</v>
      </c>
      <c r="I11" s="734">
        <v>3</v>
      </c>
      <c r="J11" s="734">
        <v>235.5</v>
      </c>
      <c r="K11" s="748">
        <v>1</v>
      </c>
      <c r="L11" s="734">
        <v>3</v>
      </c>
      <c r="M11" s="735">
        <v>235.5</v>
      </c>
    </row>
    <row r="12" spans="1:13" ht="14.45" customHeight="1" x14ac:dyDescent="0.2">
      <c r="A12" s="729" t="s">
        <v>563</v>
      </c>
      <c r="B12" s="730" t="s">
        <v>811</v>
      </c>
      <c r="C12" s="730" t="s">
        <v>818</v>
      </c>
      <c r="D12" s="730" t="s">
        <v>603</v>
      </c>
      <c r="E12" s="730" t="s">
        <v>819</v>
      </c>
      <c r="F12" s="734"/>
      <c r="G12" s="734"/>
      <c r="H12" s="748">
        <v>0</v>
      </c>
      <c r="I12" s="734">
        <v>2</v>
      </c>
      <c r="J12" s="734">
        <v>122.07999999999997</v>
      </c>
      <c r="K12" s="748">
        <v>1</v>
      </c>
      <c r="L12" s="734">
        <v>2</v>
      </c>
      <c r="M12" s="735">
        <v>122.07999999999997</v>
      </c>
    </row>
    <row r="13" spans="1:13" ht="14.45" customHeight="1" x14ac:dyDescent="0.2">
      <c r="A13" s="729" t="s">
        <v>563</v>
      </c>
      <c r="B13" s="730" t="s">
        <v>820</v>
      </c>
      <c r="C13" s="730" t="s">
        <v>821</v>
      </c>
      <c r="D13" s="730" t="s">
        <v>625</v>
      </c>
      <c r="E13" s="730" t="s">
        <v>627</v>
      </c>
      <c r="F13" s="734"/>
      <c r="G13" s="734"/>
      <c r="H13" s="748">
        <v>0</v>
      </c>
      <c r="I13" s="734">
        <v>2</v>
      </c>
      <c r="J13" s="734">
        <v>66.022000000000006</v>
      </c>
      <c r="K13" s="748">
        <v>1</v>
      </c>
      <c r="L13" s="734">
        <v>2</v>
      </c>
      <c r="M13" s="735">
        <v>66.022000000000006</v>
      </c>
    </row>
    <row r="14" spans="1:13" ht="14.45" customHeight="1" x14ac:dyDescent="0.2">
      <c r="A14" s="729" t="s">
        <v>563</v>
      </c>
      <c r="B14" s="730" t="s">
        <v>820</v>
      </c>
      <c r="C14" s="730" t="s">
        <v>822</v>
      </c>
      <c r="D14" s="730" t="s">
        <v>625</v>
      </c>
      <c r="E14" s="730" t="s">
        <v>823</v>
      </c>
      <c r="F14" s="734"/>
      <c r="G14" s="734"/>
      <c r="H14" s="748">
        <v>0</v>
      </c>
      <c r="I14" s="734">
        <v>1</v>
      </c>
      <c r="J14" s="734">
        <v>41.88000000000001</v>
      </c>
      <c r="K14" s="748">
        <v>1</v>
      </c>
      <c r="L14" s="734">
        <v>1</v>
      </c>
      <c r="M14" s="735">
        <v>41.88000000000001</v>
      </c>
    </row>
    <row r="15" spans="1:13" ht="14.45" customHeight="1" x14ac:dyDescent="0.2">
      <c r="A15" s="729" t="s">
        <v>563</v>
      </c>
      <c r="B15" s="730" t="s">
        <v>824</v>
      </c>
      <c r="C15" s="730" t="s">
        <v>825</v>
      </c>
      <c r="D15" s="730" t="s">
        <v>648</v>
      </c>
      <c r="E15" s="730" t="s">
        <v>826</v>
      </c>
      <c r="F15" s="734"/>
      <c r="G15" s="734"/>
      <c r="H15" s="748">
        <v>0</v>
      </c>
      <c r="I15" s="734">
        <v>2</v>
      </c>
      <c r="J15" s="734">
        <v>44.05</v>
      </c>
      <c r="K15" s="748">
        <v>1</v>
      </c>
      <c r="L15" s="734">
        <v>2</v>
      </c>
      <c r="M15" s="735">
        <v>44.05</v>
      </c>
    </row>
    <row r="16" spans="1:13" ht="14.45" customHeight="1" x14ac:dyDescent="0.2">
      <c r="A16" s="729" t="s">
        <v>563</v>
      </c>
      <c r="B16" s="730" t="s">
        <v>824</v>
      </c>
      <c r="C16" s="730" t="s">
        <v>827</v>
      </c>
      <c r="D16" s="730" t="s">
        <v>648</v>
      </c>
      <c r="E16" s="730" t="s">
        <v>639</v>
      </c>
      <c r="F16" s="734"/>
      <c r="G16" s="734"/>
      <c r="H16" s="748">
        <v>0</v>
      </c>
      <c r="I16" s="734">
        <v>2</v>
      </c>
      <c r="J16" s="734">
        <v>90.98</v>
      </c>
      <c r="K16" s="748">
        <v>1</v>
      </c>
      <c r="L16" s="734">
        <v>2</v>
      </c>
      <c r="M16" s="735">
        <v>90.98</v>
      </c>
    </row>
    <row r="17" spans="1:13" ht="14.45" customHeight="1" x14ac:dyDescent="0.2">
      <c r="A17" s="729" t="s">
        <v>563</v>
      </c>
      <c r="B17" s="730" t="s">
        <v>828</v>
      </c>
      <c r="C17" s="730" t="s">
        <v>829</v>
      </c>
      <c r="D17" s="730" t="s">
        <v>642</v>
      </c>
      <c r="E17" s="730" t="s">
        <v>643</v>
      </c>
      <c r="F17" s="734"/>
      <c r="G17" s="734"/>
      <c r="H17" s="748">
        <v>0</v>
      </c>
      <c r="I17" s="734">
        <v>1</v>
      </c>
      <c r="J17" s="734">
        <v>49.76</v>
      </c>
      <c r="K17" s="748">
        <v>1</v>
      </c>
      <c r="L17" s="734">
        <v>1</v>
      </c>
      <c r="M17" s="735">
        <v>49.76</v>
      </c>
    </row>
    <row r="18" spans="1:13" ht="14.45" customHeight="1" x14ac:dyDescent="0.2">
      <c r="A18" s="729" t="s">
        <v>568</v>
      </c>
      <c r="B18" s="730" t="s">
        <v>830</v>
      </c>
      <c r="C18" s="730" t="s">
        <v>831</v>
      </c>
      <c r="D18" s="730" t="s">
        <v>832</v>
      </c>
      <c r="E18" s="730" t="s">
        <v>833</v>
      </c>
      <c r="F18" s="734"/>
      <c r="G18" s="734"/>
      <c r="H18" s="748">
        <v>0</v>
      </c>
      <c r="I18" s="734">
        <v>2</v>
      </c>
      <c r="J18" s="734">
        <v>277.75999999999993</v>
      </c>
      <c r="K18" s="748">
        <v>1</v>
      </c>
      <c r="L18" s="734">
        <v>2</v>
      </c>
      <c r="M18" s="735">
        <v>277.75999999999993</v>
      </c>
    </row>
    <row r="19" spans="1:13" ht="14.45" customHeight="1" x14ac:dyDescent="0.2">
      <c r="A19" s="729" t="s">
        <v>568</v>
      </c>
      <c r="B19" s="730" t="s">
        <v>834</v>
      </c>
      <c r="C19" s="730" t="s">
        <v>835</v>
      </c>
      <c r="D19" s="730" t="s">
        <v>676</v>
      </c>
      <c r="E19" s="730" t="s">
        <v>677</v>
      </c>
      <c r="F19" s="734"/>
      <c r="G19" s="734"/>
      <c r="H19" s="748">
        <v>0</v>
      </c>
      <c r="I19" s="734">
        <v>1</v>
      </c>
      <c r="J19" s="734">
        <v>88.339999999999975</v>
      </c>
      <c r="K19" s="748">
        <v>1</v>
      </c>
      <c r="L19" s="734">
        <v>1</v>
      </c>
      <c r="M19" s="735">
        <v>88.339999999999975</v>
      </c>
    </row>
    <row r="20" spans="1:13" ht="14.45" customHeight="1" x14ac:dyDescent="0.2">
      <c r="A20" s="729" t="s">
        <v>568</v>
      </c>
      <c r="B20" s="730" t="s">
        <v>811</v>
      </c>
      <c r="C20" s="730" t="s">
        <v>836</v>
      </c>
      <c r="D20" s="730" t="s">
        <v>603</v>
      </c>
      <c r="E20" s="730" t="s">
        <v>682</v>
      </c>
      <c r="F20" s="734"/>
      <c r="G20" s="734"/>
      <c r="H20" s="748">
        <v>0</v>
      </c>
      <c r="I20" s="734">
        <v>1</v>
      </c>
      <c r="J20" s="734">
        <v>99.259999999999991</v>
      </c>
      <c r="K20" s="748">
        <v>1</v>
      </c>
      <c r="L20" s="734">
        <v>1</v>
      </c>
      <c r="M20" s="735">
        <v>99.259999999999991</v>
      </c>
    </row>
    <row r="21" spans="1:13" ht="14.45" customHeight="1" thickBot="1" x14ac:dyDescent="0.25">
      <c r="A21" s="736" t="s">
        <v>568</v>
      </c>
      <c r="B21" s="737" t="s">
        <v>828</v>
      </c>
      <c r="C21" s="737" t="s">
        <v>829</v>
      </c>
      <c r="D21" s="737" t="s">
        <v>642</v>
      </c>
      <c r="E21" s="737" t="s">
        <v>643</v>
      </c>
      <c r="F21" s="741"/>
      <c r="G21" s="741"/>
      <c r="H21" s="749">
        <v>0</v>
      </c>
      <c r="I21" s="741">
        <v>1</v>
      </c>
      <c r="J21" s="741">
        <v>49.760003743050056</v>
      </c>
      <c r="K21" s="749">
        <v>1</v>
      </c>
      <c r="L21" s="741">
        <v>1</v>
      </c>
      <c r="M21" s="742">
        <v>49.760003743050056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D786E731-4557-4ECD-83DA-D6E473C4598C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193</v>
      </c>
      <c r="C3" s="395">
        <f>SUM(C6:C1048576)</f>
        <v>5</v>
      </c>
      <c r="D3" s="395">
        <f>SUM(D6:D1048576)</f>
        <v>0</v>
      </c>
      <c r="E3" s="396">
        <f>SUM(E6:E1048576)</f>
        <v>4</v>
      </c>
      <c r="F3" s="393">
        <f>IF(SUM($B3:$E3)=0,"",B3/SUM($B3:$E3))</f>
        <v>0.95544554455445541</v>
      </c>
      <c r="G3" s="391">
        <f t="shared" ref="G3:I3" si="0">IF(SUM($B3:$E3)=0,"",C3/SUM($B3:$E3))</f>
        <v>2.4752475247524754E-2</v>
      </c>
      <c r="H3" s="391">
        <f t="shared" si="0"/>
        <v>0</v>
      </c>
      <c r="I3" s="392">
        <f t="shared" si="0"/>
        <v>1.9801980198019802E-2</v>
      </c>
      <c r="J3" s="395">
        <f>SUM(J6:J1048576)</f>
        <v>104</v>
      </c>
      <c r="K3" s="395">
        <f>SUM(K6:K1048576)</f>
        <v>3</v>
      </c>
      <c r="L3" s="395">
        <f>SUM(L6:L1048576)</f>
        <v>0</v>
      </c>
      <c r="M3" s="396">
        <f>SUM(M6:M1048576)</f>
        <v>4</v>
      </c>
      <c r="N3" s="393">
        <f>IF(SUM($J3:$M3)=0,"",J3/SUM($J3:$M3))</f>
        <v>0.93693693693693691</v>
      </c>
      <c r="O3" s="391">
        <f t="shared" ref="O3:Q3" si="1">IF(SUM($J3:$M3)=0,"",K3/SUM($J3:$M3))</f>
        <v>2.7027027027027029E-2</v>
      </c>
      <c r="P3" s="391">
        <f t="shared" si="1"/>
        <v>0</v>
      </c>
      <c r="Q3" s="392">
        <f t="shared" si="1"/>
        <v>3.6036036036036036E-2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838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791</v>
      </c>
      <c r="B7" s="780">
        <v>67</v>
      </c>
      <c r="C7" s="734">
        <v>4</v>
      </c>
      <c r="D7" s="734"/>
      <c r="E7" s="735"/>
      <c r="F7" s="777">
        <v>0.94366197183098588</v>
      </c>
      <c r="G7" s="748">
        <v>5.6338028169014086E-2</v>
      </c>
      <c r="H7" s="748">
        <v>0</v>
      </c>
      <c r="I7" s="783">
        <v>0</v>
      </c>
      <c r="J7" s="780">
        <v>26</v>
      </c>
      <c r="K7" s="734">
        <v>2</v>
      </c>
      <c r="L7" s="734"/>
      <c r="M7" s="735"/>
      <c r="N7" s="777">
        <v>0.9285714285714286</v>
      </c>
      <c r="O7" s="748">
        <v>7.1428571428571425E-2</v>
      </c>
      <c r="P7" s="748">
        <v>0</v>
      </c>
      <c r="Q7" s="771">
        <v>0</v>
      </c>
    </row>
    <row r="8" spans="1:17" ht="14.45" customHeight="1" x14ac:dyDescent="0.2">
      <c r="A8" s="774" t="s">
        <v>792</v>
      </c>
      <c r="B8" s="780">
        <v>53</v>
      </c>
      <c r="C8" s="734"/>
      <c r="D8" s="734"/>
      <c r="E8" s="735"/>
      <c r="F8" s="777">
        <v>1</v>
      </c>
      <c r="G8" s="748">
        <v>0</v>
      </c>
      <c r="H8" s="748">
        <v>0</v>
      </c>
      <c r="I8" s="783">
        <v>0</v>
      </c>
      <c r="J8" s="780">
        <v>31</v>
      </c>
      <c r="K8" s="734"/>
      <c r="L8" s="734"/>
      <c r="M8" s="735"/>
      <c r="N8" s="777">
        <v>1</v>
      </c>
      <c r="O8" s="748">
        <v>0</v>
      </c>
      <c r="P8" s="748">
        <v>0</v>
      </c>
      <c r="Q8" s="771">
        <v>0</v>
      </c>
    </row>
    <row r="9" spans="1:17" ht="14.45" customHeight="1" x14ac:dyDescent="0.2">
      <c r="A9" s="774" t="s">
        <v>839</v>
      </c>
      <c r="B9" s="780">
        <v>2</v>
      </c>
      <c r="C9" s="734"/>
      <c r="D9" s="734"/>
      <c r="E9" s="735"/>
      <c r="F9" s="777">
        <v>1</v>
      </c>
      <c r="G9" s="748">
        <v>0</v>
      </c>
      <c r="H9" s="748">
        <v>0</v>
      </c>
      <c r="I9" s="783">
        <v>0</v>
      </c>
      <c r="J9" s="780">
        <v>2</v>
      </c>
      <c r="K9" s="734"/>
      <c r="L9" s="734"/>
      <c r="M9" s="735"/>
      <c r="N9" s="777">
        <v>1</v>
      </c>
      <c r="O9" s="748">
        <v>0</v>
      </c>
      <c r="P9" s="748">
        <v>0</v>
      </c>
      <c r="Q9" s="771">
        <v>0</v>
      </c>
    </row>
    <row r="10" spans="1:17" ht="14.45" customHeight="1" x14ac:dyDescent="0.2">
      <c r="A10" s="774" t="s">
        <v>840</v>
      </c>
      <c r="B10" s="780">
        <v>71</v>
      </c>
      <c r="C10" s="734">
        <v>1</v>
      </c>
      <c r="D10" s="734"/>
      <c r="E10" s="735"/>
      <c r="F10" s="777">
        <v>0.98611111111111116</v>
      </c>
      <c r="G10" s="748">
        <v>1.3888888888888888E-2</v>
      </c>
      <c r="H10" s="748">
        <v>0</v>
      </c>
      <c r="I10" s="783">
        <v>0</v>
      </c>
      <c r="J10" s="780">
        <v>45</v>
      </c>
      <c r="K10" s="734">
        <v>1</v>
      </c>
      <c r="L10" s="734"/>
      <c r="M10" s="735"/>
      <c r="N10" s="777">
        <v>0.97826086956521741</v>
      </c>
      <c r="O10" s="748">
        <v>2.1739130434782608E-2</v>
      </c>
      <c r="P10" s="748">
        <v>0</v>
      </c>
      <c r="Q10" s="771">
        <v>0</v>
      </c>
    </row>
    <row r="11" spans="1:17" ht="14.45" customHeight="1" thickBot="1" x14ac:dyDescent="0.25">
      <c r="A11" s="775" t="s">
        <v>841</v>
      </c>
      <c r="B11" s="781"/>
      <c r="C11" s="741"/>
      <c r="D11" s="741"/>
      <c r="E11" s="742">
        <v>4</v>
      </c>
      <c r="F11" s="778">
        <v>0</v>
      </c>
      <c r="G11" s="749">
        <v>0</v>
      </c>
      <c r="H11" s="749">
        <v>0</v>
      </c>
      <c r="I11" s="784">
        <v>1</v>
      </c>
      <c r="J11" s="781"/>
      <c r="K11" s="741"/>
      <c r="L11" s="741"/>
      <c r="M11" s="742">
        <v>4</v>
      </c>
      <c r="N11" s="778">
        <v>0</v>
      </c>
      <c r="O11" s="749">
        <v>0</v>
      </c>
      <c r="P11" s="749">
        <v>0</v>
      </c>
      <c r="Q11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9F853D6E-0186-48F8-8B41-E01510DE7F75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22</v>
      </c>
      <c r="B5" s="712" t="s">
        <v>842</v>
      </c>
      <c r="C5" s="715">
        <v>102494.53000000006</v>
      </c>
      <c r="D5" s="715">
        <v>913</v>
      </c>
      <c r="E5" s="715">
        <v>39787.150000000023</v>
      </c>
      <c r="F5" s="785">
        <v>0.38818803305893496</v>
      </c>
      <c r="G5" s="715">
        <v>349</v>
      </c>
      <c r="H5" s="785">
        <v>0.3822562979189485</v>
      </c>
      <c r="I5" s="715">
        <v>62707.380000000026</v>
      </c>
      <c r="J5" s="785">
        <v>0.61181196694106499</v>
      </c>
      <c r="K5" s="715">
        <v>564</v>
      </c>
      <c r="L5" s="785">
        <v>0.61774370208105145</v>
      </c>
      <c r="M5" s="715" t="s">
        <v>73</v>
      </c>
      <c r="N5" s="270"/>
    </row>
    <row r="6" spans="1:14" ht="14.45" customHeight="1" x14ac:dyDescent="0.2">
      <c r="A6" s="711">
        <v>22</v>
      </c>
      <c r="B6" s="712" t="s">
        <v>843</v>
      </c>
      <c r="C6" s="715">
        <v>102494.53000000006</v>
      </c>
      <c r="D6" s="715">
        <v>913</v>
      </c>
      <c r="E6" s="715">
        <v>39787.150000000023</v>
      </c>
      <c r="F6" s="785">
        <v>0.38818803305893496</v>
      </c>
      <c r="G6" s="715">
        <v>349</v>
      </c>
      <c r="H6" s="785">
        <v>0.3822562979189485</v>
      </c>
      <c r="I6" s="715">
        <v>62707.380000000026</v>
      </c>
      <c r="J6" s="785">
        <v>0.61181196694106499</v>
      </c>
      <c r="K6" s="715">
        <v>564</v>
      </c>
      <c r="L6" s="785">
        <v>0.61774370208105145</v>
      </c>
      <c r="M6" s="715" t="s">
        <v>1</v>
      </c>
      <c r="N6" s="270"/>
    </row>
    <row r="7" spans="1:14" ht="14.45" customHeight="1" x14ac:dyDescent="0.2">
      <c r="A7" s="711" t="s">
        <v>554</v>
      </c>
      <c r="B7" s="712" t="s">
        <v>3</v>
      </c>
      <c r="C7" s="715">
        <v>102494.53000000006</v>
      </c>
      <c r="D7" s="715">
        <v>913</v>
      </c>
      <c r="E7" s="715">
        <v>39787.150000000023</v>
      </c>
      <c r="F7" s="785">
        <v>0.38818803305893496</v>
      </c>
      <c r="G7" s="715">
        <v>349</v>
      </c>
      <c r="H7" s="785">
        <v>0.3822562979189485</v>
      </c>
      <c r="I7" s="715">
        <v>62707.380000000026</v>
      </c>
      <c r="J7" s="785">
        <v>0.61181196694106499</v>
      </c>
      <c r="K7" s="715">
        <v>564</v>
      </c>
      <c r="L7" s="785">
        <v>0.61774370208105145</v>
      </c>
      <c r="M7" s="715" t="s">
        <v>562</v>
      </c>
      <c r="N7" s="270"/>
    </row>
    <row r="9" spans="1:14" ht="14.45" customHeight="1" x14ac:dyDescent="0.2">
      <c r="A9" s="711">
        <v>22</v>
      </c>
      <c r="B9" s="712" t="s">
        <v>842</v>
      </c>
      <c r="C9" s="715" t="s">
        <v>329</v>
      </c>
      <c r="D9" s="715" t="s">
        <v>329</v>
      </c>
      <c r="E9" s="715" t="s">
        <v>329</v>
      </c>
      <c r="F9" s="785" t="s">
        <v>329</v>
      </c>
      <c r="G9" s="715" t="s">
        <v>329</v>
      </c>
      <c r="H9" s="785" t="s">
        <v>329</v>
      </c>
      <c r="I9" s="715" t="s">
        <v>329</v>
      </c>
      <c r="J9" s="785" t="s">
        <v>329</v>
      </c>
      <c r="K9" s="715" t="s">
        <v>329</v>
      </c>
      <c r="L9" s="785" t="s">
        <v>329</v>
      </c>
      <c r="M9" s="715" t="s">
        <v>73</v>
      </c>
      <c r="N9" s="270"/>
    </row>
    <row r="10" spans="1:14" ht="14.45" customHeight="1" x14ac:dyDescent="0.2">
      <c r="A10" s="711" t="s">
        <v>844</v>
      </c>
      <c r="B10" s="712" t="s">
        <v>843</v>
      </c>
      <c r="C10" s="715">
        <v>102494.53000000006</v>
      </c>
      <c r="D10" s="715">
        <v>913</v>
      </c>
      <c r="E10" s="715">
        <v>39787.150000000023</v>
      </c>
      <c r="F10" s="785">
        <v>0.38818803305893496</v>
      </c>
      <c r="G10" s="715">
        <v>349</v>
      </c>
      <c r="H10" s="785">
        <v>0.3822562979189485</v>
      </c>
      <c r="I10" s="715">
        <v>62707.380000000026</v>
      </c>
      <c r="J10" s="785">
        <v>0.61181196694106499</v>
      </c>
      <c r="K10" s="715">
        <v>564</v>
      </c>
      <c r="L10" s="785">
        <v>0.61774370208105145</v>
      </c>
      <c r="M10" s="715" t="s">
        <v>1</v>
      </c>
      <c r="N10" s="270"/>
    </row>
    <row r="11" spans="1:14" ht="14.45" customHeight="1" x14ac:dyDescent="0.2">
      <c r="A11" s="711" t="s">
        <v>844</v>
      </c>
      <c r="B11" s="712" t="s">
        <v>845</v>
      </c>
      <c r="C11" s="715">
        <v>102494.53000000006</v>
      </c>
      <c r="D11" s="715">
        <v>913</v>
      </c>
      <c r="E11" s="715">
        <v>39787.150000000023</v>
      </c>
      <c r="F11" s="785">
        <v>0.38818803305893496</v>
      </c>
      <c r="G11" s="715">
        <v>349</v>
      </c>
      <c r="H11" s="785">
        <v>0.3822562979189485</v>
      </c>
      <c r="I11" s="715">
        <v>62707.380000000026</v>
      </c>
      <c r="J11" s="785">
        <v>0.61181196694106499</v>
      </c>
      <c r="K11" s="715">
        <v>564</v>
      </c>
      <c r="L11" s="785">
        <v>0.61774370208105145</v>
      </c>
      <c r="M11" s="715" t="s">
        <v>566</v>
      </c>
      <c r="N11" s="270"/>
    </row>
    <row r="12" spans="1:14" ht="14.45" customHeight="1" x14ac:dyDescent="0.2">
      <c r="A12" s="711" t="s">
        <v>329</v>
      </c>
      <c r="B12" s="712" t="s">
        <v>329</v>
      </c>
      <c r="C12" s="715" t="s">
        <v>329</v>
      </c>
      <c r="D12" s="715" t="s">
        <v>329</v>
      </c>
      <c r="E12" s="715" t="s">
        <v>329</v>
      </c>
      <c r="F12" s="785" t="s">
        <v>329</v>
      </c>
      <c r="G12" s="715" t="s">
        <v>329</v>
      </c>
      <c r="H12" s="785" t="s">
        <v>329</v>
      </c>
      <c r="I12" s="715" t="s">
        <v>329</v>
      </c>
      <c r="J12" s="785" t="s">
        <v>329</v>
      </c>
      <c r="K12" s="715" t="s">
        <v>329</v>
      </c>
      <c r="L12" s="785" t="s">
        <v>329</v>
      </c>
      <c r="M12" s="715" t="s">
        <v>567</v>
      </c>
      <c r="N12" s="270"/>
    </row>
    <row r="13" spans="1:14" ht="14.45" customHeight="1" x14ac:dyDescent="0.2">
      <c r="A13" s="711" t="s">
        <v>554</v>
      </c>
      <c r="B13" s="712" t="s">
        <v>846</v>
      </c>
      <c r="C13" s="715">
        <v>102494.53000000006</v>
      </c>
      <c r="D13" s="715">
        <v>913</v>
      </c>
      <c r="E13" s="715">
        <v>39787.150000000023</v>
      </c>
      <c r="F13" s="785">
        <v>0.38818803305893496</v>
      </c>
      <c r="G13" s="715">
        <v>349</v>
      </c>
      <c r="H13" s="785">
        <v>0.3822562979189485</v>
      </c>
      <c r="I13" s="715">
        <v>62707.380000000026</v>
      </c>
      <c r="J13" s="785">
        <v>0.61181196694106499</v>
      </c>
      <c r="K13" s="715">
        <v>564</v>
      </c>
      <c r="L13" s="785">
        <v>0.61774370208105145</v>
      </c>
      <c r="M13" s="715" t="s">
        <v>562</v>
      </c>
      <c r="N13" s="270"/>
    </row>
    <row r="14" spans="1:14" ht="14.45" customHeight="1" x14ac:dyDescent="0.2">
      <c r="A14" s="786" t="s">
        <v>295</v>
      </c>
    </row>
    <row r="15" spans="1:14" ht="14.45" customHeight="1" x14ac:dyDescent="0.2">
      <c r="A15" s="787" t="s">
        <v>847</v>
      </c>
    </row>
    <row r="16" spans="1:14" ht="14.45" customHeight="1" x14ac:dyDescent="0.2">
      <c r="A16" s="786" t="s">
        <v>848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3">
    <cfRule type="expression" dxfId="49" priority="4">
      <formula>AND(LEFT(M9,6)&lt;&gt;"mezera",M9&lt;&gt;"")</formula>
    </cfRule>
  </conditionalFormatting>
  <conditionalFormatting sqref="A9:A13">
    <cfRule type="expression" dxfId="48" priority="2">
      <formula>AND(M9&lt;&gt;"",M9&lt;&gt;"mezeraKL")</formula>
    </cfRule>
  </conditionalFormatting>
  <conditionalFormatting sqref="F9:F13">
    <cfRule type="cellIs" dxfId="47" priority="1" operator="lessThan">
      <formula>0.6</formula>
    </cfRule>
  </conditionalFormatting>
  <conditionalFormatting sqref="B9:L13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3">
    <cfRule type="expression" dxfId="44" priority="6">
      <formula>$M9&lt;&gt;""</formula>
    </cfRule>
  </conditionalFormatting>
  <hyperlinks>
    <hyperlink ref="A2" location="Obsah!A1" display="Zpět na Obsah  KL 01  1.-4.měsíc" xr:uid="{38D67264-E725-420D-9494-40945503F93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849</v>
      </c>
      <c r="B5" s="779">
        <v>7575.8999999999987</v>
      </c>
      <c r="C5" s="723">
        <v>1</v>
      </c>
      <c r="D5" s="792">
        <v>95</v>
      </c>
      <c r="E5" s="795" t="s">
        <v>849</v>
      </c>
      <c r="F5" s="779">
        <v>1558.37</v>
      </c>
      <c r="G5" s="747">
        <v>0.20570097282171096</v>
      </c>
      <c r="H5" s="727">
        <v>26</v>
      </c>
      <c r="I5" s="770">
        <v>0.27368421052631581</v>
      </c>
      <c r="J5" s="798">
        <v>6017.5299999999988</v>
      </c>
      <c r="K5" s="747">
        <v>0.79429902717828904</v>
      </c>
      <c r="L5" s="727">
        <v>69</v>
      </c>
      <c r="M5" s="770">
        <v>0.72631578947368425</v>
      </c>
    </row>
    <row r="6" spans="1:13" ht="14.45" customHeight="1" x14ac:dyDescent="0.2">
      <c r="A6" s="789" t="s">
        <v>850</v>
      </c>
      <c r="B6" s="780">
        <v>176.61</v>
      </c>
      <c r="C6" s="730">
        <v>1</v>
      </c>
      <c r="D6" s="793">
        <v>1</v>
      </c>
      <c r="E6" s="796" t="s">
        <v>850</v>
      </c>
      <c r="F6" s="780"/>
      <c r="G6" s="748">
        <v>0</v>
      </c>
      <c r="H6" s="734"/>
      <c r="I6" s="771">
        <v>0</v>
      </c>
      <c r="J6" s="799">
        <v>176.61</v>
      </c>
      <c r="K6" s="748">
        <v>1</v>
      </c>
      <c r="L6" s="734">
        <v>1</v>
      </c>
      <c r="M6" s="771">
        <v>1</v>
      </c>
    </row>
    <row r="7" spans="1:13" ht="14.45" customHeight="1" x14ac:dyDescent="0.2">
      <c r="A7" s="789" t="s">
        <v>851</v>
      </c>
      <c r="B7" s="780">
        <v>11944.84</v>
      </c>
      <c r="C7" s="730">
        <v>1</v>
      </c>
      <c r="D7" s="793">
        <v>108</v>
      </c>
      <c r="E7" s="796" t="s">
        <v>851</v>
      </c>
      <c r="F7" s="780">
        <v>5776.17</v>
      </c>
      <c r="G7" s="748">
        <v>0.4835703115320088</v>
      </c>
      <c r="H7" s="734">
        <v>52</v>
      </c>
      <c r="I7" s="771">
        <v>0.48148148148148145</v>
      </c>
      <c r="J7" s="799">
        <v>6168.67</v>
      </c>
      <c r="K7" s="748">
        <v>0.5164296884679912</v>
      </c>
      <c r="L7" s="734">
        <v>56</v>
      </c>
      <c r="M7" s="771">
        <v>0.51851851851851849</v>
      </c>
    </row>
    <row r="8" spans="1:13" ht="14.45" customHeight="1" x14ac:dyDescent="0.2">
      <c r="A8" s="789" t="s">
        <v>852</v>
      </c>
      <c r="B8" s="780">
        <v>1730.2699999999998</v>
      </c>
      <c r="C8" s="730">
        <v>1</v>
      </c>
      <c r="D8" s="793">
        <v>10</v>
      </c>
      <c r="E8" s="796" t="s">
        <v>852</v>
      </c>
      <c r="F8" s="780">
        <v>1582.4199999999998</v>
      </c>
      <c r="G8" s="748">
        <v>0.91455090823975449</v>
      </c>
      <c r="H8" s="734">
        <v>8</v>
      </c>
      <c r="I8" s="771">
        <v>0.8</v>
      </c>
      <c r="J8" s="799">
        <v>147.85</v>
      </c>
      <c r="K8" s="748">
        <v>8.5449091760245524E-2</v>
      </c>
      <c r="L8" s="734">
        <v>2</v>
      </c>
      <c r="M8" s="771">
        <v>0.2</v>
      </c>
    </row>
    <row r="9" spans="1:13" ht="14.45" customHeight="1" x14ac:dyDescent="0.2">
      <c r="A9" s="789" t="s">
        <v>853</v>
      </c>
      <c r="B9" s="780">
        <v>18917.84</v>
      </c>
      <c r="C9" s="730">
        <v>1</v>
      </c>
      <c r="D9" s="793">
        <v>160</v>
      </c>
      <c r="E9" s="796" t="s">
        <v>853</v>
      </c>
      <c r="F9" s="780">
        <v>6056.2300000000014</v>
      </c>
      <c r="G9" s="748">
        <v>0.32013327102882788</v>
      </c>
      <c r="H9" s="734">
        <v>55</v>
      </c>
      <c r="I9" s="771">
        <v>0.34375</v>
      </c>
      <c r="J9" s="799">
        <v>12861.609999999999</v>
      </c>
      <c r="K9" s="748">
        <v>0.67986672897117206</v>
      </c>
      <c r="L9" s="734">
        <v>105</v>
      </c>
      <c r="M9" s="771">
        <v>0.65625</v>
      </c>
    </row>
    <row r="10" spans="1:13" ht="14.45" customHeight="1" x14ac:dyDescent="0.2">
      <c r="A10" s="789" t="s">
        <v>854</v>
      </c>
      <c r="B10" s="780">
        <v>966.87000000000012</v>
      </c>
      <c r="C10" s="730">
        <v>1</v>
      </c>
      <c r="D10" s="793">
        <v>3</v>
      </c>
      <c r="E10" s="796" t="s">
        <v>854</v>
      </c>
      <c r="F10" s="780">
        <v>882.69</v>
      </c>
      <c r="G10" s="748">
        <v>0.91293555493499634</v>
      </c>
      <c r="H10" s="734">
        <v>2</v>
      </c>
      <c r="I10" s="771">
        <v>0.66666666666666663</v>
      </c>
      <c r="J10" s="799">
        <v>84.18</v>
      </c>
      <c r="K10" s="748">
        <v>8.7064445065003562E-2</v>
      </c>
      <c r="L10" s="734">
        <v>1</v>
      </c>
      <c r="M10" s="771">
        <v>0.33333333333333331</v>
      </c>
    </row>
    <row r="11" spans="1:13" ht="14.45" customHeight="1" x14ac:dyDescent="0.2">
      <c r="A11" s="789" t="s">
        <v>855</v>
      </c>
      <c r="B11" s="780">
        <v>24252.99</v>
      </c>
      <c r="C11" s="730">
        <v>1</v>
      </c>
      <c r="D11" s="793">
        <v>191</v>
      </c>
      <c r="E11" s="796" t="s">
        <v>855</v>
      </c>
      <c r="F11" s="780">
        <v>9434.6300000000028</v>
      </c>
      <c r="G11" s="748">
        <v>0.38900894281488602</v>
      </c>
      <c r="H11" s="734">
        <v>69</v>
      </c>
      <c r="I11" s="771">
        <v>0.36125654450261779</v>
      </c>
      <c r="J11" s="799">
        <v>14818.359999999999</v>
      </c>
      <c r="K11" s="748">
        <v>0.61099105718511404</v>
      </c>
      <c r="L11" s="734">
        <v>122</v>
      </c>
      <c r="M11" s="771">
        <v>0.63874345549738221</v>
      </c>
    </row>
    <row r="12" spans="1:13" ht="14.45" customHeight="1" x14ac:dyDescent="0.2">
      <c r="A12" s="789" t="s">
        <v>856</v>
      </c>
      <c r="B12" s="780">
        <v>827.4</v>
      </c>
      <c r="C12" s="730">
        <v>1</v>
      </c>
      <c r="D12" s="793">
        <v>10</v>
      </c>
      <c r="E12" s="796" t="s">
        <v>856</v>
      </c>
      <c r="F12" s="780">
        <v>217.16</v>
      </c>
      <c r="G12" s="748">
        <v>0.26246072032874063</v>
      </c>
      <c r="H12" s="734">
        <v>3</v>
      </c>
      <c r="I12" s="771">
        <v>0.3</v>
      </c>
      <c r="J12" s="799">
        <v>610.24</v>
      </c>
      <c r="K12" s="748">
        <v>0.73753927967125943</v>
      </c>
      <c r="L12" s="734">
        <v>7</v>
      </c>
      <c r="M12" s="771">
        <v>0.7</v>
      </c>
    </row>
    <row r="13" spans="1:13" ht="14.45" customHeight="1" x14ac:dyDescent="0.2">
      <c r="A13" s="789" t="s">
        <v>857</v>
      </c>
      <c r="B13" s="780">
        <v>17911.300000000003</v>
      </c>
      <c r="C13" s="730">
        <v>1</v>
      </c>
      <c r="D13" s="793">
        <v>171</v>
      </c>
      <c r="E13" s="796" t="s">
        <v>857</v>
      </c>
      <c r="F13" s="780">
        <v>7449.5300000000016</v>
      </c>
      <c r="G13" s="748">
        <v>0.41591230117300254</v>
      </c>
      <c r="H13" s="734">
        <v>70</v>
      </c>
      <c r="I13" s="771">
        <v>0.40935672514619881</v>
      </c>
      <c r="J13" s="799">
        <v>10461.770000000002</v>
      </c>
      <c r="K13" s="748">
        <v>0.58408769882699751</v>
      </c>
      <c r="L13" s="734">
        <v>101</v>
      </c>
      <c r="M13" s="771">
        <v>0.59064327485380119</v>
      </c>
    </row>
    <row r="14" spans="1:13" ht="14.45" customHeight="1" x14ac:dyDescent="0.2">
      <c r="A14" s="789" t="s">
        <v>858</v>
      </c>
      <c r="B14" s="780">
        <v>2988.14</v>
      </c>
      <c r="C14" s="730">
        <v>1</v>
      </c>
      <c r="D14" s="793">
        <v>28</v>
      </c>
      <c r="E14" s="796" t="s">
        <v>858</v>
      </c>
      <c r="F14" s="780">
        <v>1160.08</v>
      </c>
      <c r="G14" s="748">
        <v>0.38822812853480759</v>
      </c>
      <c r="H14" s="734">
        <v>11</v>
      </c>
      <c r="I14" s="771">
        <v>0.39285714285714285</v>
      </c>
      <c r="J14" s="799">
        <v>1828.06</v>
      </c>
      <c r="K14" s="748">
        <v>0.61177187146519241</v>
      </c>
      <c r="L14" s="734">
        <v>17</v>
      </c>
      <c r="M14" s="771">
        <v>0.6071428571428571</v>
      </c>
    </row>
    <row r="15" spans="1:13" ht="14.45" customHeight="1" thickBot="1" x14ac:dyDescent="0.25">
      <c r="A15" s="790" t="s">
        <v>859</v>
      </c>
      <c r="B15" s="781">
        <v>15202.369999999999</v>
      </c>
      <c r="C15" s="737">
        <v>1</v>
      </c>
      <c r="D15" s="794">
        <v>136</v>
      </c>
      <c r="E15" s="797" t="s">
        <v>859</v>
      </c>
      <c r="F15" s="781">
        <v>5669.8700000000008</v>
      </c>
      <c r="G15" s="749">
        <v>0.3729596109027738</v>
      </c>
      <c r="H15" s="741">
        <v>53</v>
      </c>
      <c r="I15" s="772">
        <v>0.38970588235294118</v>
      </c>
      <c r="J15" s="800">
        <v>9532.4999999999982</v>
      </c>
      <c r="K15" s="749">
        <v>0.62704038909722626</v>
      </c>
      <c r="L15" s="741">
        <v>83</v>
      </c>
      <c r="M15" s="772">
        <v>0.61029411764705888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736E474C-C8E9-46C8-8BED-DEB8DDC789F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1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1132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102494.53000000003</v>
      </c>
      <c r="N3" s="70">
        <f>SUBTOTAL(9,N7:N1048576)</f>
        <v>1068</v>
      </c>
      <c r="O3" s="70">
        <f>SUBTOTAL(9,O7:O1048576)</f>
        <v>913</v>
      </c>
      <c r="P3" s="70">
        <f>SUBTOTAL(9,P7:P1048576)</f>
        <v>39787.15</v>
      </c>
      <c r="Q3" s="71">
        <f>IF(M3=0,0,P3/M3)</f>
        <v>0.38818803305893484</v>
      </c>
      <c r="R3" s="70">
        <f>SUBTOTAL(9,R7:R1048576)</f>
        <v>439</v>
      </c>
      <c r="S3" s="71">
        <f>IF(N3=0,0,R3/N3)</f>
        <v>0.41104868913857678</v>
      </c>
      <c r="T3" s="70">
        <f>SUBTOTAL(9,T7:T1048576)</f>
        <v>349</v>
      </c>
      <c r="U3" s="72">
        <f>IF(O3=0,0,T3/O3)</f>
        <v>0.3822562979189485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22</v>
      </c>
      <c r="B7" s="807" t="s">
        <v>842</v>
      </c>
      <c r="C7" s="807" t="s">
        <v>844</v>
      </c>
      <c r="D7" s="808" t="s">
        <v>1131</v>
      </c>
      <c r="E7" s="809" t="s">
        <v>849</v>
      </c>
      <c r="F7" s="807" t="s">
        <v>843</v>
      </c>
      <c r="G7" s="807" t="s">
        <v>860</v>
      </c>
      <c r="H7" s="807" t="s">
        <v>595</v>
      </c>
      <c r="I7" s="807" t="s">
        <v>861</v>
      </c>
      <c r="J7" s="807" t="s">
        <v>862</v>
      </c>
      <c r="K7" s="807" t="s">
        <v>863</v>
      </c>
      <c r="L7" s="810">
        <v>11.71</v>
      </c>
      <c r="M7" s="810">
        <v>11.71</v>
      </c>
      <c r="N7" s="807">
        <v>1</v>
      </c>
      <c r="O7" s="811">
        <v>1</v>
      </c>
      <c r="P7" s="810">
        <v>11.71</v>
      </c>
      <c r="Q7" s="812">
        <v>1</v>
      </c>
      <c r="R7" s="807">
        <v>1</v>
      </c>
      <c r="S7" s="812">
        <v>1</v>
      </c>
      <c r="T7" s="811">
        <v>1</v>
      </c>
      <c r="U7" s="231">
        <v>1</v>
      </c>
    </row>
    <row r="8" spans="1:21" ht="14.45" customHeight="1" x14ac:dyDescent="0.2">
      <c r="A8" s="813">
        <v>22</v>
      </c>
      <c r="B8" s="814" t="s">
        <v>842</v>
      </c>
      <c r="C8" s="814" t="s">
        <v>844</v>
      </c>
      <c r="D8" s="815" t="s">
        <v>1131</v>
      </c>
      <c r="E8" s="816" t="s">
        <v>849</v>
      </c>
      <c r="F8" s="814" t="s">
        <v>843</v>
      </c>
      <c r="G8" s="814" t="s">
        <v>864</v>
      </c>
      <c r="H8" s="814" t="s">
        <v>329</v>
      </c>
      <c r="I8" s="814" t="s">
        <v>865</v>
      </c>
      <c r="J8" s="814" t="s">
        <v>866</v>
      </c>
      <c r="K8" s="814" t="s">
        <v>867</v>
      </c>
      <c r="L8" s="817">
        <v>0</v>
      </c>
      <c r="M8" s="817">
        <v>0</v>
      </c>
      <c r="N8" s="814">
        <v>1</v>
      </c>
      <c r="O8" s="818">
        <v>0.5</v>
      </c>
      <c r="P8" s="817"/>
      <c r="Q8" s="819"/>
      <c r="R8" s="814"/>
      <c r="S8" s="819">
        <v>0</v>
      </c>
      <c r="T8" s="818"/>
      <c r="U8" s="820">
        <v>0</v>
      </c>
    </row>
    <row r="9" spans="1:21" ht="14.45" customHeight="1" x14ac:dyDescent="0.2">
      <c r="A9" s="813">
        <v>22</v>
      </c>
      <c r="B9" s="814" t="s">
        <v>842</v>
      </c>
      <c r="C9" s="814" t="s">
        <v>844</v>
      </c>
      <c r="D9" s="815" t="s">
        <v>1131</v>
      </c>
      <c r="E9" s="816" t="s">
        <v>849</v>
      </c>
      <c r="F9" s="814" t="s">
        <v>843</v>
      </c>
      <c r="G9" s="814" t="s">
        <v>868</v>
      </c>
      <c r="H9" s="814" t="s">
        <v>329</v>
      </c>
      <c r="I9" s="814" t="s">
        <v>869</v>
      </c>
      <c r="J9" s="814" t="s">
        <v>870</v>
      </c>
      <c r="K9" s="814" t="s">
        <v>871</v>
      </c>
      <c r="L9" s="817">
        <v>230.51</v>
      </c>
      <c r="M9" s="817">
        <v>230.51</v>
      </c>
      <c r="N9" s="814">
        <v>1</v>
      </c>
      <c r="O9" s="818">
        <v>1</v>
      </c>
      <c r="P9" s="817"/>
      <c r="Q9" s="819">
        <v>0</v>
      </c>
      <c r="R9" s="814"/>
      <c r="S9" s="819">
        <v>0</v>
      </c>
      <c r="T9" s="818"/>
      <c r="U9" s="820">
        <v>0</v>
      </c>
    </row>
    <row r="10" spans="1:21" ht="14.45" customHeight="1" x14ac:dyDescent="0.2">
      <c r="A10" s="813">
        <v>22</v>
      </c>
      <c r="B10" s="814" t="s">
        <v>842</v>
      </c>
      <c r="C10" s="814" t="s">
        <v>844</v>
      </c>
      <c r="D10" s="815" t="s">
        <v>1131</v>
      </c>
      <c r="E10" s="816" t="s">
        <v>849</v>
      </c>
      <c r="F10" s="814" t="s">
        <v>843</v>
      </c>
      <c r="G10" s="814" t="s">
        <v>872</v>
      </c>
      <c r="H10" s="814" t="s">
        <v>329</v>
      </c>
      <c r="I10" s="814" t="s">
        <v>873</v>
      </c>
      <c r="J10" s="814" t="s">
        <v>874</v>
      </c>
      <c r="K10" s="814" t="s">
        <v>875</v>
      </c>
      <c r="L10" s="817">
        <v>70.48</v>
      </c>
      <c r="M10" s="817">
        <v>70.48</v>
      </c>
      <c r="N10" s="814">
        <v>1</v>
      </c>
      <c r="O10" s="818">
        <v>1</v>
      </c>
      <c r="P10" s="817"/>
      <c r="Q10" s="819">
        <v>0</v>
      </c>
      <c r="R10" s="814"/>
      <c r="S10" s="819">
        <v>0</v>
      </c>
      <c r="T10" s="818"/>
      <c r="U10" s="820">
        <v>0</v>
      </c>
    </row>
    <row r="11" spans="1:21" ht="14.45" customHeight="1" x14ac:dyDescent="0.2">
      <c r="A11" s="813">
        <v>22</v>
      </c>
      <c r="B11" s="814" t="s">
        <v>842</v>
      </c>
      <c r="C11" s="814" t="s">
        <v>844</v>
      </c>
      <c r="D11" s="815" t="s">
        <v>1131</v>
      </c>
      <c r="E11" s="816" t="s">
        <v>849</v>
      </c>
      <c r="F11" s="814" t="s">
        <v>843</v>
      </c>
      <c r="G11" s="814" t="s">
        <v>876</v>
      </c>
      <c r="H11" s="814" t="s">
        <v>329</v>
      </c>
      <c r="I11" s="814" t="s">
        <v>877</v>
      </c>
      <c r="J11" s="814" t="s">
        <v>878</v>
      </c>
      <c r="K11" s="814" t="s">
        <v>879</v>
      </c>
      <c r="L11" s="817">
        <v>91.11</v>
      </c>
      <c r="M11" s="817">
        <v>91.11</v>
      </c>
      <c r="N11" s="814">
        <v>1</v>
      </c>
      <c r="O11" s="818">
        <v>0.5</v>
      </c>
      <c r="P11" s="817"/>
      <c r="Q11" s="819">
        <v>0</v>
      </c>
      <c r="R11" s="814"/>
      <c r="S11" s="819">
        <v>0</v>
      </c>
      <c r="T11" s="818"/>
      <c r="U11" s="820">
        <v>0</v>
      </c>
    </row>
    <row r="12" spans="1:21" ht="14.45" customHeight="1" x14ac:dyDescent="0.2">
      <c r="A12" s="813">
        <v>22</v>
      </c>
      <c r="B12" s="814" t="s">
        <v>842</v>
      </c>
      <c r="C12" s="814" t="s">
        <v>844</v>
      </c>
      <c r="D12" s="815" t="s">
        <v>1131</v>
      </c>
      <c r="E12" s="816" t="s">
        <v>849</v>
      </c>
      <c r="F12" s="814" t="s">
        <v>843</v>
      </c>
      <c r="G12" s="814" t="s">
        <v>880</v>
      </c>
      <c r="H12" s="814" t="s">
        <v>329</v>
      </c>
      <c r="I12" s="814" t="s">
        <v>881</v>
      </c>
      <c r="J12" s="814" t="s">
        <v>882</v>
      </c>
      <c r="K12" s="814" t="s">
        <v>883</v>
      </c>
      <c r="L12" s="817">
        <v>27.37</v>
      </c>
      <c r="M12" s="817">
        <v>54.74</v>
      </c>
      <c r="N12" s="814">
        <v>2</v>
      </c>
      <c r="O12" s="818">
        <v>1</v>
      </c>
      <c r="P12" s="817">
        <v>27.37</v>
      </c>
      <c r="Q12" s="819">
        <v>0.5</v>
      </c>
      <c r="R12" s="814">
        <v>1</v>
      </c>
      <c r="S12" s="819">
        <v>0.5</v>
      </c>
      <c r="T12" s="818">
        <v>0.5</v>
      </c>
      <c r="U12" s="820">
        <v>0.5</v>
      </c>
    </row>
    <row r="13" spans="1:21" ht="14.45" customHeight="1" x14ac:dyDescent="0.2">
      <c r="A13" s="813">
        <v>22</v>
      </c>
      <c r="B13" s="814" t="s">
        <v>842</v>
      </c>
      <c r="C13" s="814" t="s">
        <v>844</v>
      </c>
      <c r="D13" s="815" t="s">
        <v>1131</v>
      </c>
      <c r="E13" s="816" t="s">
        <v>849</v>
      </c>
      <c r="F13" s="814" t="s">
        <v>843</v>
      </c>
      <c r="G13" s="814" t="s">
        <v>880</v>
      </c>
      <c r="H13" s="814" t="s">
        <v>595</v>
      </c>
      <c r="I13" s="814" t="s">
        <v>884</v>
      </c>
      <c r="J13" s="814" t="s">
        <v>882</v>
      </c>
      <c r="K13" s="814" t="s">
        <v>885</v>
      </c>
      <c r="L13" s="817">
        <v>48.89</v>
      </c>
      <c r="M13" s="817">
        <v>48.89</v>
      </c>
      <c r="N13" s="814">
        <v>1</v>
      </c>
      <c r="O13" s="818">
        <v>1</v>
      </c>
      <c r="P13" s="817"/>
      <c r="Q13" s="819">
        <v>0</v>
      </c>
      <c r="R13" s="814"/>
      <c r="S13" s="819">
        <v>0</v>
      </c>
      <c r="T13" s="818"/>
      <c r="U13" s="820">
        <v>0</v>
      </c>
    </row>
    <row r="14" spans="1:21" ht="14.45" customHeight="1" x14ac:dyDescent="0.2">
      <c r="A14" s="813">
        <v>22</v>
      </c>
      <c r="B14" s="814" t="s">
        <v>842</v>
      </c>
      <c r="C14" s="814" t="s">
        <v>844</v>
      </c>
      <c r="D14" s="815" t="s">
        <v>1131</v>
      </c>
      <c r="E14" s="816" t="s">
        <v>849</v>
      </c>
      <c r="F14" s="814" t="s">
        <v>843</v>
      </c>
      <c r="G14" s="814" t="s">
        <v>880</v>
      </c>
      <c r="H14" s="814" t="s">
        <v>329</v>
      </c>
      <c r="I14" s="814" t="s">
        <v>886</v>
      </c>
      <c r="J14" s="814" t="s">
        <v>882</v>
      </c>
      <c r="K14" s="814" t="s">
        <v>887</v>
      </c>
      <c r="L14" s="817">
        <v>97.76</v>
      </c>
      <c r="M14" s="817">
        <v>97.76</v>
      </c>
      <c r="N14" s="814">
        <v>1</v>
      </c>
      <c r="O14" s="818">
        <v>0.5</v>
      </c>
      <c r="P14" s="817">
        <v>97.76</v>
      </c>
      <c r="Q14" s="819">
        <v>1</v>
      </c>
      <c r="R14" s="814">
        <v>1</v>
      </c>
      <c r="S14" s="819">
        <v>1</v>
      </c>
      <c r="T14" s="818">
        <v>0.5</v>
      </c>
      <c r="U14" s="820">
        <v>1</v>
      </c>
    </row>
    <row r="15" spans="1:21" ht="14.45" customHeight="1" x14ac:dyDescent="0.2">
      <c r="A15" s="813">
        <v>22</v>
      </c>
      <c r="B15" s="814" t="s">
        <v>842</v>
      </c>
      <c r="C15" s="814" t="s">
        <v>844</v>
      </c>
      <c r="D15" s="815" t="s">
        <v>1131</v>
      </c>
      <c r="E15" s="816" t="s">
        <v>849</v>
      </c>
      <c r="F15" s="814" t="s">
        <v>843</v>
      </c>
      <c r="G15" s="814" t="s">
        <v>888</v>
      </c>
      <c r="H15" s="814" t="s">
        <v>595</v>
      </c>
      <c r="I15" s="814" t="s">
        <v>889</v>
      </c>
      <c r="J15" s="814" t="s">
        <v>890</v>
      </c>
      <c r="K15" s="814" t="s">
        <v>891</v>
      </c>
      <c r="L15" s="817">
        <v>103.4</v>
      </c>
      <c r="M15" s="817">
        <v>310.20000000000005</v>
      </c>
      <c r="N15" s="814">
        <v>3</v>
      </c>
      <c r="O15" s="818">
        <v>2.5</v>
      </c>
      <c r="P15" s="817">
        <v>206.8</v>
      </c>
      <c r="Q15" s="819">
        <v>0.66666666666666663</v>
      </c>
      <c r="R15" s="814">
        <v>2</v>
      </c>
      <c r="S15" s="819">
        <v>0.66666666666666663</v>
      </c>
      <c r="T15" s="818">
        <v>1.5</v>
      </c>
      <c r="U15" s="820">
        <v>0.6</v>
      </c>
    </row>
    <row r="16" spans="1:21" ht="14.45" customHeight="1" x14ac:dyDescent="0.2">
      <c r="A16" s="813">
        <v>22</v>
      </c>
      <c r="B16" s="814" t="s">
        <v>842</v>
      </c>
      <c r="C16" s="814" t="s">
        <v>844</v>
      </c>
      <c r="D16" s="815" t="s">
        <v>1131</v>
      </c>
      <c r="E16" s="816" t="s">
        <v>849</v>
      </c>
      <c r="F16" s="814" t="s">
        <v>843</v>
      </c>
      <c r="G16" s="814" t="s">
        <v>892</v>
      </c>
      <c r="H16" s="814" t="s">
        <v>329</v>
      </c>
      <c r="I16" s="814" t="s">
        <v>893</v>
      </c>
      <c r="J16" s="814" t="s">
        <v>894</v>
      </c>
      <c r="K16" s="814" t="s">
        <v>895</v>
      </c>
      <c r="L16" s="817">
        <v>218.62</v>
      </c>
      <c r="M16" s="817">
        <v>655.86</v>
      </c>
      <c r="N16" s="814">
        <v>3</v>
      </c>
      <c r="O16" s="818">
        <v>2</v>
      </c>
      <c r="P16" s="817">
        <v>218.62</v>
      </c>
      <c r="Q16" s="819">
        <v>0.33333333333333331</v>
      </c>
      <c r="R16" s="814">
        <v>1</v>
      </c>
      <c r="S16" s="819">
        <v>0.33333333333333331</v>
      </c>
      <c r="T16" s="818">
        <v>0.5</v>
      </c>
      <c r="U16" s="820">
        <v>0.25</v>
      </c>
    </row>
    <row r="17" spans="1:21" ht="14.45" customHeight="1" x14ac:dyDescent="0.2">
      <c r="A17" s="813">
        <v>22</v>
      </c>
      <c r="B17" s="814" t="s">
        <v>842</v>
      </c>
      <c r="C17" s="814" t="s">
        <v>844</v>
      </c>
      <c r="D17" s="815" t="s">
        <v>1131</v>
      </c>
      <c r="E17" s="816" t="s">
        <v>849</v>
      </c>
      <c r="F17" s="814" t="s">
        <v>843</v>
      </c>
      <c r="G17" s="814" t="s">
        <v>896</v>
      </c>
      <c r="H17" s="814" t="s">
        <v>329</v>
      </c>
      <c r="I17" s="814" t="s">
        <v>897</v>
      </c>
      <c r="J17" s="814" t="s">
        <v>898</v>
      </c>
      <c r="K17" s="814" t="s">
        <v>899</v>
      </c>
      <c r="L17" s="817">
        <v>107.37</v>
      </c>
      <c r="M17" s="817">
        <v>107.37</v>
      </c>
      <c r="N17" s="814">
        <v>1</v>
      </c>
      <c r="O17" s="818">
        <v>0.5</v>
      </c>
      <c r="P17" s="817"/>
      <c r="Q17" s="819">
        <v>0</v>
      </c>
      <c r="R17" s="814"/>
      <c r="S17" s="819">
        <v>0</v>
      </c>
      <c r="T17" s="818"/>
      <c r="U17" s="820">
        <v>0</v>
      </c>
    </row>
    <row r="18" spans="1:21" ht="14.45" customHeight="1" x14ac:dyDescent="0.2">
      <c r="A18" s="813">
        <v>22</v>
      </c>
      <c r="B18" s="814" t="s">
        <v>842</v>
      </c>
      <c r="C18" s="814" t="s">
        <v>844</v>
      </c>
      <c r="D18" s="815" t="s">
        <v>1131</v>
      </c>
      <c r="E18" s="816" t="s">
        <v>849</v>
      </c>
      <c r="F18" s="814" t="s">
        <v>843</v>
      </c>
      <c r="G18" s="814" t="s">
        <v>900</v>
      </c>
      <c r="H18" s="814" t="s">
        <v>595</v>
      </c>
      <c r="I18" s="814" t="s">
        <v>827</v>
      </c>
      <c r="J18" s="814" t="s">
        <v>648</v>
      </c>
      <c r="K18" s="814" t="s">
        <v>639</v>
      </c>
      <c r="L18" s="817">
        <v>0</v>
      </c>
      <c r="M18" s="817">
        <v>0</v>
      </c>
      <c r="N18" s="814">
        <v>32</v>
      </c>
      <c r="O18" s="818">
        <v>32</v>
      </c>
      <c r="P18" s="817">
        <v>0</v>
      </c>
      <c r="Q18" s="819"/>
      <c r="R18" s="814">
        <v>10</v>
      </c>
      <c r="S18" s="819">
        <v>0.3125</v>
      </c>
      <c r="T18" s="818">
        <v>10</v>
      </c>
      <c r="U18" s="820">
        <v>0.3125</v>
      </c>
    </row>
    <row r="19" spans="1:21" ht="14.45" customHeight="1" x14ac:dyDescent="0.2">
      <c r="A19" s="813">
        <v>22</v>
      </c>
      <c r="B19" s="814" t="s">
        <v>842</v>
      </c>
      <c r="C19" s="814" t="s">
        <v>844</v>
      </c>
      <c r="D19" s="815" t="s">
        <v>1131</v>
      </c>
      <c r="E19" s="816" t="s">
        <v>849</v>
      </c>
      <c r="F19" s="814" t="s">
        <v>843</v>
      </c>
      <c r="G19" s="814" t="s">
        <v>900</v>
      </c>
      <c r="H19" s="814" t="s">
        <v>595</v>
      </c>
      <c r="I19" s="814" t="s">
        <v>825</v>
      </c>
      <c r="J19" s="814" t="s">
        <v>648</v>
      </c>
      <c r="K19" s="814" t="s">
        <v>826</v>
      </c>
      <c r="L19" s="817">
        <v>0</v>
      </c>
      <c r="M19" s="817">
        <v>0</v>
      </c>
      <c r="N19" s="814">
        <v>3</v>
      </c>
      <c r="O19" s="818">
        <v>1.5</v>
      </c>
      <c r="P19" s="817">
        <v>0</v>
      </c>
      <c r="Q19" s="819"/>
      <c r="R19" s="814">
        <v>2</v>
      </c>
      <c r="S19" s="819">
        <v>0.66666666666666663</v>
      </c>
      <c r="T19" s="818">
        <v>1</v>
      </c>
      <c r="U19" s="820">
        <v>0.66666666666666663</v>
      </c>
    </row>
    <row r="20" spans="1:21" ht="14.45" customHeight="1" x14ac:dyDescent="0.2">
      <c r="A20" s="813">
        <v>22</v>
      </c>
      <c r="B20" s="814" t="s">
        <v>842</v>
      </c>
      <c r="C20" s="814" t="s">
        <v>844</v>
      </c>
      <c r="D20" s="815" t="s">
        <v>1131</v>
      </c>
      <c r="E20" s="816" t="s">
        <v>849</v>
      </c>
      <c r="F20" s="814" t="s">
        <v>843</v>
      </c>
      <c r="G20" s="814" t="s">
        <v>901</v>
      </c>
      <c r="H20" s="814" t="s">
        <v>595</v>
      </c>
      <c r="I20" s="814" t="s">
        <v>902</v>
      </c>
      <c r="J20" s="814" t="s">
        <v>903</v>
      </c>
      <c r="K20" s="814" t="s">
        <v>904</v>
      </c>
      <c r="L20" s="817">
        <v>414.07</v>
      </c>
      <c r="M20" s="817">
        <v>414.07</v>
      </c>
      <c r="N20" s="814">
        <v>1</v>
      </c>
      <c r="O20" s="818">
        <v>1</v>
      </c>
      <c r="P20" s="817"/>
      <c r="Q20" s="819">
        <v>0</v>
      </c>
      <c r="R20" s="814"/>
      <c r="S20" s="819">
        <v>0</v>
      </c>
      <c r="T20" s="818"/>
      <c r="U20" s="820">
        <v>0</v>
      </c>
    </row>
    <row r="21" spans="1:21" ht="14.45" customHeight="1" x14ac:dyDescent="0.2">
      <c r="A21" s="813">
        <v>22</v>
      </c>
      <c r="B21" s="814" t="s">
        <v>842</v>
      </c>
      <c r="C21" s="814" t="s">
        <v>844</v>
      </c>
      <c r="D21" s="815" t="s">
        <v>1131</v>
      </c>
      <c r="E21" s="816" t="s">
        <v>849</v>
      </c>
      <c r="F21" s="814" t="s">
        <v>843</v>
      </c>
      <c r="G21" s="814" t="s">
        <v>905</v>
      </c>
      <c r="H21" s="814" t="s">
        <v>595</v>
      </c>
      <c r="I21" s="814" t="s">
        <v>906</v>
      </c>
      <c r="J21" s="814" t="s">
        <v>813</v>
      </c>
      <c r="K21" s="814" t="s">
        <v>907</v>
      </c>
      <c r="L21" s="817">
        <v>105.23</v>
      </c>
      <c r="M21" s="817">
        <v>841.84</v>
      </c>
      <c r="N21" s="814">
        <v>8</v>
      </c>
      <c r="O21" s="818">
        <v>8</v>
      </c>
      <c r="P21" s="817">
        <v>105.23</v>
      </c>
      <c r="Q21" s="819">
        <v>0.125</v>
      </c>
      <c r="R21" s="814">
        <v>1</v>
      </c>
      <c r="S21" s="819">
        <v>0.125</v>
      </c>
      <c r="T21" s="818">
        <v>1</v>
      </c>
      <c r="U21" s="820">
        <v>0.125</v>
      </c>
    </row>
    <row r="22" spans="1:21" ht="14.45" customHeight="1" x14ac:dyDescent="0.2">
      <c r="A22" s="813">
        <v>22</v>
      </c>
      <c r="B22" s="814" t="s">
        <v>842</v>
      </c>
      <c r="C22" s="814" t="s">
        <v>844</v>
      </c>
      <c r="D22" s="815" t="s">
        <v>1131</v>
      </c>
      <c r="E22" s="816" t="s">
        <v>849</v>
      </c>
      <c r="F22" s="814" t="s">
        <v>843</v>
      </c>
      <c r="G22" s="814" t="s">
        <v>905</v>
      </c>
      <c r="H22" s="814" t="s">
        <v>595</v>
      </c>
      <c r="I22" s="814" t="s">
        <v>908</v>
      </c>
      <c r="J22" s="814" t="s">
        <v>813</v>
      </c>
      <c r="K22" s="814" t="s">
        <v>909</v>
      </c>
      <c r="L22" s="817">
        <v>126.27</v>
      </c>
      <c r="M22" s="817">
        <v>1767.78</v>
      </c>
      <c r="N22" s="814">
        <v>14</v>
      </c>
      <c r="O22" s="818">
        <v>10.5</v>
      </c>
      <c r="P22" s="817">
        <v>252.54</v>
      </c>
      <c r="Q22" s="819">
        <v>0.14285714285714285</v>
      </c>
      <c r="R22" s="814">
        <v>2</v>
      </c>
      <c r="S22" s="819">
        <v>0.14285714285714285</v>
      </c>
      <c r="T22" s="818">
        <v>1.5</v>
      </c>
      <c r="U22" s="820">
        <v>0.14285714285714285</v>
      </c>
    </row>
    <row r="23" spans="1:21" ht="14.45" customHeight="1" x14ac:dyDescent="0.2">
      <c r="A23" s="813">
        <v>22</v>
      </c>
      <c r="B23" s="814" t="s">
        <v>842</v>
      </c>
      <c r="C23" s="814" t="s">
        <v>844</v>
      </c>
      <c r="D23" s="815" t="s">
        <v>1131</v>
      </c>
      <c r="E23" s="816" t="s">
        <v>849</v>
      </c>
      <c r="F23" s="814" t="s">
        <v>843</v>
      </c>
      <c r="G23" s="814" t="s">
        <v>905</v>
      </c>
      <c r="H23" s="814" t="s">
        <v>595</v>
      </c>
      <c r="I23" s="814" t="s">
        <v>910</v>
      </c>
      <c r="J23" s="814" t="s">
        <v>813</v>
      </c>
      <c r="K23" s="814" t="s">
        <v>911</v>
      </c>
      <c r="L23" s="817">
        <v>63.14</v>
      </c>
      <c r="M23" s="817">
        <v>63.14</v>
      </c>
      <c r="N23" s="814">
        <v>1</v>
      </c>
      <c r="O23" s="818">
        <v>1</v>
      </c>
      <c r="P23" s="817"/>
      <c r="Q23" s="819">
        <v>0</v>
      </c>
      <c r="R23" s="814"/>
      <c r="S23" s="819">
        <v>0</v>
      </c>
      <c r="T23" s="818"/>
      <c r="U23" s="820">
        <v>0</v>
      </c>
    </row>
    <row r="24" spans="1:21" ht="14.45" customHeight="1" x14ac:dyDescent="0.2">
      <c r="A24" s="813">
        <v>22</v>
      </c>
      <c r="B24" s="814" t="s">
        <v>842</v>
      </c>
      <c r="C24" s="814" t="s">
        <v>844</v>
      </c>
      <c r="D24" s="815" t="s">
        <v>1131</v>
      </c>
      <c r="E24" s="816" t="s">
        <v>849</v>
      </c>
      <c r="F24" s="814" t="s">
        <v>843</v>
      </c>
      <c r="G24" s="814" t="s">
        <v>905</v>
      </c>
      <c r="H24" s="814" t="s">
        <v>595</v>
      </c>
      <c r="I24" s="814" t="s">
        <v>815</v>
      </c>
      <c r="J24" s="814" t="s">
        <v>813</v>
      </c>
      <c r="K24" s="814" t="s">
        <v>816</v>
      </c>
      <c r="L24" s="817">
        <v>84.18</v>
      </c>
      <c r="M24" s="817">
        <v>1178.52</v>
      </c>
      <c r="N24" s="814">
        <v>14</v>
      </c>
      <c r="O24" s="818">
        <v>12.5</v>
      </c>
      <c r="P24" s="817">
        <v>505.08000000000004</v>
      </c>
      <c r="Q24" s="819">
        <v>0.4285714285714286</v>
      </c>
      <c r="R24" s="814">
        <v>6</v>
      </c>
      <c r="S24" s="819">
        <v>0.42857142857142855</v>
      </c>
      <c r="T24" s="818">
        <v>5.5</v>
      </c>
      <c r="U24" s="820">
        <v>0.44</v>
      </c>
    </row>
    <row r="25" spans="1:21" ht="14.45" customHeight="1" x14ac:dyDescent="0.2">
      <c r="A25" s="813">
        <v>22</v>
      </c>
      <c r="B25" s="814" t="s">
        <v>842</v>
      </c>
      <c r="C25" s="814" t="s">
        <v>844</v>
      </c>
      <c r="D25" s="815" t="s">
        <v>1131</v>
      </c>
      <c r="E25" s="816" t="s">
        <v>849</v>
      </c>
      <c r="F25" s="814" t="s">
        <v>843</v>
      </c>
      <c r="G25" s="814" t="s">
        <v>905</v>
      </c>
      <c r="H25" s="814" t="s">
        <v>329</v>
      </c>
      <c r="I25" s="814" t="s">
        <v>912</v>
      </c>
      <c r="J25" s="814" t="s">
        <v>603</v>
      </c>
      <c r="K25" s="814" t="s">
        <v>604</v>
      </c>
      <c r="L25" s="817">
        <v>84.18</v>
      </c>
      <c r="M25" s="817">
        <v>84.18</v>
      </c>
      <c r="N25" s="814">
        <v>1</v>
      </c>
      <c r="O25" s="818">
        <v>1</v>
      </c>
      <c r="P25" s="817">
        <v>84.18</v>
      </c>
      <c r="Q25" s="819">
        <v>1</v>
      </c>
      <c r="R25" s="814">
        <v>1</v>
      </c>
      <c r="S25" s="819">
        <v>1</v>
      </c>
      <c r="T25" s="818">
        <v>1</v>
      </c>
      <c r="U25" s="820">
        <v>1</v>
      </c>
    </row>
    <row r="26" spans="1:21" ht="14.45" customHeight="1" x14ac:dyDescent="0.2">
      <c r="A26" s="813">
        <v>22</v>
      </c>
      <c r="B26" s="814" t="s">
        <v>842</v>
      </c>
      <c r="C26" s="814" t="s">
        <v>844</v>
      </c>
      <c r="D26" s="815" t="s">
        <v>1131</v>
      </c>
      <c r="E26" s="816" t="s">
        <v>849</v>
      </c>
      <c r="F26" s="814" t="s">
        <v>843</v>
      </c>
      <c r="G26" s="814" t="s">
        <v>905</v>
      </c>
      <c r="H26" s="814" t="s">
        <v>595</v>
      </c>
      <c r="I26" s="814" t="s">
        <v>812</v>
      </c>
      <c r="J26" s="814" t="s">
        <v>813</v>
      </c>
      <c r="K26" s="814" t="s">
        <v>814</v>
      </c>
      <c r="L26" s="817">
        <v>49.08</v>
      </c>
      <c r="M26" s="817">
        <v>49.08</v>
      </c>
      <c r="N26" s="814">
        <v>1</v>
      </c>
      <c r="O26" s="818">
        <v>0.5</v>
      </c>
      <c r="P26" s="817">
        <v>49.08</v>
      </c>
      <c r="Q26" s="819">
        <v>1</v>
      </c>
      <c r="R26" s="814">
        <v>1</v>
      </c>
      <c r="S26" s="819">
        <v>1</v>
      </c>
      <c r="T26" s="818">
        <v>0.5</v>
      </c>
      <c r="U26" s="820">
        <v>1</v>
      </c>
    </row>
    <row r="27" spans="1:21" ht="14.45" customHeight="1" x14ac:dyDescent="0.2">
      <c r="A27" s="813">
        <v>22</v>
      </c>
      <c r="B27" s="814" t="s">
        <v>842</v>
      </c>
      <c r="C27" s="814" t="s">
        <v>844</v>
      </c>
      <c r="D27" s="815" t="s">
        <v>1131</v>
      </c>
      <c r="E27" s="816" t="s">
        <v>849</v>
      </c>
      <c r="F27" s="814" t="s">
        <v>843</v>
      </c>
      <c r="G27" s="814" t="s">
        <v>905</v>
      </c>
      <c r="H27" s="814" t="s">
        <v>595</v>
      </c>
      <c r="I27" s="814" t="s">
        <v>817</v>
      </c>
      <c r="J27" s="814" t="s">
        <v>603</v>
      </c>
      <c r="K27" s="814" t="s">
        <v>604</v>
      </c>
      <c r="L27" s="817">
        <v>84.18</v>
      </c>
      <c r="M27" s="817">
        <v>168.36</v>
      </c>
      <c r="N27" s="814">
        <v>2</v>
      </c>
      <c r="O27" s="818">
        <v>1.5</v>
      </c>
      <c r="P27" s="817"/>
      <c r="Q27" s="819">
        <v>0</v>
      </c>
      <c r="R27" s="814"/>
      <c r="S27" s="819">
        <v>0</v>
      </c>
      <c r="T27" s="818"/>
      <c r="U27" s="820">
        <v>0</v>
      </c>
    </row>
    <row r="28" spans="1:21" ht="14.45" customHeight="1" x14ac:dyDescent="0.2">
      <c r="A28" s="813">
        <v>22</v>
      </c>
      <c r="B28" s="814" t="s">
        <v>842</v>
      </c>
      <c r="C28" s="814" t="s">
        <v>844</v>
      </c>
      <c r="D28" s="815" t="s">
        <v>1131</v>
      </c>
      <c r="E28" s="816" t="s">
        <v>849</v>
      </c>
      <c r="F28" s="814" t="s">
        <v>843</v>
      </c>
      <c r="G28" s="814" t="s">
        <v>905</v>
      </c>
      <c r="H28" s="814" t="s">
        <v>595</v>
      </c>
      <c r="I28" s="814" t="s">
        <v>913</v>
      </c>
      <c r="J28" s="814" t="s">
        <v>603</v>
      </c>
      <c r="K28" s="814" t="s">
        <v>914</v>
      </c>
      <c r="L28" s="817">
        <v>105.23</v>
      </c>
      <c r="M28" s="817">
        <v>105.23</v>
      </c>
      <c r="N28" s="814">
        <v>1</v>
      </c>
      <c r="O28" s="818">
        <v>1</v>
      </c>
      <c r="P28" s="817"/>
      <c r="Q28" s="819">
        <v>0</v>
      </c>
      <c r="R28" s="814"/>
      <c r="S28" s="819">
        <v>0</v>
      </c>
      <c r="T28" s="818"/>
      <c r="U28" s="820">
        <v>0</v>
      </c>
    </row>
    <row r="29" spans="1:21" ht="14.45" customHeight="1" x14ac:dyDescent="0.2">
      <c r="A29" s="813">
        <v>22</v>
      </c>
      <c r="B29" s="814" t="s">
        <v>842</v>
      </c>
      <c r="C29" s="814" t="s">
        <v>844</v>
      </c>
      <c r="D29" s="815" t="s">
        <v>1131</v>
      </c>
      <c r="E29" s="816" t="s">
        <v>849</v>
      </c>
      <c r="F29" s="814" t="s">
        <v>843</v>
      </c>
      <c r="G29" s="814" t="s">
        <v>905</v>
      </c>
      <c r="H29" s="814" t="s">
        <v>595</v>
      </c>
      <c r="I29" s="814" t="s">
        <v>818</v>
      </c>
      <c r="J29" s="814" t="s">
        <v>603</v>
      </c>
      <c r="K29" s="814" t="s">
        <v>819</v>
      </c>
      <c r="L29" s="817">
        <v>49.08</v>
      </c>
      <c r="M29" s="817">
        <v>49.08</v>
      </c>
      <c r="N29" s="814">
        <v>1</v>
      </c>
      <c r="O29" s="818">
        <v>0.5</v>
      </c>
      <c r="P29" s="817"/>
      <c r="Q29" s="819">
        <v>0</v>
      </c>
      <c r="R29" s="814"/>
      <c r="S29" s="819">
        <v>0</v>
      </c>
      <c r="T29" s="818"/>
      <c r="U29" s="820">
        <v>0</v>
      </c>
    </row>
    <row r="30" spans="1:21" ht="14.45" customHeight="1" x14ac:dyDescent="0.2">
      <c r="A30" s="813">
        <v>22</v>
      </c>
      <c r="B30" s="814" t="s">
        <v>842</v>
      </c>
      <c r="C30" s="814" t="s">
        <v>844</v>
      </c>
      <c r="D30" s="815" t="s">
        <v>1131</v>
      </c>
      <c r="E30" s="816" t="s">
        <v>849</v>
      </c>
      <c r="F30" s="814" t="s">
        <v>843</v>
      </c>
      <c r="G30" s="814" t="s">
        <v>905</v>
      </c>
      <c r="H30" s="814" t="s">
        <v>595</v>
      </c>
      <c r="I30" s="814" t="s">
        <v>915</v>
      </c>
      <c r="J30" s="814" t="s">
        <v>603</v>
      </c>
      <c r="K30" s="814" t="s">
        <v>916</v>
      </c>
      <c r="L30" s="817">
        <v>126.27</v>
      </c>
      <c r="M30" s="817">
        <v>252.54</v>
      </c>
      <c r="N30" s="814">
        <v>2</v>
      </c>
      <c r="O30" s="818">
        <v>1.5</v>
      </c>
      <c r="P30" s="817"/>
      <c r="Q30" s="819">
        <v>0</v>
      </c>
      <c r="R30" s="814"/>
      <c r="S30" s="819">
        <v>0</v>
      </c>
      <c r="T30" s="818"/>
      <c r="U30" s="820">
        <v>0</v>
      </c>
    </row>
    <row r="31" spans="1:21" ht="14.45" customHeight="1" x14ac:dyDescent="0.2">
      <c r="A31" s="813">
        <v>22</v>
      </c>
      <c r="B31" s="814" t="s">
        <v>842</v>
      </c>
      <c r="C31" s="814" t="s">
        <v>844</v>
      </c>
      <c r="D31" s="815" t="s">
        <v>1131</v>
      </c>
      <c r="E31" s="816" t="s">
        <v>849</v>
      </c>
      <c r="F31" s="814" t="s">
        <v>843</v>
      </c>
      <c r="G31" s="814" t="s">
        <v>905</v>
      </c>
      <c r="H31" s="814" t="s">
        <v>595</v>
      </c>
      <c r="I31" s="814" t="s">
        <v>917</v>
      </c>
      <c r="J31" s="814" t="s">
        <v>603</v>
      </c>
      <c r="K31" s="814" t="s">
        <v>918</v>
      </c>
      <c r="L31" s="817">
        <v>74.08</v>
      </c>
      <c r="M31" s="817">
        <v>74.08</v>
      </c>
      <c r="N31" s="814">
        <v>1</v>
      </c>
      <c r="O31" s="818">
        <v>1</v>
      </c>
      <c r="P31" s="817"/>
      <c r="Q31" s="819">
        <v>0</v>
      </c>
      <c r="R31" s="814"/>
      <c r="S31" s="819">
        <v>0</v>
      </c>
      <c r="T31" s="818"/>
      <c r="U31" s="820">
        <v>0</v>
      </c>
    </row>
    <row r="32" spans="1:21" ht="14.45" customHeight="1" x14ac:dyDescent="0.2">
      <c r="A32" s="813">
        <v>22</v>
      </c>
      <c r="B32" s="814" t="s">
        <v>842</v>
      </c>
      <c r="C32" s="814" t="s">
        <v>844</v>
      </c>
      <c r="D32" s="815" t="s">
        <v>1131</v>
      </c>
      <c r="E32" s="816" t="s">
        <v>849</v>
      </c>
      <c r="F32" s="814" t="s">
        <v>843</v>
      </c>
      <c r="G32" s="814" t="s">
        <v>905</v>
      </c>
      <c r="H32" s="814" t="s">
        <v>595</v>
      </c>
      <c r="I32" s="814" t="s">
        <v>836</v>
      </c>
      <c r="J32" s="814" t="s">
        <v>603</v>
      </c>
      <c r="K32" s="814" t="s">
        <v>682</v>
      </c>
      <c r="L32" s="817">
        <v>94.28</v>
      </c>
      <c r="M32" s="817">
        <v>565.67999999999995</v>
      </c>
      <c r="N32" s="814">
        <v>6</v>
      </c>
      <c r="O32" s="818">
        <v>6</v>
      </c>
      <c r="P32" s="817"/>
      <c r="Q32" s="819">
        <v>0</v>
      </c>
      <c r="R32" s="814"/>
      <c r="S32" s="819">
        <v>0</v>
      </c>
      <c r="T32" s="818"/>
      <c r="U32" s="820">
        <v>0</v>
      </c>
    </row>
    <row r="33" spans="1:21" ht="14.45" customHeight="1" x14ac:dyDescent="0.2">
      <c r="A33" s="813">
        <v>22</v>
      </c>
      <c r="B33" s="814" t="s">
        <v>842</v>
      </c>
      <c r="C33" s="814" t="s">
        <v>844</v>
      </c>
      <c r="D33" s="815" t="s">
        <v>1131</v>
      </c>
      <c r="E33" s="816" t="s">
        <v>849</v>
      </c>
      <c r="F33" s="814" t="s">
        <v>843</v>
      </c>
      <c r="G33" s="814" t="s">
        <v>905</v>
      </c>
      <c r="H33" s="814" t="s">
        <v>595</v>
      </c>
      <c r="I33" s="814" t="s">
        <v>919</v>
      </c>
      <c r="J33" s="814" t="s">
        <v>603</v>
      </c>
      <c r="K33" s="814" t="s">
        <v>920</v>
      </c>
      <c r="L33" s="817">
        <v>168.36</v>
      </c>
      <c r="M33" s="817">
        <v>168.36</v>
      </c>
      <c r="N33" s="814">
        <v>1</v>
      </c>
      <c r="O33" s="818">
        <v>0.5</v>
      </c>
      <c r="P33" s="817"/>
      <c r="Q33" s="819">
        <v>0</v>
      </c>
      <c r="R33" s="814"/>
      <c r="S33" s="819">
        <v>0</v>
      </c>
      <c r="T33" s="818"/>
      <c r="U33" s="820">
        <v>0</v>
      </c>
    </row>
    <row r="34" spans="1:21" ht="14.45" customHeight="1" x14ac:dyDescent="0.2">
      <c r="A34" s="813">
        <v>22</v>
      </c>
      <c r="B34" s="814" t="s">
        <v>842</v>
      </c>
      <c r="C34" s="814" t="s">
        <v>844</v>
      </c>
      <c r="D34" s="815" t="s">
        <v>1131</v>
      </c>
      <c r="E34" s="816" t="s">
        <v>849</v>
      </c>
      <c r="F34" s="814" t="s">
        <v>843</v>
      </c>
      <c r="G34" s="814" t="s">
        <v>905</v>
      </c>
      <c r="H34" s="814" t="s">
        <v>595</v>
      </c>
      <c r="I34" s="814" t="s">
        <v>921</v>
      </c>
      <c r="J34" s="814" t="s">
        <v>603</v>
      </c>
      <c r="K34" s="814" t="s">
        <v>922</v>
      </c>
      <c r="L34" s="817">
        <v>115.33</v>
      </c>
      <c r="M34" s="817">
        <v>115.33</v>
      </c>
      <c r="N34" s="814">
        <v>1</v>
      </c>
      <c r="O34" s="818">
        <v>1</v>
      </c>
      <c r="P34" s="817"/>
      <c r="Q34" s="819">
        <v>0</v>
      </c>
      <c r="R34" s="814"/>
      <c r="S34" s="819">
        <v>0</v>
      </c>
      <c r="T34" s="818"/>
      <c r="U34" s="820">
        <v>0</v>
      </c>
    </row>
    <row r="35" spans="1:21" ht="14.45" customHeight="1" x14ac:dyDescent="0.2">
      <c r="A35" s="813">
        <v>22</v>
      </c>
      <c r="B35" s="814" t="s">
        <v>842</v>
      </c>
      <c r="C35" s="814" t="s">
        <v>844</v>
      </c>
      <c r="D35" s="815" t="s">
        <v>1131</v>
      </c>
      <c r="E35" s="816" t="s">
        <v>849</v>
      </c>
      <c r="F35" s="814" t="s">
        <v>843</v>
      </c>
      <c r="G35" s="814" t="s">
        <v>923</v>
      </c>
      <c r="H35" s="814" t="s">
        <v>329</v>
      </c>
      <c r="I35" s="814" t="s">
        <v>924</v>
      </c>
      <c r="J35" s="814" t="s">
        <v>925</v>
      </c>
      <c r="K35" s="814" t="s">
        <v>926</v>
      </c>
      <c r="L35" s="817">
        <v>0</v>
      </c>
      <c r="M35" s="817">
        <v>0</v>
      </c>
      <c r="N35" s="814">
        <v>3</v>
      </c>
      <c r="O35" s="818">
        <v>2.5</v>
      </c>
      <c r="P35" s="817">
        <v>0</v>
      </c>
      <c r="Q35" s="819"/>
      <c r="R35" s="814">
        <v>2</v>
      </c>
      <c r="S35" s="819">
        <v>0.66666666666666663</v>
      </c>
      <c r="T35" s="818">
        <v>1.5</v>
      </c>
      <c r="U35" s="820">
        <v>0.6</v>
      </c>
    </row>
    <row r="36" spans="1:21" ht="14.45" customHeight="1" x14ac:dyDescent="0.2">
      <c r="A36" s="813">
        <v>22</v>
      </c>
      <c r="B36" s="814" t="s">
        <v>842</v>
      </c>
      <c r="C36" s="814" t="s">
        <v>844</v>
      </c>
      <c r="D36" s="815" t="s">
        <v>1131</v>
      </c>
      <c r="E36" s="816" t="s">
        <v>852</v>
      </c>
      <c r="F36" s="814" t="s">
        <v>843</v>
      </c>
      <c r="G36" s="814" t="s">
        <v>927</v>
      </c>
      <c r="H36" s="814" t="s">
        <v>329</v>
      </c>
      <c r="I36" s="814" t="s">
        <v>928</v>
      </c>
      <c r="J36" s="814" t="s">
        <v>929</v>
      </c>
      <c r="K36" s="814" t="s">
        <v>930</v>
      </c>
      <c r="L36" s="817">
        <v>36.270000000000003</v>
      </c>
      <c r="M36" s="817">
        <v>72.540000000000006</v>
      </c>
      <c r="N36" s="814">
        <v>2</v>
      </c>
      <c r="O36" s="818">
        <v>1</v>
      </c>
      <c r="P36" s="817">
        <v>72.540000000000006</v>
      </c>
      <c r="Q36" s="819">
        <v>1</v>
      </c>
      <c r="R36" s="814">
        <v>2</v>
      </c>
      <c r="S36" s="819">
        <v>1</v>
      </c>
      <c r="T36" s="818">
        <v>1</v>
      </c>
      <c r="U36" s="820">
        <v>1</v>
      </c>
    </row>
    <row r="37" spans="1:21" ht="14.45" customHeight="1" x14ac:dyDescent="0.2">
      <c r="A37" s="813">
        <v>22</v>
      </c>
      <c r="B37" s="814" t="s">
        <v>842</v>
      </c>
      <c r="C37" s="814" t="s">
        <v>844</v>
      </c>
      <c r="D37" s="815" t="s">
        <v>1131</v>
      </c>
      <c r="E37" s="816" t="s">
        <v>852</v>
      </c>
      <c r="F37" s="814" t="s">
        <v>843</v>
      </c>
      <c r="G37" s="814" t="s">
        <v>931</v>
      </c>
      <c r="H37" s="814" t="s">
        <v>329</v>
      </c>
      <c r="I37" s="814" t="s">
        <v>932</v>
      </c>
      <c r="J37" s="814" t="s">
        <v>933</v>
      </c>
      <c r="K37" s="814" t="s">
        <v>934</v>
      </c>
      <c r="L37" s="817">
        <v>105.32</v>
      </c>
      <c r="M37" s="817">
        <v>105.32</v>
      </c>
      <c r="N37" s="814">
        <v>1</v>
      </c>
      <c r="O37" s="818">
        <v>1</v>
      </c>
      <c r="P37" s="817">
        <v>105.32</v>
      </c>
      <c r="Q37" s="819">
        <v>1</v>
      </c>
      <c r="R37" s="814">
        <v>1</v>
      </c>
      <c r="S37" s="819">
        <v>1</v>
      </c>
      <c r="T37" s="818">
        <v>1</v>
      </c>
      <c r="U37" s="820">
        <v>1</v>
      </c>
    </row>
    <row r="38" spans="1:21" ht="14.45" customHeight="1" x14ac:dyDescent="0.2">
      <c r="A38" s="813">
        <v>22</v>
      </c>
      <c r="B38" s="814" t="s">
        <v>842</v>
      </c>
      <c r="C38" s="814" t="s">
        <v>844</v>
      </c>
      <c r="D38" s="815" t="s">
        <v>1131</v>
      </c>
      <c r="E38" s="816" t="s">
        <v>852</v>
      </c>
      <c r="F38" s="814" t="s">
        <v>843</v>
      </c>
      <c r="G38" s="814" t="s">
        <v>935</v>
      </c>
      <c r="H38" s="814" t="s">
        <v>595</v>
      </c>
      <c r="I38" s="814" t="s">
        <v>936</v>
      </c>
      <c r="J38" s="814" t="s">
        <v>937</v>
      </c>
      <c r="K38" s="814" t="s">
        <v>938</v>
      </c>
      <c r="L38" s="817">
        <v>117.55</v>
      </c>
      <c r="M38" s="817">
        <v>117.55</v>
      </c>
      <c r="N38" s="814">
        <v>1</v>
      </c>
      <c r="O38" s="818">
        <v>0.5</v>
      </c>
      <c r="P38" s="817">
        <v>117.55</v>
      </c>
      <c r="Q38" s="819">
        <v>1</v>
      </c>
      <c r="R38" s="814">
        <v>1</v>
      </c>
      <c r="S38" s="819">
        <v>1</v>
      </c>
      <c r="T38" s="818">
        <v>0.5</v>
      </c>
      <c r="U38" s="820">
        <v>1</v>
      </c>
    </row>
    <row r="39" spans="1:21" ht="14.45" customHeight="1" x14ac:dyDescent="0.2">
      <c r="A39" s="813">
        <v>22</v>
      </c>
      <c r="B39" s="814" t="s">
        <v>842</v>
      </c>
      <c r="C39" s="814" t="s">
        <v>844</v>
      </c>
      <c r="D39" s="815" t="s">
        <v>1131</v>
      </c>
      <c r="E39" s="816" t="s">
        <v>852</v>
      </c>
      <c r="F39" s="814" t="s">
        <v>843</v>
      </c>
      <c r="G39" s="814" t="s">
        <v>939</v>
      </c>
      <c r="H39" s="814" t="s">
        <v>329</v>
      </c>
      <c r="I39" s="814" t="s">
        <v>940</v>
      </c>
      <c r="J39" s="814" t="s">
        <v>941</v>
      </c>
      <c r="K39" s="814" t="s">
        <v>942</v>
      </c>
      <c r="L39" s="817">
        <v>147.85</v>
      </c>
      <c r="M39" s="817">
        <v>147.85</v>
      </c>
      <c r="N39" s="814">
        <v>1</v>
      </c>
      <c r="O39" s="818">
        <v>1</v>
      </c>
      <c r="P39" s="817"/>
      <c r="Q39" s="819">
        <v>0</v>
      </c>
      <c r="R39" s="814"/>
      <c r="S39" s="819">
        <v>0</v>
      </c>
      <c r="T39" s="818"/>
      <c r="U39" s="820">
        <v>0</v>
      </c>
    </row>
    <row r="40" spans="1:21" ht="14.45" customHeight="1" x14ac:dyDescent="0.2">
      <c r="A40" s="813">
        <v>22</v>
      </c>
      <c r="B40" s="814" t="s">
        <v>842</v>
      </c>
      <c r="C40" s="814" t="s">
        <v>844</v>
      </c>
      <c r="D40" s="815" t="s">
        <v>1131</v>
      </c>
      <c r="E40" s="816" t="s">
        <v>852</v>
      </c>
      <c r="F40" s="814" t="s">
        <v>843</v>
      </c>
      <c r="G40" s="814" t="s">
        <v>872</v>
      </c>
      <c r="H40" s="814" t="s">
        <v>329</v>
      </c>
      <c r="I40" s="814" t="s">
        <v>943</v>
      </c>
      <c r="J40" s="814" t="s">
        <v>944</v>
      </c>
      <c r="K40" s="814" t="s">
        <v>945</v>
      </c>
      <c r="L40" s="817">
        <v>234.94</v>
      </c>
      <c r="M40" s="817">
        <v>234.94</v>
      </c>
      <c r="N40" s="814">
        <v>1</v>
      </c>
      <c r="O40" s="818">
        <v>1</v>
      </c>
      <c r="P40" s="817">
        <v>234.94</v>
      </c>
      <c r="Q40" s="819">
        <v>1</v>
      </c>
      <c r="R40" s="814">
        <v>1</v>
      </c>
      <c r="S40" s="819">
        <v>1</v>
      </c>
      <c r="T40" s="818">
        <v>1</v>
      </c>
      <c r="U40" s="820">
        <v>1</v>
      </c>
    </row>
    <row r="41" spans="1:21" ht="14.45" customHeight="1" x14ac:dyDescent="0.2">
      <c r="A41" s="813">
        <v>22</v>
      </c>
      <c r="B41" s="814" t="s">
        <v>842</v>
      </c>
      <c r="C41" s="814" t="s">
        <v>844</v>
      </c>
      <c r="D41" s="815" t="s">
        <v>1131</v>
      </c>
      <c r="E41" s="816" t="s">
        <v>852</v>
      </c>
      <c r="F41" s="814" t="s">
        <v>843</v>
      </c>
      <c r="G41" s="814" t="s">
        <v>946</v>
      </c>
      <c r="H41" s="814" t="s">
        <v>329</v>
      </c>
      <c r="I41" s="814" t="s">
        <v>947</v>
      </c>
      <c r="J41" s="814" t="s">
        <v>948</v>
      </c>
      <c r="K41" s="814" t="s">
        <v>949</v>
      </c>
      <c r="L41" s="817">
        <v>419.2</v>
      </c>
      <c r="M41" s="817">
        <v>419.2</v>
      </c>
      <c r="N41" s="814">
        <v>1</v>
      </c>
      <c r="O41" s="818">
        <v>0.5</v>
      </c>
      <c r="P41" s="817">
        <v>419.2</v>
      </c>
      <c r="Q41" s="819">
        <v>1</v>
      </c>
      <c r="R41" s="814">
        <v>1</v>
      </c>
      <c r="S41" s="819">
        <v>1</v>
      </c>
      <c r="T41" s="818">
        <v>0.5</v>
      </c>
      <c r="U41" s="820">
        <v>1</v>
      </c>
    </row>
    <row r="42" spans="1:21" ht="14.45" customHeight="1" x14ac:dyDescent="0.2">
      <c r="A42" s="813">
        <v>22</v>
      </c>
      <c r="B42" s="814" t="s">
        <v>842</v>
      </c>
      <c r="C42" s="814" t="s">
        <v>844</v>
      </c>
      <c r="D42" s="815" t="s">
        <v>1131</v>
      </c>
      <c r="E42" s="816" t="s">
        <v>852</v>
      </c>
      <c r="F42" s="814" t="s">
        <v>843</v>
      </c>
      <c r="G42" s="814" t="s">
        <v>950</v>
      </c>
      <c r="H42" s="814" t="s">
        <v>329</v>
      </c>
      <c r="I42" s="814" t="s">
        <v>951</v>
      </c>
      <c r="J42" s="814" t="s">
        <v>952</v>
      </c>
      <c r="K42" s="814" t="s">
        <v>953</v>
      </c>
      <c r="L42" s="817">
        <v>35.25</v>
      </c>
      <c r="M42" s="817">
        <v>105.75</v>
      </c>
      <c r="N42" s="814">
        <v>3</v>
      </c>
      <c r="O42" s="818">
        <v>1</v>
      </c>
      <c r="P42" s="817">
        <v>105.75</v>
      </c>
      <c r="Q42" s="819">
        <v>1</v>
      </c>
      <c r="R42" s="814">
        <v>3</v>
      </c>
      <c r="S42" s="819">
        <v>1</v>
      </c>
      <c r="T42" s="818">
        <v>1</v>
      </c>
      <c r="U42" s="820">
        <v>1</v>
      </c>
    </row>
    <row r="43" spans="1:21" ht="14.45" customHeight="1" x14ac:dyDescent="0.2">
      <c r="A43" s="813">
        <v>22</v>
      </c>
      <c r="B43" s="814" t="s">
        <v>842</v>
      </c>
      <c r="C43" s="814" t="s">
        <v>844</v>
      </c>
      <c r="D43" s="815" t="s">
        <v>1131</v>
      </c>
      <c r="E43" s="816" t="s">
        <v>852</v>
      </c>
      <c r="F43" s="814" t="s">
        <v>843</v>
      </c>
      <c r="G43" s="814" t="s">
        <v>954</v>
      </c>
      <c r="H43" s="814" t="s">
        <v>329</v>
      </c>
      <c r="I43" s="814" t="s">
        <v>955</v>
      </c>
      <c r="J43" s="814" t="s">
        <v>956</v>
      </c>
      <c r="K43" s="814" t="s">
        <v>957</v>
      </c>
      <c r="L43" s="817">
        <v>96.8</v>
      </c>
      <c r="M43" s="817">
        <v>193.6</v>
      </c>
      <c r="N43" s="814">
        <v>2</v>
      </c>
      <c r="O43" s="818">
        <v>0.5</v>
      </c>
      <c r="P43" s="817">
        <v>193.6</v>
      </c>
      <c r="Q43" s="819">
        <v>1</v>
      </c>
      <c r="R43" s="814">
        <v>2</v>
      </c>
      <c r="S43" s="819">
        <v>1</v>
      </c>
      <c r="T43" s="818">
        <v>0.5</v>
      </c>
      <c r="U43" s="820">
        <v>1</v>
      </c>
    </row>
    <row r="44" spans="1:21" ht="14.45" customHeight="1" x14ac:dyDescent="0.2">
      <c r="A44" s="813">
        <v>22</v>
      </c>
      <c r="B44" s="814" t="s">
        <v>842</v>
      </c>
      <c r="C44" s="814" t="s">
        <v>844</v>
      </c>
      <c r="D44" s="815" t="s">
        <v>1131</v>
      </c>
      <c r="E44" s="816" t="s">
        <v>852</v>
      </c>
      <c r="F44" s="814" t="s">
        <v>843</v>
      </c>
      <c r="G44" s="814" t="s">
        <v>900</v>
      </c>
      <c r="H44" s="814" t="s">
        <v>329</v>
      </c>
      <c r="I44" s="814" t="s">
        <v>958</v>
      </c>
      <c r="J44" s="814" t="s">
        <v>959</v>
      </c>
      <c r="K44" s="814" t="s">
        <v>960</v>
      </c>
      <c r="L44" s="817">
        <v>0</v>
      </c>
      <c r="M44" s="817">
        <v>0</v>
      </c>
      <c r="N44" s="814">
        <v>1</v>
      </c>
      <c r="O44" s="818">
        <v>0.5</v>
      </c>
      <c r="P44" s="817">
        <v>0</v>
      </c>
      <c r="Q44" s="819"/>
      <c r="R44" s="814">
        <v>1</v>
      </c>
      <c r="S44" s="819">
        <v>1</v>
      </c>
      <c r="T44" s="818">
        <v>0.5</v>
      </c>
      <c r="U44" s="820">
        <v>1</v>
      </c>
    </row>
    <row r="45" spans="1:21" ht="14.45" customHeight="1" x14ac:dyDescent="0.2">
      <c r="A45" s="813">
        <v>22</v>
      </c>
      <c r="B45" s="814" t="s">
        <v>842</v>
      </c>
      <c r="C45" s="814" t="s">
        <v>844</v>
      </c>
      <c r="D45" s="815" t="s">
        <v>1131</v>
      </c>
      <c r="E45" s="816" t="s">
        <v>852</v>
      </c>
      <c r="F45" s="814" t="s">
        <v>843</v>
      </c>
      <c r="G45" s="814" t="s">
        <v>900</v>
      </c>
      <c r="H45" s="814" t="s">
        <v>595</v>
      </c>
      <c r="I45" s="814" t="s">
        <v>825</v>
      </c>
      <c r="J45" s="814" t="s">
        <v>648</v>
      </c>
      <c r="K45" s="814" t="s">
        <v>826</v>
      </c>
      <c r="L45" s="817">
        <v>0</v>
      </c>
      <c r="M45" s="817">
        <v>0</v>
      </c>
      <c r="N45" s="814">
        <v>3</v>
      </c>
      <c r="O45" s="818">
        <v>1</v>
      </c>
      <c r="P45" s="817"/>
      <c r="Q45" s="819"/>
      <c r="R45" s="814"/>
      <c r="S45" s="819">
        <v>0</v>
      </c>
      <c r="T45" s="818"/>
      <c r="U45" s="820">
        <v>0</v>
      </c>
    </row>
    <row r="46" spans="1:21" ht="14.45" customHeight="1" x14ac:dyDescent="0.2">
      <c r="A46" s="813">
        <v>22</v>
      </c>
      <c r="B46" s="814" t="s">
        <v>842</v>
      </c>
      <c r="C46" s="814" t="s">
        <v>844</v>
      </c>
      <c r="D46" s="815" t="s">
        <v>1131</v>
      </c>
      <c r="E46" s="816" t="s">
        <v>852</v>
      </c>
      <c r="F46" s="814" t="s">
        <v>843</v>
      </c>
      <c r="G46" s="814" t="s">
        <v>961</v>
      </c>
      <c r="H46" s="814" t="s">
        <v>329</v>
      </c>
      <c r="I46" s="814" t="s">
        <v>962</v>
      </c>
      <c r="J46" s="814" t="s">
        <v>963</v>
      </c>
      <c r="K46" s="814" t="s">
        <v>964</v>
      </c>
      <c r="L46" s="817">
        <v>83.38</v>
      </c>
      <c r="M46" s="817">
        <v>333.52</v>
      </c>
      <c r="N46" s="814">
        <v>4</v>
      </c>
      <c r="O46" s="818">
        <v>2</v>
      </c>
      <c r="P46" s="817">
        <v>333.52</v>
      </c>
      <c r="Q46" s="819">
        <v>1</v>
      </c>
      <c r="R46" s="814">
        <v>4</v>
      </c>
      <c r="S46" s="819">
        <v>1</v>
      </c>
      <c r="T46" s="818">
        <v>2</v>
      </c>
      <c r="U46" s="820">
        <v>1</v>
      </c>
    </row>
    <row r="47" spans="1:21" ht="14.45" customHeight="1" x14ac:dyDescent="0.2">
      <c r="A47" s="813">
        <v>22</v>
      </c>
      <c r="B47" s="814" t="s">
        <v>842</v>
      </c>
      <c r="C47" s="814" t="s">
        <v>844</v>
      </c>
      <c r="D47" s="815" t="s">
        <v>1131</v>
      </c>
      <c r="E47" s="816" t="s">
        <v>853</v>
      </c>
      <c r="F47" s="814" t="s">
        <v>843</v>
      </c>
      <c r="G47" s="814" t="s">
        <v>965</v>
      </c>
      <c r="H47" s="814" t="s">
        <v>329</v>
      </c>
      <c r="I47" s="814" t="s">
        <v>966</v>
      </c>
      <c r="J47" s="814" t="s">
        <v>967</v>
      </c>
      <c r="K47" s="814" t="s">
        <v>968</v>
      </c>
      <c r="L47" s="817">
        <v>35.11</v>
      </c>
      <c r="M47" s="817">
        <v>210.66</v>
      </c>
      <c r="N47" s="814">
        <v>6</v>
      </c>
      <c r="O47" s="818">
        <v>1.5</v>
      </c>
      <c r="P47" s="817">
        <v>105.33</v>
      </c>
      <c r="Q47" s="819">
        <v>0.5</v>
      </c>
      <c r="R47" s="814">
        <v>3</v>
      </c>
      <c r="S47" s="819">
        <v>0.5</v>
      </c>
      <c r="T47" s="818">
        <v>1</v>
      </c>
      <c r="U47" s="820">
        <v>0.66666666666666663</v>
      </c>
    </row>
    <row r="48" spans="1:21" ht="14.45" customHeight="1" x14ac:dyDescent="0.2">
      <c r="A48" s="813">
        <v>22</v>
      </c>
      <c r="B48" s="814" t="s">
        <v>842</v>
      </c>
      <c r="C48" s="814" t="s">
        <v>844</v>
      </c>
      <c r="D48" s="815" t="s">
        <v>1131</v>
      </c>
      <c r="E48" s="816" t="s">
        <v>853</v>
      </c>
      <c r="F48" s="814" t="s">
        <v>843</v>
      </c>
      <c r="G48" s="814" t="s">
        <v>969</v>
      </c>
      <c r="H48" s="814" t="s">
        <v>329</v>
      </c>
      <c r="I48" s="814" t="s">
        <v>970</v>
      </c>
      <c r="J48" s="814" t="s">
        <v>971</v>
      </c>
      <c r="K48" s="814" t="s">
        <v>972</v>
      </c>
      <c r="L48" s="817">
        <v>31.09</v>
      </c>
      <c r="M48" s="817">
        <v>31.09</v>
      </c>
      <c r="N48" s="814">
        <v>1</v>
      </c>
      <c r="O48" s="818">
        <v>1</v>
      </c>
      <c r="P48" s="817">
        <v>31.09</v>
      </c>
      <c r="Q48" s="819">
        <v>1</v>
      </c>
      <c r="R48" s="814">
        <v>1</v>
      </c>
      <c r="S48" s="819">
        <v>1</v>
      </c>
      <c r="T48" s="818">
        <v>1</v>
      </c>
      <c r="U48" s="820">
        <v>1</v>
      </c>
    </row>
    <row r="49" spans="1:21" ht="14.45" customHeight="1" x14ac:dyDescent="0.2">
      <c r="A49" s="813">
        <v>22</v>
      </c>
      <c r="B49" s="814" t="s">
        <v>842</v>
      </c>
      <c r="C49" s="814" t="s">
        <v>844</v>
      </c>
      <c r="D49" s="815" t="s">
        <v>1131</v>
      </c>
      <c r="E49" s="816" t="s">
        <v>853</v>
      </c>
      <c r="F49" s="814" t="s">
        <v>843</v>
      </c>
      <c r="G49" s="814" t="s">
        <v>931</v>
      </c>
      <c r="H49" s="814" t="s">
        <v>329</v>
      </c>
      <c r="I49" s="814" t="s">
        <v>973</v>
      </c>
      <c r="J49" s="814" t="s">
        <v>974</v>
      </c>
      <c r="K49" s="814" t="s">
        <v>871</v>
      </c>
      <c r="L49" s="817">
        <v>117.03</v>
      </c>
      <c r="M49" s="817">
        <v>117.03</v>
      </c>
      <c r="N49" s="814">
        <v>1</v>
      </c>
      <c r="O49" s="818">
        <v>0.5</v>
      </c>
      <c r="P49" s="817">
        <v>117.03</v>
      </c>
      <c r="Q49" s="819">
        <v>1</v>
      </c>
      <c r="R49" s="814">
        <v>1</v>
      </c>
      <c r="S49" s="819">
        <v>1</v>
      </c>
      <c r="T49" s="818">
        <v>0.5</v>
      </c>
      <c r="U49" s="820">
        <v>1</v>
      </c>
    </row>
    <row r="50" spans="1:21" ht="14.45" customHeight="1" x14ac:dyDescent="0.2">
      <c r="A50" s="813">
        <v>22</v>
      </c>
      <c r="B50" s="814" t="s">
        <v>842</v>
      </c>
      <c r="C50" s="814" t="s">
        <v>844</v>
      </c>
      <c r="D50" s="815" t="s">
        <v>1131</v>
      </c>
      <c r="E50" s="816" t="s">
        <v>853</v>
      </c>
      <c r="F50" s="814" t="s">
        <v>843</v>
      </c>
      <c r="G50" s="814" t="s">
        <v>975</v>
      </c>
      <c r="H50" s="814" t="s">
        <v>329</v>
      </c>
      <c r="I50" s="814" t="s">
        <v>976</v>
      </c>
      <c r="J50" s="814" t="s">
        <v>977</v>
      </c>
      <c r="K50" s="814" t="s">
        <v>978</v>
      </c>
      <c r="L50" s="817">
        <v>186.99</v>
      </c>
      <c r="M50" s="817">
        <v>560.97</v>
      </c>
      <c r="N50" s="814">
        <v>3</v>
      </c>
      <c r="O50" s="818">
        <v>1</v>
      </c>
      <c r="P50" s="817"/>
      <c r="Q50" s="819">
        <v>0</v>
      </c>
      <c r="R50" s="814"/>
      <c r="S50" s="819">
        <v>0</v>
      </c>
      <c r="T50" s="818"/>
      <c r="U50" s="820">
        <v>0</v>
      </c>
    </row>
    <row r="51" spans="1:21" ht="14.45" customHeight="1" x14ac:dyDescent="0.2">
      <c r="A51" s="813">
        <v>22</v>
      </c>
      <c r="B51" s="814" t="s">
        <v>842</v>
      </c>
      <c r="C51" s="814" t="s">
        <v>844</v>
      </c>
      <c r="D51" s="815" t="s">
        <v>1131</v>
      </c>
      <c r="E51" s="816" t="s">
        <v>853</v>
      </c>
      <c r="F51" s="814" t="s">
        <v>843</v>
      </c>
      <c r="G51" s="814" t="s">
        <v>979</v>
      </c>
      <c r="H51" s="814" t="s">
        <v>329</v>
      </c>
      <c r="I51" s="814" t="s">
        <v>980</v>
      </c>
      <c r="J51" s="814" t="s">
        <v>981</v>
      </c>
      <c r="K51" s="814" t="s">
        <v>982</v>
      </c>
      <c r="L51" s="817">
        <v>49.04</v>
      </c>
      <c r="M51" s="817">
        <v>147.12</v>
      </c>
      <c r="N51" s="814">
        <v>3</v>
      </c>
      <c r="O51" s="818">
        <v>2</v>
      </c>
      <c r="P51" s="817">
        <v>98.08</v>
      </c>
      <c r="Q51" s="819">
        <v>0.66666666666666663</v>
      </c>
      <c r="R51" s="814">
        <v>2</v>
      </c>
      <c r="S51" s="819">
        <v>0.66666666666666663</v>
      </c>
      <c r="T51" s="818">
        <v>1</v>
      </c>
      <c r="U51" s="820">
        <v>0.5</v>
      </c>
    </row>
    <row r="52" spans="1:21" ht="14.45" customHeight="1" x14ac:dyDescent="0.2">
      <c r="A52" s="813">
        <v>22</v>
      </c>
      <c r="B52" s="814" t="s">
        <v>842</v>
      </c>
      <c r="C52" s="814" t="s">
        <v>844</v>
      </c>
      <c r="D52" s="815" t="s">
        <v>1131</v>
      </c>
      <c r="E52" s="816" t="s">
        <v>853</v>
      </c>
      <c r="F52" s="814" t="s">
        <v>843</v>
      </c>
      <c r="G52" s="814" t="s">
        <v>983</v>
      </c>
      <c r="H52" s="814" t="s">
        <v>329</v>
      </c>
      <c r="I52" s="814" t="s">
        <v>984</v>
      </c>
      <c r="J52" s="814" t="s">
        <v>985</v>
      </c>
      <c r="K52" s="814" t="s">
        <v>986</v>
      </c>
      <c r="L52" s="817">
        <v>42.14</v>
      </c>
      <c r="M52" s="817">
        <v>42.14</v>
      </c>
      <c r="N52" s="814">
        <v>1</v>
      </c>
      <c r="O52" s="818">
        <v>1</v>
      </c>
      <c r="P52" s="817"/>
      <c r="Q52" s="819">
        <v>0</v>
      </c>
      <c r="R52" s="814"/>
      <c r="S52" s="819">
        <v>0</v>
      </c>
      <c r="T52" s="818"/>
      <c r="U52" s="820">
        <v>0</v>
      </c>
    </row>
    <row r="53" spans="1:21" ht="14.45" customHeight="1" x14ac:dyDescent="0.2">
      <c r="A53" s="813">
        <v>22</v>
      </c>
      <c r="B53" s="814" t="s">
        <v>842</v>
      </c>
      <c r="C53" s="814" t="s">
        <v>844</v>
      </c>
      <c r="D53" s="815" t="s">
        <v>1131</v>
      </c>
      <c r="E53" s="816" t="s">
        <v>853</v>
      </c>
      <c r="F53" s="814" t="s">
        <v>843</v>
      </c>
      <c r="G53" s="814" t="s">
        <v>987</v>
      </c>
      <c r="H53" s="814" t="s">
        <v>329</v>
      </c>
      <c r="I53" s="814" t="s">
        <v>988</v>
      </c>
      <c r="J53" s="814" t="s">
        <v>989</v>
      </c>
      <c r="K53" s="814" t="s">
        <v>990</v>
      </c>
      <c r="L53" s="817">
        <v>106.09</v>
      </c>
      <c r="M53" s="817">
        <v>318.27</v>
      </c>
      <c r="N53" s="814">
        <v>3</v>
      </c>
      <c r="O53" s="818">
        <v>0.5</v>
      </c>
      <c r="P53" s="817">
        <v>318.27</v>
      </c>
      <c r="Q53" s="819">
        <v>1</v>
      </c>
      <c r="R53" s="814">
        <v>3</v>
      </c>
      <c r="S53" s="819">
        <v>1</v>
      </c>
      <c r="T53" s="818">
        <v>0.5</v>
      </c>
      <c r="U53" s="820">
        <v>1</v>
      </c>
    </row>
    <row r="54" spans="1:21" ht="14.45" customHeight="1" x14ac:dyDescent="0.2">
      <c r="A54" s="813">
        <v>22</v>
      </c>
      <c r="B54" s="814" t="s">
        <v>842</v>
      </c>
      <c r="C54" s="814" t="s">
        <v>844</v>
      </c>
      <c r="D54" s="815" t="s">
        <v>1131</v>
      </c>
      <c r="E54" s="816" t="s">
        <v>853</v>
      </c>
      <c r="F54" s="814" t="s">
        <v>843</v>
      </c>
      <c r="G54" s="814" t="s">
        <v>991</v>
      </c>
      <c r="H54" s="814" t="s">
        <v>329</v>
      </c>
      <c r="I54" s="814" t="s">
        <v>992</v>
      </c>
      <c r="J54" s="814" t="s">
        <v>993</v>
      </c>
      <c r="K54" s="814" t="s">
        <v>994</v>
      </c>
      <c r="L54" s="817">
        <v>87.98</v>
      </c>
      <c r="M54" s="817">
        <v>175.96</v>
      </c>
      <c r="N54" s="814">
        <v>2</v>
      </c>
      <c r="O54" s="818">
        <v>1</v>
      </c>
      <c r="P54" s="817">
        <v>175.96</v>
      </c>
      <c r="Q54" s="819">
        <v>1</v>
      </c>
      <c r="R54" s="814">
        <v>2</v>
      </c>
      <c r="S54" s="819">
        <v>1</v>
      </c>
      <c r="T54" s="818">
        <v>1</v>
      </c>
      <c r="U54" s="820">
        <v>1</v>
      </c>
    </row>
    <row r="55" spans="1:21" ht="14.45" customHeight="1" x14ac:dyDescent="0.2">
      <c r="A55" s="813">
        <v>22</v>
      </c>
      <c r="B55" s="814" t="s">
        <v>842</v>
      </c>
      <c r="C55" s="814" t="s">
        <v>844</v>
      </c>
      <c r="D55" s="815" t="s">
        <v>1131</v>
      </c>
      <c r="E55" s="816" t="s">
        <v>853</v>
      </c>
      <c r="F55" s="814" t="s">
        <v>843</v>
      </c>
      <c r="G55" s="814" t="s">
        <v>892</v>
      </c>
      <c r="H55" s="814" t="s">
        <v>329</v>
      </c>
      <c r="I55" s="814" t="s">
        <v>893</v>
      </c>
      <c r="J55" s="814" t="s">
        <v>894</v>
      </c>
      <c r="K55" s="814" t="s">
        <v>895</v>
      </c>
      <c r="L55" s="817">
        <v>218.62</v>
      </c>
      <c r="M55" s="817">
        <v>218.62</v>
      </c>
      <c r="N55" s="814">
        <v>1</v>
      </c>
      <c r="O55" s="818">
        <v>0.5</v>
      </c>
      <c r="P55" s="817"/>
      <c r="Q55" s="819">
        <v>0</v>
      </c>
      <c r="R55" s="814"/>
      <c r="S55" s="819">
        <v>0</v>
      </c>
      <c r="T55" s="818"/>
      <c r="U55" s="820">
        <v>0</v>
      </c>
    </row>
    <row r="56" spans="1:21" ht="14.45" customHeight="1" x14ac:dyDescent="0.2">
      <c r="A56" s="813">
        <v>22</v>
      </c>
      <c r="B56" s="814" t="s">
        <v>842</v>
      </c>
      <c r="C56" s="814" t="s">
        <v>844</v>
      </c>
      <c r="D56" s="815" t="s">
        <v>1131</v>
      </c>
      <c r="E56" s="816" t="s">
        <v>853</v>
      </c>
      <c r="F56" s="814" t="s">
        <v>843</v>
      </c>
      <c r="G56" s="814" t="s">
        <v>995</v>
      </c>
      <c r="H56" s="814" t="s">
        <v>329</v>
      </c>
      <c r="I56" s="814" t="s">
        <v>996</v>
      </c>
      <c r="J56" s="814" t="s">
        <v>997</v>
      </c>
      <c r="K56" s="814" t="s">
        <v>998</v>
      </c>
      <c r="L56" s="817">
        <v>65.989999999999995</v>
      </c>
      <c r="M56" s="817">
        <v>65.989999999999995</v>
      </c>
      <c r="N56" s="814">
        <v>1</v>
      </c>
      <c r="O56" s="818">
        <v>1</v>
      </c>
      <c r="P56" s="817"/>
      <c r="Q56" s="819">
        <v>0</v>
      </c>
      <c r="R56" s="814"/>
      <c r="S56" s="819">
        <v>0</v>
      </c>
      <c r="T56" s="818"/>
      <c r="U56" s="820">
        <v>0</v>
      </c>
    </row>
    <row r="57" spans="1:21" ht="14.45" customHeight="1" x14ac:dyDescent="0.2">
      <c r="A57" s="813">
        <v>22</v>
      </c>
      <c r="B57" s="814" t="s">
        <v>842</v>
      </c>
      <c r="C57" s="814" t="s">
        <v>844</v>
      </c>
      <c r="D57" s="815" t="s">
        <v>1131</v>
      </c>
      <c r="E57" s="816" t="s">
        <v>853</v>
      </c>
      <c r="F57" s="814" t="s">
        <v>843</v>
      </c>
      <c r="G57" s="814" t="s">
        <v>900</v>
      </c>
      <c r="H57" s="814" t="s">
        <v>595</v>
      </c>
      <c r="I57" s="814" t="s">
        <v>827</v>
      </c>
      <c r="J57" s="814" t="s">
        <v>648</v>
      </c>
      <c r="K57" s="814" t="s">
        <v>639</v>
      </c>
      <c r="L57" s="817">
        <v>0</v>
      </c>
      <c r="M57" s="817">
        <v>0</v>
      </c>
      <c r="N57" s="814">
        <v>1</v>
      </c>
      <c r="O57" s="818">
        <v>1</v>
      </c>
      <c r="P57" s="817">
        <v>0</v>
      </c>
      <c r="Q57" s="819"/>
      <c r="R57" s="814">
        <v>1</v>
      </c>
      <c r="S57" s="819">
        <v>1</v>
      </c>
      <c r="T57" s="818">
        <v>1</v>
      </c>
      <c r="U57" s="820">
        <v>1</v>
      </c>
    </row>
    <row r="58" spans="1:21" ht="14.45" customHeight="1" x14ac:dyDescent="0.2">
      <c r="A58" s="813">
        <v>22</v>
      </c>
      <c r="B58" s="814" t="s">
        <v>842</v>
      </c>
      <c r="C58" s="814" t="s">
        <v>844</v>
      </c>
      <c r="D58" s="815" t="s">
        <v>1131</v>
      </c>
      <c r="E58" s="816" t="s">
        <v>853</v>
      </c>
      <c r="F58" s="814" t="s">
        <v>843</v>
      </c>
      <c r="G58" s="814" t="s">
        <v>999</v>
      </c>
      <c r="H58" s="814" t="s">
        <v>329</v>
      </c>
      <c r="I58" s="814" t="s">
        <v>1000</v>
      </c>
      <c r="J58" s="814" t="s">
        <v>1001</v>
      </c>
      <c r="K58" s="814" t="s">
        <v>1002</v>
      </c>
      <c r="L58" s="817">
        <v>0</v>
      </c>
      <c r="M58" s="817">
        <v>0</v>
      </c>
      <c r="N58" s="814">
        <v>1</v>
      </c>
      <c r="O58" s="818">
        <v>0.5</v>
      </c>
      <c r="P58" s="817">
        <v>0</v>
      </c>
      <c r="Q58" s="819"/>
      <c r="R58" s="814">
        <v>1</v>
      </c>
      <c r="S58" s="819">
        <v>1</v>
      </c>
      <c r="T58" s="818">
        <v>0.5</v>
      </c>
      <c r="U58" s="820">
        <v>1</v>
      </c>
    </row>
    <row r="59" spans="1:21" ht="14.45" customHeight="1" x14ac:dyDescent="0.2">
      <c r="A59" s="813">
        <v>22</v>
      </c>
      <c r="B59" s="814" t="s">
        <v>842</v>
      </c>
      <c r="C59" s="814" t="s">
        <v>844</v>
      </c>
      <c r="D59" s="815" t="s">
        <v>1131</v>
      </c>
      <c r="E59" s="816" t="s">
        <v>853</v>
      </c>
      <c r="F59" s="814" t="s">
        <v>843</v>
      </c>
      <c r="G59" s="814" t="s">
        <v>905</v>
      </c>
      <c r="H59" s="814" t="s">
        <v>595</v>
      </c>
      <c r="I59" s="814" t="s">
        <v>906</v>
      </c>
      <c r="J59" s="814" t="s">
        <v>813</v>
      </c>
      <c r="K59" s="814" t="s">
        <v>907</v>
      </c>
      <c r="L59" s="817">
        <v>105.23</v>
      </c>
      <c r="M59" s="817">
        <v>2104.6</v>
      </c>
      <c r="N59" s="814">
        <v>20</v>
      </c>
      <c r="O59" s="818">
        <v>18</v>
      </c>
      <c r="P59" s="817">
        <v>526.15</v>
      </c>
      <c r="Q59" s="819">
        <v>0.25</v>
      </c>
      <c r="R59" s="814">
        <v>5</v>
      </c>
      <c r="S59" s="819">
        <v>0.25</v>
      </c>
      <c r="T59" s="818">
        <v>4.5</v>
      </c>
      <c r="U59" s="820">
        <v>0.25</v>
      </c>
    </row>
    <row r="60" spans="1:21" ht="14.45" customHeight="1" x14ac:dyDescent="0.2">
      <c r="A60" s="813">
        <v>22</v>
      </c>
      <c r="B60" s="814" t="s">
        <v>842</v>
      </c>
      <c r="C60" s="814" t="s">
        <v>844</v>
      </c>
      <c r="D60" s="815" t="s">
        <v>1131</v>
      </c>
      <c r="E60" s="816" t="s">
        <v>853</v>
      </c>
      <c r="F60" s="814" t="s">
        <v>843</v>
      </c>
      <c r="G60" s="814" t="s">
        <v>905</v>
      </c>
      <c r="H60" s="814" t="s">
        <v>595</v>
      </c>
      <c r="I60" s="814" t="s">
        <v>908</v>
      </c>
      <c r="J60" s="814" t="s">
        <v>813</v>
      </c>
      <c r="K60" s="814" t="s">
        <v>909</v>
      </c>
      <c r="L60" s="817">
        <v>126.27</v>
      </c>
      <c r="M60" s="817">
        <v>5555.88</v>
      </c>
      <c r="N60" s="814">
        <v>44</v>
      </c>
      <c r="O60" s="818">
        <v>39</v>
      </c>
      <c r="P60" s="817">
        <v>1262.7</v>
      </c>
      <c r="Q60" s="819">
        <v>0.22727272727272727</v>
      </c>
      <c r="R60" s="814">
        <v>10</v>
      </c>
      <c r="S60" s="819">
        <v>0.22727272727272727</v>
      </c>
      <c r="T60" s="818">
        <v>8.5</v>
      </c>
      <c r="U60" s="820">
        <v>0.21794871794871795</v>
      </c>
    </row>
    <row r="61" spans="1:21" ht="14.45" customHeight="1" x14ac:dyDescent="0.2">
      <c r="A61" s="813">
        <v>22</v>
      </c>
      <c r="B61" s="814" t="s">
        <v>842</v>
      </c>
      <c r="C61" s="814" t="s">
        <v>844</v>
      </c>
      <c r="D61" s="815" t="s">
        <v>1131</v>
      </c>
      <c r="E61" s="816" t="s">
        <v>853</v>
      </c>
      <c r="F61" s="814" t="s">
        <v>843</v>
      </c>
      <c r="G61" s="814" t="s">
        <v>905</v>
      </c>
      <c r="H61" s="814" t="s">
        <v>595</v>
      </c>
      <c r="I61" s="814" t="s">
        <v>910</v>
      </c>
      <c r="J61" s="814" t="s">
        <v>813</v>
      </c>
      <c r="K61" s="814" t="s">
        <v>911</v>
      </c>
      <c r="L61" s="817">
        <v>63.14</v>
      </c>
      <c r="M61" s="817">
        <v>189.42000000000002</v>
      </c>
      <c r="N61" s="814">
        <v>3</v>
      </c>
      <c r="O61" s="818">
        <v>2.5</v>
      </c>
      <c r="P61" s="817"/>
      <c r="Q61" s="819">
        <v>0</v>
      </c>
      <c r="R61" s="814"/>
      <c r="S61" s="819">
        <v>0</v>
      </c>
      <c r="T61" s="818"/>
      <c r="U61" s="820">
        <v>0</v>
      </c>
    </row>
    <row r="62" spans="1:21" ht="14.45" customHeight="1" x14ac:dyDescent="0.2">
      <c r="A62" s="813">
        <v>22</v>
      </c>
      <c r="B62" s="814" t="s">
        <v>842</v>
      </c>
      <c r="C62" s="814" t="s">
        <v>844</v>
      </c>
      <c r="D62" s="815" t="s">
        <v>1131</v>
      </c>
      <c r="E62" s="816" t="s">
        <v>853</v>
      </c>
      <c r="F62" s="814" t="s">
        <v>843</v>
      </c>
      <c r="G62" s="814" t="s">
        <v>905</v>
      </c>
      <c r="H62" s="814" t="s">
        <v>595</v>
      </c>
      <c r="I62" s="814" t="s">
        <v>815</v>
      </c>
      <c r="J62" s="814" t="s">
        <v>813</v>
      </c>
      <c r="K62" s="814" t="s">
        <v>816</v>
      </c>
      <c r="L62" s="817">
        <v>84.18</v>
      </c>
      <c r="M62" s="817">
        <v>3788.1000000000004</v>
      </c>
      <c r="N62" s="814">
        <v>45</v>
      </c>
      <c r="O62" s="818">
        <v>34.5</v>
      </c>
      <c r="P62" s="817">
        <v>1599.4200000000003</v>
      </c>
      <c r="Q62" s="819">
        <v>0.42222222222222228</v>
      </c>
      <c r="R62" s="814">
        <v>19</v>
      </c>
      <c r="S62" s="819">
        <v>0.42222222222222222</v>
      </c>
      <c r="T62" s="818">
        <v>14</v>
      </c>
      <c r="U62" s="820">
        <v>0.40579710144927539</v>
      </c>
    </row>
    <row r="63" spans="1:21" ht="14.45" customHeight="1" x14ac:dyDescent="0.2">
      <c r="A63" s="813">
        <v>22</v>
      </c>
      <c r="B63" s="814" t="s">
        <v>842</v>
      </c>
      <c r="C63" s="814" t="s">
        <v>844</v>
      </c>
      <c r="D63" s="815" t="s">
        <v>1131</v>
      </c>
      <c r="E63" s="816" t="s">
        <v>853</v>
      </c>
      <c r="F63" s="814" t="s">
        <v>843</v>
      </c>
      <c r="G63" s="814" t="s">
        <v>905</v>
      </c>
      <c r="H63" s="814" t="s">
        <v>595</v>
      </c>
      <c r="I63" s="814" t="s">
        <v>812</v>
      </c>
      <c r="J63" s="814" t="s">
        <v>813</v>
      </c>
      <c r="K63" s="814" t="s">
        <v>814</v>
      </c>
      <c r="L63" s="817">
        <v>49.08</v>
      </c>
      <c r="M63" s="817">
        <v>147.24</v>
      </c>
      <c r="N63" s="814">
        <v>3</v>
      </c>
      <c r="O63" s="818">
        <v>2.5</v>
      </c>
      <c r="P63" s="817">
        <v>49.08</v>
      </c>
      <c r="Q63" s="819">
        <v>0.33333333333333331</v>
      </c>
      <c r="R63" s="814">
        <v>1</v>
      </c>
      <c r="S63" s="819">
        <v>0.33333333333333331</v>
      </c>
      <c r="T63" s="818">
        <v>0.5</v>
      </c>
      <c r="U63" s="820">
        <v>0.2</v>
      </c>
    </row>
    <row r="64" spans="1:21" ht="14.45" customHeight="1" x14ac:dyDescent="0.2">
      <c r="A64" s="813">
        <v>22</v>
      </c>
      <c r="B64" s="814" t="s">
        <v>842</v>
      </c>
      <c r="C64" s="814" t="s">
        <v>844</v>
      </c>
      <c r="D64" s="815" t="s">
        <v>1131</v>
      </c>
      <c r="E64" s="816" t="s">
        <v>853</v>
      </c>
      <c r="F64" s="814" t="s">
        <v>843</v>
      </c>
      <c r="G64" s="814" t="s">
        <v>905</v>
      </c>
      <c r="H64" s="814" t="s">
        <v>595</v>
      </c>
      <c r="I64" s="814" t="s">
        <v>817</v>
      </c>
      <c r="J64" s="814" t="s">
        <v>603</v>
      </c>
      <c r="K64" s="814" t="s">
        <v>604</v>
      </c>
      <c r="L64" s="817">
        <v>84.18</v>
      </c>
      <c r="M64" s="817">
        <v>1010.1600000000001</v>
      </c>
      <c r="N64" s="814">
        <v>12</v>
      </c>
      <c r="O64" s="818">
        <v>10</v>
      </c>
      <c r="P64" s="817">
        <v>505.08000000000004</v>
      </c>
      <c r="Q64" s="819">
        <v>0.5</v>
      </c>
      <c r="R64" s="814">
        <v>6</v>
      </c>
      <c r="S64" s="819">
        <v>0.5</v>
      </c>
      <c r="T64" s="818">
        <v>4</v>
      </c>
      <c r="U64" s="820">
        <v>0.4</v>
      </c>
    </row>
    <row r="65" spans="1:21" ht="14.45" customHeight="1" x14ac:dyDescent="0.2">
      <c r="A65" s="813">
        <v>22</v>
      </c>
      <c r="B65" s="814" t="s">
        <v>842</v>
      </c>
      <c r="C65" s="814" t="s">
        <v>844</v>
      </c>
      <c r="D65" s="815" t="s">
        <v>1131</v>
      </c>
      <c r="E65" s="816" t="s">
        <v>853</v>
      </c>
      <c r="F65" s="814" t="s">
        <v>843</v>
      </c>
      <c r="G65" s="814" t="s">
        <v>905</v>
      </c>
      <c r="H65" s="814" t="s">
        <v>595</v>
      </c>
      <c r="I65" s="814" t="s">
        <v>913</v>
      </c>
      <c r="J65" s="814" t="s">
        <v>603</v>
      </c>
      <c r="K65" s="814" t="s">
        <v>914</v>
      </c>
      <c r="L65" s="817">
        <v>105.23</v>
      </c>
      <c r="M65" s="817">
        <v>1052.3</v>
      </c>
      <c r="N65" s="814">
        <v>10</v>
      </c>
      <c r="O65" s="818">
        <v>9.5</v>
      </c>
      <c r="P65" s="817">
        <v>420.92</v>
      </c>
      <c r="Q65" s="819">
        <v>0.4</v>
      </c>
      <c r="R65" s="814">
        <v>4</v>
      </c>
      <c r="S65" s="819">
        <v>0.4</v>
      </c>
      <c r="T65" s="818">
        <v>4</v>
      </c>
      <c r="U65" s="820">
        <v>0.42105263157894735</v>
      </c>
    </row>
    <row r="66" spans="1:21" ht="14.45" customHeight="1" x14ac:dyDescent="0.2">
      <c r="A66" s="813">
        <v>22</v>
      </c>
      <c r="B66" s="814" t="s">
        <v>842</v>
      </c>
      <c r="C66" s="814" t="s">
        <v>844</v>
      </c>
      <c r="D66" s="815" t="s">
        <v>1131</v>
      </c>
      <c r="E66" s="816" t="s">
        <v>853</v>
      </c>
      <c r="F66" s="814" t="s">
        <v>843</v>
      </c>
      <c r="G66" s="814" t="s">
        <v>905</v>
      </c>
      <c r="H66" s="814" t="s">
        <v>595</v>
      </c>
      <c r="I66" s="814" t="s">
        <v>1003</v>
      </c>
      <c r="J66" s="814" t="s">
        <v>603</v>
      </c>
      <c r="K66" s="814" t="s">
        <v>1004</v>
      </c>
      <c r="L66" s="817">
        <v>63.14</v>
      </c>
      <c r="M66" s="817">
        <v>126.28</v>
      </c>
      <c r="N66" s="814">
        <v>2</v>
      </c>
      <c r="O66" s="818">
        <v>1.5</v>
      </c>
      <c r="P66" s="817">
        <v>63.14</v>
      </c>
      <c r="Q66" s="819">
        <v>0.5</v>
      </c>
      <c r="R66" s="814">
        <v>1</v>
      </c>
      <c r="S66" s="819">
        <v>0.5</v>
      </c>
      <c r="T66" s="818">
        <v>0.5</v>
      </c>
      <c r="U66" s="820">
        <v>0.33333333333333331</v>
      </c>
    </row>
    <row r="67" spans="1:21" ht="14.45" customHeight="1" x14ac:dyDescent="0.2">
      <c r="A67" s="813">
        <v>22</v>
      </c>
      <c r="B67" s="814" t="s">
        <v>842</v>
      </c>
      <c r="C67" s="814" t="s">
        <v>844</v>
      </c>
      <c r="D67" s="815" t="s">
        <v>1131</v>
      </c>
      <c r="E67" s="816" t="s">
        <v>853</v>
      </c>
      <c r="F67" s="814" t="s">
        <v>843</v>
      </c>
      <c r="G67" s="814" t="s">
        <v>905</v>
      </c>
      <c r="H67" s="814" t="s">
        <v>595</v>
      </c>
      <c r="I67" s="814" t="s">
        <v>818</v>
      </c>
      <c r="J67" s="814" t="s">
        <v>603</v>
      </c>
      <c r="K67" s="814" t="s">
        <v>819</v>
      </c>
      <c r="L67" s="817">
        <v>49.08</v>
      </c>
      <c r="M67" s="817">
        <v>49.08</v>
      </c>
      <c r="N67" s="814">
        <v>1</v>
      </c>
      <c r="O67" s="818">
        <v>1</v>
      </c>
      <c r="P67" s="817">
        <v>49.08</v>
      </c>
      <c r="Q67" s="819">
        <v>1</v>
      </c>
      <c r="R67" s="814">
        <v>1</v>
      </c>
      <c r="S67" s="819">
        <v>1</v>
      </c>
      <c r="T67" s="818">
        <v>1</v>
      </c>
      <c r="U67" s="820">
        <v>1</v>
      </c>
    </row>
    <row r="68" spans="1:21" ht="14.45" customHeight="1" x14ac:dyDescent="0.2">
      <c r="A68" s="813">
        <v>22</v>
      </c>
      <c r="B68" s="814" t="s">
        <v>842</v>
      </c>
      <c r="C68" s="814" t="s">
        <v>844</v>
      </c>
      <c r="D68" s="815" t="s">
        <v>1131</v>
      </c>
      <c r="E68" s="816" t="s">
        <v>853</v>
      </c>
      <c r="F68" s="814" t="s">
        <v>843</v>
      </c>
      <c r="G68" s="814" t="s">
        <v>905</v>
      </c>
      <c r="H68" s="814" t="s">
        <v>595</v>
      </c>
      <c r="I68" s="814" t="s">
        <v>915</v>
      </c>
      <c r="J68" s="814" t="s">
        <v>603</v>
      </c>
      <c r="K68" s="814" t="s">
        <v>916</v>
      </c>
      <c r="L68" s="817">
        <v>126.27</v>
      </c>
      <c r="M68" s="817">
        <v>1641.51</v>
      </c>
      <c r="N68" s="814">
        <v>13</v>
      </c>
      <c r="O68" s="818">
        <v>13</v>
      </c>
      <c r="P68" s="817">
        <v>126.27</v>
      </c>
      <c r="Q68" s="819">
        <v>7.6923076923076927E-2</v>
      </c>
      <c r="R68" s="814">
        <v>1</v>
      </c>
      <c r="S68" s="819">
        <v>7.6923076923076927E-2</v>
      </c>
      <c r="T68" s="818">
        <v>1</v>
      </c>
      <c r="U68" s="820">
        <v>7.6923076923076927E-2</v>
      </c>
    </row>
    <row r="69" spans="1:21" ht="14.45" customHeight="1" x14ac:dyDescent="0.2">
      <c r="A69" s="813">
        <v>22</v>
      </c>
      <c r="B69" s="814" t="s">
        <v>842</v>
      </c>
      <c r="C69" s="814" t="s">
        <v>844</v>
      </c>
      <c r="D69" s="815" t="s">
        <v>1131</v>
      </c>
      <c r="E69" s="816" t="s">
        <v>853</v>
      </c>
      <c r="F69" s="814" t="s">
        <v>843</v>
      </c>
      <c r="G69" s="814" t="s">
        <v>905</v>
      </c>
      <c r="H69" s="814" t="s">
        <v>595</v>
      </c>
      <c r="I69" s="814" t="s">
        <v>917</v>
      </c>
      <c r="J69" s="814" t="s">
        <v>603</v>
      </c>
      <c r="K69" s="814" t="s">
        <v>918</v>
      </c>
      <c r="L69" s="817">
        <v>74.08</v>
      </c>
      <c r="M69" s="817">
        <v>148.16</v>
      </c>
      <c r="N69" s="814">
        <v>2</v>
      </c>
      <c r="O69" s="818">
        <v>2</v>
      </c>
      <c r="P69" s="817"/>
      <c r="Q69" s="819">
        <v>0</v>
      </c>
      <c r="R69" s="814"/>
      <c r="S69" s="819">
        <v>0</v>
      </c>
      <c r="T69" s="818"/>
      <c r="U69" s="820">
        <v>0</v>
      </c>
    </row>
    <row r="70" spans="1:21" ht="14.45" customHeight="1" x14ac:dyDescent="0.2">
      <c r="A70" s="813">
        <v>22</v>
      </c>
      <c r="B70" s="814" t="s">
        <v>842</v>
      </c>
      <c r="C70" s="814" t="s">
        <v>844</v>
      </c>
      <c r="D70" s="815" t="s">
        <v>1131</v>
      </c>
      <c r="E70" s="816" t="s">
        <v>853</v>
      </c>
      <c r="F70" s="814" t="s">
        <v>843</v>
      </c>
      <c r="G70" s="814" t="s">
        <v>905</v>
      </c>
      <c r="H70" s="814" t="s">
        <v>595</v>
      </c>
      <c r="I70" s="814" t="s">
        <v>836</v>
      </c>
      <c r="J70" s="814" t="s">
        <v>603</v>
      </c>
      <c r="K70" s="814" t="s">
        <v>682</v>
      </c>
      <c r="L70" s="817">
        <v>94.28</v>
      </c>
      <c r="M70" s="817">
        <v>188.56</v>
      </c>
      <c r="N70" s="814">
        <v>2</v>
      </c>
      <c r="O70" s="818">
        <v>2</v>
      </c>
      <c r="P70" s="817">
        <v>94.28</v>
      </c>
      <c r="Q70" s="819">
        <v>0.5</v>
      </c>
      <c r="R70" s="814">
        <v>1</v>
      </c>
      <c r="S70" s="819">
        <v>0.5</v>
      </c>
      <c r="T70" s="818">
        <v>1</v>
      </c>
      <c r="U70" s="820">
        <v>0.5</v>
      </c>
    </row>
    <row r="71" spans="1:21" ht="14.45" customHeight="1" x14ac:dyDescent="0.2">
      <c r="A71" s="813">
        <v>22</v>
      </c>
      <c r="B71" s="814" t="s">
        <v>842</v>
      </c>
      <c r="C71" s="814" t="s">
        <v>844</v>
      </c>
      <c r="D71" s="815" t="s">
        <v>1131</v>
      </c>
      <c r="E71" s="816" t="s">
        <v>853</v>
      </c>
      <c r="F71" s="814" t="s">
        <v>843</v>
      </c>
      <c r="G71" s="814" t="s">
        <v>905</v>
      </c>
      <c r="H71" s="814" t="s">
        <v>595</v>
      </c>
      <c r="I71" s="814" t="s">
        <v>919</v>
      </c>
      <c r="J71" s="814" t="s">
        <v>603</v>
      </c>
      <c r="K71" s="814" t="s">
        <v>920</v>
      </c>
      <c r="L71" s="817">
        <v>168.36</v>
      </c>
      <c r="M71" s="817">
        <v>336.72</v>
      </c>
      <c r="N71" s="814">
        <v>2</v>
      </c>
      <c r="O71" s="818">
        <v>2</v>
      </c>
      <c r="P71" s="817">
        <v>168.36</v>
      </c>
      <c r="Q71" s="819">
        <v>0.5</v>
      </c>
      <c r="R71" s="814">
        <v>1</v>
      </c>
      <c r="S71" s="819">
        <v>0.5</v>
      </c>
      <c r="T71" s="818">
        <v>1</v>
      </c>
      <c r="U71" s="820">
        <v>0.5</v>
      </c>
    </row>
    <row r="72" spans="1:21" ht="14.45" customHeight="1" x14ac:dyDescent="0.2">
      <c r="A72" s="813">
        <v>22</v>
      </c>
      <c r="B72" s="814" t="s">
        <v>842</v>
      </c>
      <c r="C72" s="814" t="s">
        <v>844</v>
      </c>
      <c r="D72" s="815" t="s">
        <v>1131</v>
      </c>
      <c r="E72" s="816" t="s">
        <v>853</v>
      </c>
      <c r="F72" s="814" t="s">
        <v>843</v>
      </c>
      <c r="G72" s="814" t="s">
        <v>905</v>
      </c>
      <c r="H72" s="814" t="s">
        <v>595</v>
      </c>
      <c r="I72" s="814" t="s">
        <v>921</v>
      </c>
      <c r="J72" s="814" t="s">
        <v>603</v>
      </c>
      <c r="K72" s="814" t="s">
        <v>922</v>
      </c>
      <c r="L72" s="817">
        <v>115.33</v>
      </c>
      <c r="M72" s="817">
        <v>691.98</v>
      </c>
      <c r="N72" s="814">
        <v>6</v>
      </c>
      <c r="O72" s="818">
        <v>5</v>
      </c>
      <c r="P72" s="817">
        <v>345.99</v>
      </c>
      <c r="Q72" s="819">
        <v>0.5</v>
      </c>
      <c r="R72" s="814">
        <v>3</v>
      </c>
      <c r="S72" s="819">
        <v>0.5</v>
      </c>
      <c r="T72" s="818">
        <v>2.5</v>
      </c>
      <c r="U72" s="820">
        <v>0.5</v>
      </c>
    </row>
    <row r="73" spans="1:21" ht="14.45" customHeight="1" x14ac:dyDescent="0.2">
      <c r="A73" s="813">
        <v>22</v>
      </c>
      <c r="B73" s="814" t="s">
        <v>842</v>
      </c>
      <c r="C73" s="814" t="s">
        <v>844</v>
      </c>
      <c r="D73" s="815" t="s">
        <v>1131</v>
      </c>
      <c r="E73" s="816" t="s">
        <v>853</v>
      </c>
      <c r="F73" s="814" t="s">
        <v>843</v>
      </c>
      <c r="G73" s="814" t="s">
        <v>923</v>
      </c>
      <c r="H73" s="814" t="s">
        <v>329</v>
      </c>
      <c r="I73" s="814" t="s">
        <v>924</v>
      </c>
      <c r="J73" s="814" t="s">
        <v>925</v>
      </c>
      <c r="K73" s="814" t="s">
        <v>926</v>
      </c>
      <c r="L73" s="817">
        <v>0</v>
      </c>
      <c r="M73" s="817">
        <v>0</v>
      </c>
      <c r="N73" s="814">
        <v>9</v>
      </c>
      <c r="O73" s="818">
        <v>6</v>
      </c>
      <c r="P73" s="817">
        <v>0</v>
      </c>
      <c r="Q73" s="819"/>
      <c r="R73" s="814">
        <v>9</v>
      </c>
      <c r="S73" s="819">
        <v>1</v>
      </c>
      <c r="T73" s="818">
        <v>6</v>
      </c>
      <c r="U73" s="820">
        <v>1</v>
      </c>
    </row>
    <row r="74" spans="1:21" ht="14.45" customHeight="1" x14ac:dyDescent="0.2">
      <c r="A74" s="813">
        <v>22</v>
      </c>
      <c r="B74" s="814" t="s">
        <v>842</v>
      </c>
      <c r="C74" s="814" t="s">
        <v>844</v>
      </c>
      <c r="D74" s="815" t="s">
        <v>1131</v>
      </c>
      <c r="E74" s="816" t="s">
        <v>856</v>
      </c>
      <c r="F74" s="814" t="s">
        <v>843</v>
      </c>
      <c r="G74" s="814" t="s">
        <v>1005</v>
      </c>
      <c r="H74" s="814" t="s">
        <v>329</v>
      </c>
      <c r="I74" s="814" t="s">
        <v>1006</v>
      </c>
      <c r="J74" s="814" t="s">
        <v>1007</v>
      </c>
      <c r="K74" s="814" t="s">
        <v>1008</v>
      </c>
      <c r="L74" s="817">
        <v>52.75</v>
      </c>
      <c r="M74" s="817">
        <v>52.75</v>
      </c>
      <c r="N74" s="814">
        <v>1</v>
      </c>
      <c r="O74" s="818">
        <v>0.5</v>
      </c>
      <c r="P74" s="817">
        <v>52.75</v>
      </c>
      <c r="Q74" s="819">
        <v>1</v>
      </c>
      <c r="R74" s="814">
        <v>1</v>
      </c>
      <c r="S74" s="819">
        <v>1</v>
      </c>
      <c r="T74" s="818">
        <v>0.5</v>
      </c>
      <c r="U74" s="820">
        <v>1</v>
      </c>
    </row>
    <row r="75" spans="1:21" ht="14.45" customHeight="1" x14ac:dyDescent="0.2">
      <c r="A75" s="813">
        <v>22</v>
      </c>
      <c r="B75" s="814" t="s">
        <v>842</v>
      </c>
      <c r="C75" s="814" t="s">
        <v>844</v>
      </c>
      <c r="D75" s="815" t="s">
        <v>1131</v>
      </c>
      <c r="E75" s="816" t="s">
        <v>856</v>
      </c>
      <c r="F75" s="814" t="s">
        <v>843</v>
      </c>
      <c r="G75" s="814" t="s">
        <v>900</v>
      </c>
      <c r="H75" s="814" t="s">
        <v>595</v>
      </c>
      <c r="I75" s="814" t="s">
        <v>827</v>
      </c>
      <c r="J75" s="814" t="s">
        <v>648</v>
      </c>
      <c r="K75" s="814" t="s">
        <v>639</v>
      </c>
      <c r="L75" s="817">
        <v>0</v>
      </c>
      <c r="M75" s="817">
        <v>0</v>
      </c>
      <c r="N75" s="814">
        <v>2</v>
      </c>
      <c r="O75" s="818">
        <v>0.5</v>
      </c>
      <c r="P75" s="817">
        <v>0</v>
      </c>
      <c r="Q75" s="819"/>
      <c r="R75" s="814">
        <v>2</v>
      </c>
      <c r="S75" s="819">
        <v>1</v>
      </c>
      <c r="T75" s="818">
        <v>0.5</v>
      </c>
      <c r="U75" s="820">
        <v>1</v>
      </c>
    </row>
    <row r="76" spans="1:21" ht="14.45" customHeight="1" x14ac:dyDescent="0.2">
      <c r="A76" s="813">
        <v>22</v>
      </c>
      <c r="B76" s="814" t="s">
        <v>842</v>
      </c>
      <c r="C76" s="814" t="s">
        <v>844</v>
      </c>
      <c r="D76" s="815" t="s">
        <v>1131</v>
      </c>
      <c r="E76" s="816" t="s">
        <v>856</v>
      </c>
      <c r="F76" s="814" t="s">
        <v>843</v>
      </c>
      <c r="G76" s="814" t="s">
        <v>905</v>
      </c>
      <c r="H76" s="814" t="s">
        <v>595</v>
      </c>
      <c r="I76" s="814" t="s">
        <v>906</v>
      </c>
      <c r="J76" s="814" t="s">
        <v>813</v>
      </c>
      <c r="K76" s="814" t="s">
        <v>907</v>
      </c>
      <c r="L76" s="817">
        <v>105.23</v>
      </c>
      <c r="M76" s="817">
        <v>105.23</v>
      </c>
      <c r="N76" s="814">
        <v>1</v>
      </c>
      <c r="O76" s="818">
        <v>1</v>
      </c>
      <c r="P76" s="817"/>
      <c r="Q76" s="819">
        <v>0</v>
      </c>
      <c r="R76" s="814"/>
      <c r="S76" s="819">
        <v>0</v>
      </c>
      <c r="T76" s="818"/>
      <c r="U76" s="820">
        <v>0</v>
      </c>
    </row>
    <row r="77" spans="1:21" ht="14.45" customHeight="1" x14ac:dyDescent="0.2">
      <c r="A77" s="813">
        <v>22</v>
      </c>
      <c r="B77" s="814" t="s">
        <v>842</v>
      </c>
      <c r="C77" s="814" t="s">
        <v>844</v>
      </c>
      <c r="D77" s="815" t="s">
        <v>1131</v>
      </c>
      <c r="E77" s="816" t="s">
        <v>856</v>
      </c>
      <c r="F77" s="814" t="s">
        <v>843</v>
      </c>
      <c r="G77" s="814" t="s">
        <v>905</v>
      </c>
      <c r="H77" s="814" t="s">
        <v>595</v>
      </c>
      <c r="I77" s="814" t="s">
        <v>908</v>
      </c>
      <c r="J77" s="814" t="s">
        <v>813</v>
      </c>
      <c r="K77" s="814" t="s">
        <v>909</v>
      </c>
      <c r="L77" s="817">
        <v>126.27</v>
      </c>
      <c r="M77" s="817">
        <v>126.27</v>
      </c>
      <c r="N77" s="814">
        <v>1</v>
      </c>
      <c r="O77" s="818">
        <v>1</v>
      </c>
      <c r="P77" s="817"/>
      <c r="Q77" s="819">
        <v>0</v>
      </c>
      <c r="R77" s="814"/>
      <c r="S77" s="819">
        <v>0</v>
      </c>
      <c r="T77" s="818"/>
      <c r="U77" s="820">
        <v>0</v>
      </c>
    </row>
    <row r="78" spans="1:21" ht="14.45" customHeight="1" x14ac:dyDescent="0.2">
      <c r="A78" s="813">
        <v>22</v>
      </c>
      <c r="B78" s="814" t="s">
        <v>842</v>
      </c>
      <c r="C78" s="814" t="s">
        <v>844</v>
      </c>
      <c r="D78" s="815" t="s">
        <v>1131</v>
      </c>
      <c r="E78" s="816" t="s">
        <v>856</v>
      </c>
      <c r="F78" s="814" t="s">
        <v>843</v>
      </c>
      <c r="G78" s="814" t="s">
        <v>905</v>
      </c>
      <c r="H78" s="814" t="s">
        <v>595</v>
      </c>
      <c r="I78" s="814" t="s">
        <v>910</v>
      </c>
      <c r="J78" s="814" t="s">
        <v>813</v>
      </c>
      <c r="K78" s="814" t="s">
        <v>911</v>
      </c>
      <c r="L78" s="817">
        <v>63.14</v>
      </c>
      <c r="M78" s="817">
        <v>63.14</v>
      </c>
      <c r="N78" s="814">
        <v>1</v>
      </c>
      <c r="O78" s="818">
        <v>0.5</v>
      </c>
      <c r="P78" s="817"/>
      <c r="Q78" s="819">
        <v>0</v>
      </c>
      <c r="R78" s="814"/>
      <c r="S78" s="819">
        <v>0</v>
      </c>
      <c r="T78" s="818"/>
      <c r="U78" s="820">
        <v>0</v>
      </c>
    </row>
    <row r="79" spans="1:21" ht="14.45" customHeight="1" x14ac:dyDescent="0.2">
      <c r="A79" s="813">
        <v>22</v>
      </c>
      <c r="B79" s="814" t="s">
        <v>842</v>
      </c>
      <c r="C79" s="814" t="s">
        <v>844</v>
      </c>
      <c r="D79" s="815" t="s">
        <v>1131</v>
      </c>
      <c r="E79" s="816" t="s">
        <v>856</v>
      </c>
      <c r="F79" s="814" t="s">
        <v>843</v>
      </c>
      <c r="G79" s="814" t="s">
        <v>905</v>
      </c>
      <c r="H79" s="814" t="s">
        <v>595</v>
      </c>
      <c r="I79" s="814" t="s">
        <v>815</v>
      </c>
      <c r="J79" s="814" t="s">
        <v>813</v>
      </c>
      <c r="K79" s="814" t="s">
        <v>816</v>
      </c>
      <c r="L79" s="817">
        <v>84.18</v>
      </c>
      <c r="M79" s="817">
        <v>84.18</v>
      </c>
      <c r="N79" s="814">
        <v>1</v>
      </c>
      <c r="O79" s="818">
        <v>1</v>
      </c>
      <c r="P79" s="817"/>
      <c r="Q79" s="819">
        <v>0</v>
      </c>
      <c r="R79" s="814"/>
      <c r="S79" s="819">
        <v>0</v>
      </c>
      <c r="T79" s="818"/>
      <c r="U79" s="820">
        <v>0</v>
      </c>
    </row>
    <row r="80" spans="1:21" ht="14.45" customHeight="1" x14ac:dyDescent="0.2">
      <c r="A80" s="813">
        <v>22</v>
      </c>
      <c r="B80" s="814" t="s">
        <v>842</v>
      </c>
      <c r="C80" s="814" t="s">
        <v>844</v>
      </c>
      <c r="D80" s="815" t="s">
        <v>1131</v>
      </c>
      <c r="E80" s="816" t="s">
        <v>856</v>
      </c>
      <c r="F80" s="814" t="s">
        <v>843</v>
      </c>
      <c r="G80" s="814" t="s">
        <v>905</v>
      </c>
      <c r="H80" s="814" t="s">
        <v>595</v>
      </c>
      <c r="I80" s="814" t="s">
        <v>812</v>
      </c>
      <c r="J80" s="814" t="s">
        <v>813</v>
      </c>
      <c r="K80" s="814" t="s">
        <v>814</v>
      </c>
      <c r="L80" s="817">
        <v>49.08</v>
      </c>
      <c r="M80" s="817">
        <v>196.32</v>
      </c>
      <c r="N80" s="814">
        <v>4</v>
      </c>
      <c r="O80" s="818">
        <v>3.5</v>
      </c>
      <c r="P80" s="817">
        <v>49.08</v>
      </c>
      <c r="Q80" s="819">
        <v>0.25</v>
      </c>
      <c r="R80" s="814">
        <v>1</v>
      </c>
      <c r="S80" s="819">
        <v>0.25</v>
      </c>
      <c r="T80" s="818">
        <v>1</v>
      </c>
      <c r="U80" s="820">
        <v>0.2857142857142857</v>
      </c>
    </row>
    <row r="81" spans="1:21" ht="14.45" customHeight="1" x14ac:dyDescent="0.2">
      <c r="A81" s="813">
        <v>22</v>
      </c>
      <c r="B81" s="814" t="s">
        <v>842</v>
      </c>
      <c r="C81" s="814" t="s">
        <v>844</v>
      </c>
      <c r="D81" s="815" t="s">
        <v>1131</v>
      </c>
      <c r="E81" s="816" t="s">
        <v>856</v>
      </c>
      <c r="F81" s="814" t="s">
        <v>843</v>
      </c>
      <c r="G81" s="814" t="s">
        <v>905</v>
      </c>
      <c r="H81" s="814" t="s">
        <v>595</v>
      </c>
      <c r="I81" s="814" t="s">
        <v>817</v>
      </c>
      <c r="J81" s="814" t="s">
        <v>603</v>
      </c>
      <c r="K81" s="814" t="s">
        <v>604</v>
      </c>
      <c r="L81" s="817">
        <v>84.18</v>
      </c>
      <c r="M81" s="817">
        <v>84.18</v>
      </c>
      <c r="N81" s="814">
        <v>1</v>
      </c>
      <c r="O81" s="818">
        <v>1</v>
      </c>
      <c r="P81" s="817"/>
      <c r="Q81" s="819">
        <v>0</v>
      </c>
      <c r="R81" s="814"/>
      <c r="S81" s="819">
        <v>0</v>
      </c>
      <c r="T81" s="818"/>
      <c r="U81" s="820">
        <v>0</v>
      </c>
    </row>
    <row r="82" spans="1:21" ht="14.45" customHeight="1" x14ac:dyDescent="0.2">
      <c r="A82" s="813">
        <v>22</v>
      </c>
      <c r="B82" s="814" t="s">
        <v>842</v>
      </c>
      <c r="C82" s="814" t="s">
        <v>844</v>
      </c>
      <c r="D82" s="815" t="s">
        <v>1131</v>
      </c>
      <c r="E82" s="816" t="s">
        <v>856</v>
      </c>
      <c r="F82" s="814" t="s">
        <v>843</v>
      </c>
      <c r="G82" s="814" t="s">
        <v>905</v>
      </c>
      <c r="H82" s="814" t="s">
        <v>595</v>
      </c>
      <c r="I82" s="814" t="s">
        <v>921</v>
      </c>
      <c r="J82" s="814" t="s">
        <v>603</v>
      </c>
      <c r="K82" s="814" t="s">
        <v>922</v>
      </c>
      <c r="L82" s="817">
        <v>115.33</v>
      </c>
      <c r="M82" s="817">
        <v>115.33</v>
      </c>
      <c r="N82" s="814">
        <v>1</v>
      </c>
      <c r="O82" s="818">
        <v>1</v>
      </c>
      <c r="P82" s="817">
        <v>115.33</v>
      </c>
      <c r="Q82" s="819">
        <v>1</v>
      </c>
      <c r="R82" s="814">
        <v>1</v>
      </c>
      <c r="S82" s="819">
        <v>1</v>
      </c>
      <c r="T82" s="818">
        <v>1</v>
      </c>
      <c r="U82" s="820">
        <v>1</v>
      </c>
    </row>
    <row r="83" spans="1:21" ht="14.45" customHeight="1" x14ac:dyDescent="0.2">
      <c r="A83" s="813">
        <v>22</v>
      </c>
      <c r="B83" s="814" t="s">
        <v>842</v>
      </c>
      <c r="C83" s="814" t="s">
        <v>844</v>
      </c>
      <c r="D83" s="815" t="s">
        <v>1131</v>
      </c>
      <c r="E83" s="816" t="s">
        <v>857</v>
      </c>
      <c r="F83" s="814" t="s">
        <v>843</v>
      </c>
      <c r="G83" s="814" t="s">
        <v>1009</v>
      </c>
      <c r="H83" s="814" t="s">
        <v>329</v>
      </c>
      <c r="I83" s="814" t="s">
        <v>1010</v>
      </c>
      <c r="J83" s="814" t="s">
        <v>1011</v>
      </c>
      <c r="K83" s="814" t="s">
        <v>1012</v>
      </c>
      <c r="L83" s="817">
        <v>127.42</v>
      </c>
      <c r="M83" s="817">
        <v>254.84</v>
      </c>
      <c r="N83" s="814">
        <v>2</v>
      </c>
      <c r="O83" s="818"/>
      <c r="P83" s="817">
        <v>254.84</v>
      </c>
      <c r="Q83" s="819">
        <v>1</v>
      </c>
      <c r="R83" s="814">
        <v>2</v>
      </c>
      <c r="S83" s="819">
        <v>1</v>
      </c>
      <c r="T83" s="818"/>
      <c r="U83" s="820"/>
    </row>
    <row r="84" spans="1:21" ht="14.45" customHeight="1" x14ac:dyDescent="0.2">
      <c r="A84" s="813">
        <v>22</v>
      </c>
      <c r="B84" s="814" t="s">
        <v>842</v>
      </c>
      <c r="C84" s="814" t="s">
        <v>844</v>
      </c>
      <c r="D84" s="815" t="s">
        <v>1131</v>
      </c>
      <c r="E84" s="816" t="s">
        <v>857</v>
      </c>
      <c r="F84" s="814" t="s">
        <v>843</v>
      </c>
      <c r="G84" s="814" t="s">
        <v>931</v>
      </c>
      <c r="H84" s="814" t="s">
        <v>595</v>
      </c>
      <c r="I84" s="814" t="s">
        <v>1013</v>
      </c>
      <c r="J84" s="814" t="s">
        <v>810</v>
      </c>
      <c r="K84" s="814" t="s">
        <v>1014</v>
      </c>
      <c r="L84" s="817">
        <v>17.559999999999999</v>
      </c>
      <c r="M84" s="817">
        <v>52.679999999999993</v>
      </c>
      <c r="N84" s="814">
        <v>3</v>
      </c>
      <c r="O84" s="818">
        <v>0.5</v>
      </c>
      <c r="P84" s="817">
        <v>52.679999999999993</v>
      </c>
      <c r="Q84" s="819">
        <v>1</v>
      </c>
      <c r="R84" s="814">
        <v>3</v>
      </c>
      <c r="S84" s="819">
        <v>1</v>
      </c>
      <c r="T84" s="818">
        <v>0.5</v>
      </c>
      <c r="U84" s="820">
        <v>1</v>
      </c>
    </row>
    <row r="85" spans="1:21" ht="14.45" customHeight="1" x14ac:dyDescent="0.2">
      <c r="A85" s="813">
        <v>22</v>
      </c>
      <c r="B85" s="814" t="s">
        <v>842</v>
      </c>
      <c r="C85" s="814" t="s">
        <v>844</v>
      </c>
      <c r="D85" s="815" t="s">
        <v>1131</v>
      </c>
      <c r="E85" s="816" t="s">
        <v>857</v>
      </c>
      <c r="F85" s="814" t="s">
        <v>843</v>
      </c>
      <c r="G85" s="814" t="s">
        <v>931</v>
      </c>
      <c r="H85" s="814" t="s">
        <v>595</v>
      </c>
      <c r="I85" s="814" t="s">
        <v>809</v>
      </c>
      <c r="J85" s="814" t="s">
        <v>810</v>
      </c>
      <c r="K85" s="814" t="s">
        <v>597</v>
      </c>
      <c r="L85" s="817">
        <v>35.11</v>
      </c>
      <c r="M85" s="817">
        <v>35.11</v>
      </c>
      <c r="N85" s="814">
        <v>1</v>
      </c>
      <c r="O85" s="818">
        <v>0.5</v>
      </c>
      <c r="P85" s="817">
        <v>35.11</v>
      </c>
      <c r="Q85" s="819">
        <v>1</v>
      </c>
      <c r="R85" s="814">
        <v>1</v>
      </c>
      <c r="S85" s="819">
        <v>1</v>
      </c>
      <c r="T85" s="818">
        <v>0.5</v>
      </c>
      <c r="U85" s="820">
        <v>1</v>
      </c>
    </row>
    <row r="86" spans="1:21" ht="14.45" customHeight="1" x14ac:dyDescent="0.2">
      <c r="A86" s="813">
        <v>22</v>
      </c>
      <c r="B86" s="814" t="s">
        <v>842</v>
      </c>
      <c r="C86" s="814" t="s">
        <v>844</v>
      </c>
      <c r="D86" s="815" t="s">
        <v>1131</v>
      </c>
      <c r="E86" s="816" t="s">
        <v>857</v>
      </c>
      <c r="F86" s="814" t="s">
        <v>843</v>
      </c>
      <c r="G86" s="814" t="s">
        <v>864</v>
      </c>
      <c r="H86" s="814" t="s">
        <v>329</v>
      </c>
      <c r="I86" s="814" t="s">
        <v>1015</v>
      </c>
      <c r="J86" s="814" t="s">
        <v>866</v>
      </c>
      <c r="K86" s="814" t="s">
        <v>616</v>
      </c>
      <c r="L86" s="817">
        <v>0</v>
      </c>
      <c r="M86" s="817">
        <v>0</v>
      </c>
      <c r="N86" s="814">
        <v>2</v>
      </c>
      <c r="O86" s="818">
        <v>1</v>
      </c>
      <c r="P86" s="817"/>
      <c r="Q86" s="819"/>
      <c r="R86" s="814"/>
      <c r="S86" s="819">
        <v>0</v>
      </c>
      <c r="T86" s="818"/>
      <c r="U86" s="820">
        <v>0</v>
      </c>
    </row>
    <row r="87" spans="1:21" ht="14.45" customHeight="1" x14ac:dyDescent="0.2">
      <c r="A87" s="813">
        <v>22</v>
      </c>
      <c r="B87" s="814" t="s">
        <v>842</v>
      </c>
      <c r="C87" s="814" t="s">
        <v>844</v>
      </c>
      <c r="D87" s="815" t="s">
        <v>1131</v>
      </c>
      <c r="E87" s="816" t="s">
        <v>857</v>
      </c>
      <c r="F87" s="814" t="s">
        <v>843</v>
      </c>
      <c r="G87" s="814" t="s">
        <v>1016</v>
      </c>
      <c r="H87" s="814" t="s">
        <v>329</v>
      </c>
      <c r="I87" s="814" t="s">
        <v>1017</v>
      </c>
      <c r="J87" s="814" t="s">
        <v>1018</v>
      </c>
      <c r="K87" s="814" t="s">
        <v>1019</v>
      </c>
      <c r="L87" s="817">
        <v>47.46</v>
      </c>
      <c r="M87" s="817">
        <v>47.46</v>
      </c>
      <c r="N87" s="814">
        <v>1</v>
      </c>
      <c r="O87" s="818">
        <v>1</v>
      </c>
      <c r="P87" s="817">
        <v>47.46</v>
      </c>
      <c r="Q87" s="819">
        <v>1</v>
      </c>
      <c r="R87" s="814">
        <v>1</v>
      </c>
      <c r="S87" s="819">
        <v>1</v>
      </c>
      <c r="T87" s="818">
        <v>1</v>
      </c>
      <c r="U87" s="820">
        <v>1</v>
      </c>
    </row>
    <row r="88" spans="1:21" ht="14.45" customHeight="1" x14ac:dyDescent="0.2">
      <c r="A88" s="813">
        <v>22</v>
      </c>
      <c r="B88" s="814" t="s">
        <v>842</v>
      </c>
      <c r="C88" s="814" t="s">
        <v>844</v>
      </c>
      <c r="D88" s="815" t="s">
        <v>1131</v>
      </c>
      <c r="E88" s="816" t="s">
        <v>857</v>
      </c>
      <c r="F88" s="814" t="s">
        <v>843</v>
      </c>
      <c r="G88" s="814" t="s">
        <v>1020</v>
      </c>
      <c r="H88" s="814" t="s">
        <v>595</v>
      </c>
      <c r="I88" s="814" t="s">
        <v>1021</v>
      </c>
      <c r="J88" s="814" t="s">
        <v>1022</v>
      </c>
      <c r="K88" s="814" t="s">
        <v>1023</v>
      </c>
      <c r="L88" s="817">
        <v>386.73</v>
      </c>
      <c r="M88" s="817">
        <v>386.73</v>
      </c>
      <c r="N88" s="814">
        <v>1</v>
      </c>
      <c r="O88" s="818">
        <v>1</v>
      </c>
      <c r="P88" s="817"/>
      <c r="Q88" s="819">
        <v>0</v>
      </c>
      <c r="R88" s="814"/>
      <c r="S88" s="819">
        <v>0</v>
      </c>
      <c r="T88" s="818"/>
      <c r="U88" s="820">
        <v>0</v>
      </c>
    </row>
    <row r="89" spans="1:21" ht="14.45" customHeight="1" x14ac:dyDescent="0.2">
      <c r="A89" s="813">
        <v>22</v>
      </c>
      <c r="B89" s="814" t="s">
        <v>842</v>
      </c>
      <c r="C89" s="814" t="s">
        <v>844</v>
      </c>
      <c r="D89" s="815" t="s">
        <v>1131</v>
      </c>
      <c r="E89" s="816" t="s">
        <v>857</v>
      </c>
      <c r="F89" s="814" t="s">
        <v>843</v>
      </c>
      <c r="G89" s="814" t="s">
        <v>983</v>
      </c>
      <c r="H89" s="814" t="s">
        <v>329</v>
      </c>
      <c r="I89" s="814" t="s">
        <v>1024</v>
      </c>
      <c r="J89" s="814" t="s">
        <v>985</v>
      </c>
      <c r="K89" s="814" t="s">
        <v>986</v>
      </c>
      <c r="L89" s="817">
        <v>42.14</v>
      </c>
      <c r="M89" s="817">
        <v>84.28</v>
      </c>
      <c r="N89" s="814">
        <v>2</v>
      </c>
      <c r="O89" s="818">
        <v>1</v>
      </c>
      <c r="P89" s="817">
        <v>84.28</v>
      </c>
      <c r="Q89" s="819">
        <v>1</v>
      </c>
      <c r="R89" s="814">
        <v>2</v>
      </c>
      <c r="S89" s="819">
        <v>1</v>
      </c>
      <c r="T89" s="818">
        <v>1</v>
      </c>
      <c r="U89" s="820">
        <v>1</v>
      </c>
    </row>
    <row r="90" spans="1:21" ht="14.45" customHeight="1" x14ac:dyDescent="0.2">
      <c r="A90" s="813">
        <v>22</v>
      </c>
      <c r="B90" s="814" t="s">
        <v>842</v>
      </c>
      <c r="C90" s="814" t="s">
        <v>844</v>
      </c>
      <c r="D90" s="815" t="s">
        <v>1131</v>
      </c>
      <c r="E90" s="816" t="s">
        <v>857</v>
      </c>
      <c r="F90" s="814" t="s">
        <v>843</v>
      </c>
      <c r="G90" s="814" t="s">
        <v>1025</v>
      </c>
      <c r="H90" s="814" t="s">
        <v>595</v>
      </c>
      <c r="I90" s="814" t="s">
        <v>1026</v>
      </c>
      <c r="J90" s="814" t="s">
        <v>1027</v>
      </c>
      <c r="K90" s="814" t="s">
        <v>1028</v>
      </c>
      <c r="L90" s="817">
        <v>114.65</v>
      </c>
      <c r="M90" s="817">
        <v>114.65</v>
      </c>
      <c r="N90" s="814">
        <v>1</v>
      </c>
      <c r="O90" s="818"/>
      <c r="P90" s="817">
        <v>114.65</v>
      </c>
      <c r="Q90" s="819">
        <v>1</v>
      </c>
      <c r="R90" s="814">
        <v>1</v>
      </c>
      <c r="S90" s="819">
        <v>1</v>
      </c>
      <c r="T90" s="818"/>
      <c r="U90" s="820"/>
    </row>
    <row r="91" spans="1:21" ht="14.45" customHeight="1" x14ac:dyDescent="0.2">
      <c r="A91" s="813">
        <v>22</v>
      </c>
      <c r="B91" s="814" t="s">
        <v>842</v>
      </c>
      <c r="C91" s="814" t="s">
        <v>844</v>
      </c>
      <c r="D91" s="815" t="s">
        <v>1131</v>
      </c>
      <c r="E91" s="816" t="s">
        <v>857</v>
      </c>
      <c r="F91" s="814" t="s">
        <v>843</v>
      </c>
      <c r="G91" s="814" t="s">
        <v>991</v>
      </c>
      <c r="H91" s="814" t="s">
        <v>329</v>
      </c>
      <c r="I91" s="814" t="s">
        <v>1029</v>
      </c>
      <c r="J91" s="814" t="s">
        <v>993</v>
      </c>
      <c r="K91" s="814" t="s">
        <v>1030</v>
      </c>
      <c r="L91" s="817">
        <v>27.37</v>
      </c>
      <c r="M91" s="817">
        <v>27.37</v>
      </c>
      <c r="N91" s="814">
        <v>1</v>
      </c>
      <c r="O91" s="818">
        <v>1</v>
      </c>
      <c r="P91" s="817"/>
      <c r="Q91" s="819">
        <v>0</v>
      </c>
      <c r="R91" s="814"/>
      <c r="S91" s="819">
        <v>0</v>
      </c>
      <c r="T91" s="818"/>
      <c r="U91" s="820">
        <v>0</v>
      </c>
    </row>
    <row r="92" spans="1:21" ht="14.45" customHeight="1" x14ac:dyDescent="0.2">
      <c r="A92" s="813">
        <v>22</v>
      </c>
      <c r="B92" s="814" t="s">
        <v>842</v>
      </c>
      <c r="C92" s="814" t="s">
        <v>844</v>
      </c>
      <c r="D92" s="815" t="s">
        <v>1131</v>
      </c>
      <c r="E92" s="816" t="s">
        <v>857</v>
      </c>
      <c r="F92" s="814" t="s">
        <v>843</v>
      </c>
      <c r="G92" s="814" t="s">
        <v>991</v>
      </c>
      <c r="H92" s="814" t="s">
        <v>329</v>
      </c>
      <c r="I92" s="814" t="s">
        <v>992</v>
      </c>
      <c r="J92" s="814" t="s">
        <v>993</v>
      </c>
      <c r="K92" s="814" t="s">
        <v>994</v>
      </c>
      <c r="L92" s="817">
        <v>87.98</v>
      </c>
      <c r="M92" s="817">
        <v>87.98</v>
      </c>
      <c r="N92" s="814">
        <v>1</v>
      </c>
      <c r="O92" s="818">
        <v>1</v>
      </c>
      <c r="P92" s="817">
        <v>87.98</v>
      </c>
      <c r="Q92" s="819">
        <v>1</v>
      </c>
      <c r="R92" s="814">
        <v>1</v>
      </c>
      <c r="S92" s="819">
        <v>1</v>
      </c>
      <c r="T92" s="818">
        <v>1</v>
      </c>
      <c r="U92" s="820">
        <v>1</v>
      </c>
    </row>
    <row r="93" spans="1:21" ht="14.45" customHeight="1" x14ac:dyDescent="0.2">
      <c r="A93" s="813">
        <v>22</v>
      </c>
      <c r="B93" s="814" t="s">
        <v>842</v>
      </c>
      <c r="C93" s="814" t="s">
        <v>844</v>
      </c>
      <c r="D93" s="815" t="s">
        <v>1131</v>
      </c>
      <c r="E93" s="816" t="s">
        <v>857</v>
      </c>
      <c r="F93" s="814" t="s">
        <v>843</v>
      </c>
      <c r="G93" s="814" t="s">
        <v>1031</v>
      </c>
      <c r="H93" s="814" t="s">
        <v>329</v>
      </c>
      <c r="I93" s="814" t="s">
        <v>1032</v>
      </c>
      <c r="J93" s="814" t="s">
        <v>1033</v>
      </c>
      <c r="K93" s="814" t="s">
        <v>1034</v>
      </c>
      <c r="L93" s="817">
        <v>87.67</v>
      </c>
      <c r="M93" s="817">
        <v>87.67</v>
      </c>
      <c r="N93" s="814">
        <v>1</v>
      </c>
      <c r="O93" s="818">
        <v>0.5</v>
      </c>
      <c r="P93" s="817"/>
      <c r="Q93" s="819">
        <v>0</v>
      </c>
      <c r="R93" s="814"/>
      <c r="S93" s="819">
        <v>0</v>
      </c>
      <c r="T93" s="818"/>
      <c r="U93" s="820">
        <v>0</v>
      </c>
    </row>
    <row r="94" spans="1:21" ht="14.45" customHeight="1" x14ac:dyDescent="0.2">
      <c r="A94" s="813">
        <v>22</v>
      </c>
      <c r="B94" s="814" t="s">
        <v>842</v>
      </c>
      <c r="C94" s="814" t="s">
        <v>844</v>
      </c>
      <c r="D94" s="815" t="s">
        <v>1131</v>
      </c>
      <c r="E94" s="816" t="s">
        <v>857</v>
      </c>
      <c r="F94" s="814" t="s">
        <v>843</v>
      </c>
      <c r="G94" s="814" t="s">
        <v>1035</v>
      </c>
      <c r="H94" s="814" t="s">
        <v>329</v>
      </c>
      <c r="I94" s="814" t="s">
        <v>1036</v>
      </c>
      <c r="J94" s="814" t="s">
        <v>1037</v>
      </c>
      <c r="K94" s="814" t="s">
        <v>639</v>
      </c>
      <c r="L94" s="817">
        <v>192.28</v>
      </c>
      <c r="M94" s="817">
        <v>192.28</v>
      </c>
      <c r="N94" s="814">
        <v>1</v>
      </c>
      <c r="O94" s="818">
        <v>0.5</v>
      </c>
      <c r="P94" s="817"/>
      <c r="Q94" s="819">
        <v>0</v>
      </c>
      <c r="R94" s="814"/>
      <c r="S94" s="819">
        <v>0</v>
      </c>
      <c r="T94" s="818"/>
      <c r="U94" s="820">
        <v>0</v>
      </c>
    </row>
    <row r="95" spans="1:21" ht="14.45" customHeight="1" x14ac:dyDescent="0.2">
      <c r="A95" s="813">
        <v>22</v>
      </c>
      <c r="B95" s="814" t="s">
        <v>842</v>
      </c>
      <c r="C95" s="814" t="s">
        <v>844</v>
      </c>
      <c r="D95" s="815" t="s">
        <v>1131</v>
      </c>
      <c r="E95" s="816" t="s">
        <v>857</v>
      </c>
      <c r="F95" s="814" t="s">
        <v>843</v>
      </c>
      <c r="G95" s="814" t="s">
        <v>900</v>
      </c>
      <c r="H95" s="814" t="s">
        <v>595</v>
      </c>
      <c r="I95" s="814" t="s">
        <v>827</v>
      </c>
      <c r="J95" s="814" t="s">
        <v>648</v>
      </c>
      <c r="K95" s="814" t="s">
        <v>639</v>
      </c>
      <c r="L95" s="817">
        <v>0</v>
      </c>
      <c r="M95" s="817">
        <v>0</v>
      </c>
      <c r="N95" s="814">
        <v>1</v>
      </c>
      <c r="O95" s="818">
        <v>1</v>
      </c>
      <c r="P95" s="817"/>
      <c r="Q95" s="819"/>
      <c r="R95" s="814"/>
      <c r="S95" s="819">
        <v>0</v>
      </c>
      <c r="T95" s="818"/>
      <c r="U95" s="820">
        <v>0</v>
      </c>
    </row>
    <row r="96" spans="1:21" ht="14.45" customHeight="1" x14ac:dyDescent="0.2">
      <c r="A96" s="813">
        <v>22</v>
      </c>
      <c r="B96" s="814" t="s">
        <v>842</v>
      </c>
      <c r="C96" s="814" t="s">
        <v>844</v>
      </c>
      <c r="D96" s="815" t="s">
        <v>1131</v>
      </c>
      <c r="E96" s="816" t="s">
        <v>857</v>
      </c>
      <c r="F96" s="814" t="s">
        <v>843</v>
      </c>
      <c r="G96" s="814" t="s">
        <v>905</v>
      </c>
      <c r="H96" s="814" t="s">
        <v>595</v>
      </c>
      <c r="I96" s="814" t="s">
        <v>906</v>
      </c>
      <c r="J96" s="814" t="s">
        <v>813</v>
      </c>
      <c r="K96" s="814" t="s">
        <v>907</v>
      </c>
      <c r="L96" s="817">
        <v>105.23</v>
      </c>
      <c r="M96" s="817">
        <v>2735.98</v>
      </c>
      <c r="N96" s="814">
        <v>26</v>
      </c>
      <c r="O96" s="818">
        <v>26</v>
      </c>
      <c r="P96" s="817">
        <v>947.07</v>
      </c>
      <c r="Q96" s="819">
        <v>0.34615384615384615</v>
      </c>
      <c r="R96" s="814">
        <v>9</v>
      </c>
      <c r="S96" s="819">
        <v>0.34615384615384615</v>
      </c>
      <c r="T96" s="818">
        <v>9</v>
      </c>
      <c r="U96" s="820">
        <v>0.34615384615384615</v>
      </c>
    </row>
    <row r="97" spans="1:21" ht="14.45" customHeight="1" x14ac:dyDescent="0.2">
      <c r="A97" s="813">
        <v>22</v>
      </c>
      <c r="B97" s="814" t="s">
        <v>842</v>
      </c>
      <c r="C97" s="814" t="s">
        <v>844</v>
      </c>
      <c r="D97" s="815" t="s">
        <v>1131</v>
      </c>
      <c r="E97" s="816" t="s">
        <v>857</v>
      </c>
      <c r="F97" s="814" t="s">
        <v>843</v>
      </c>
      <c r="G97" s="814" t="s">
        <v>905</v>
      </c>
      <c r="H97" s="814" t="s">
        <v>595</v>
      </c>
      <c r="I97" s="814" t="s">
        <v>908</v>
      </c>
      <c r="J97" s="814" t="s">
        <v>813</v>
      </c>
      <c r="K97" s="814" t="s">
        <v>909</v>
      </c>
      <c r="L97" s="817">
        <v>126.27</v>
      </c>
      <c r="M97" s="817">
        <v>2904.21</v>
      </c>
      <c r="N97" s="814">
        <v>23</v>
      </c>
      <c r="O97" s="818">
        <v>20.5</v>
      </c>
      <c r="P97" s="817">
        <v>1136.43</v>
      </c>
      <c r="Q97" s="819">
        <v>0.39130434782608697</v>
      </c>
      <c r="R97" s="814">
        <v>9</v>
      </c>
      <c r="S97" s="819">
        <v>0.39130434782608697</v>
      </c>
      <c r="T97" s="818">
        <v>8</v>
      </c>
      <c r="U97" s="820">
        <v>0.3902439024390244</v>
      </c>
    </row>
    <row r="98" spans="1:21" ht="14.45" customHeight="1" x14ac:dyDescent="0.2">
      <c r="A98" s="813">
        <v>22</v>
      </c>
      <c r="B98" s="814" t="s">
        <v>842</v>
      </c>
      <c r="C98" s="814" t="s">
        <v>844</v>
      </c>
      <c r="D98" s="815" t="s">
        <v>1131</v>
      </c>
      <c r="E98" s="816" t="s">
        <v>857</v>
      </c>
      <c r="F98" s="814" t="s">
        <v>843</v>
      </c>
      <c r="G98" s="814" t="s">
        <v>905</v>
      </c>
      <c r="H98" s="814" t="s">
        <v>595</v>
      </c>
      <c r="I98" s="814" t="s">
        <v>910</v>
      </c>
      <c r="J98" s="814" t="s">
        <v>813</v>
      </c>
      <c r="K98" s="814" t="s">
        <v>911</v>
      </c>
      <c r="L98" s="817">
        <v>63.14</v>
      </c>
      <c r="M98" s="817">
        <v>631.4</v>
      </c>
      <c r="N98" s="814">
        <v>10</v>
      </c>
      <c r="O98" s="818">
        <v>9.5</v>
      </c>
      <c r="P98" s="817">
        <v>126.28</v>
      </c>
      <c r="Q98" s="819">
        <v>0.2</v>
      </c>
      <c r="R98" s="814">
        <v>2</v>
      </c>
      <c r="S98" s="819">
        <v>0.2</v>
      </c>
      <c r="T98" s="818">
        <v>1.5</v>
      </c>
      <c r="U98" s="820">
        <v>0.15789473684210525</v>
      </c>
    </row>
    <row r="99" spans="1:21" ht="14.45" customHeight="1" x14ac:dyDescent="0.2">
      <c r="A99" s="813">
        <v>22</v>
      </c>
      <c r="B99" s="814" t="s">
        <v>842</v>
      </c>
      <c r="C99" s="814" t="s">
        <v>844</v>
      </c>
      <c r="D99" s="815" t="s">
        <v>1131</v>
      </c>
      <c r="E99" s="816" t="s">
        <v>857</v>
      </c>
      <c r="F99" s="814" t="s">
        <v>843</v>
      </c>
      <c r="G99" s="814" t="s">
        <v>905</v>
      </c>
      <c r="H99" s="814" t="s">
        <v>595</v>
      </c>
      <c r="I99" s="814" t="s">
        <v>815</v>
      </c>
      <c r="J99" s="814" t="s">
        <v>813</v>
      </c>
      <c r="K99" s="814" t="s">
        <v>816</v>
      </c>
      <c r="L99" s="817">
        <v>84.18</v>
      </c>
      <c r="M99" s="817">
        <v>3030.4800000000005</v>
      </c>
      <c r="N99" s="814">
        <v>36</v>
      </c>
      <c r="O99" s="818">
        <v>30</v>
      </c>
      <c r="P99" s="817">
        <v>1094.3400000000001</v>
      </c>
      <c r="Q99" s="819">
        <v>0.3611111111111111</v>
      </c>
      <c r="R99" s="814">
        <v>13</v>
      </c>
      <c r="S99" s="819">
        <v>0.3611111111111111</v>
      </c>
      <c r="T99" s="818">
        <v>10.5</v>
      </c>
      <c r="U99" s="820">
        <v>0.35</v>
      </c>
    </row>
    <row r="100" spans="1:21" ht="14.45" customHeight="1" x14ac:dyDescent="0.2">
      <c r="A100" s="813">
        <v>22</v>
      </c>
      <c r="B100" s="814" t="s">
        <v>842</v>
      </c>
      <c r="C100" s="814" t="s">
        <v>844</v>
      </c>
      <c r="D100" s="815" t="s">
        <v>1131</v>
      </c>
      <c r="E100" s="816" t="s">
        <v>857</v>
      </c>
      <c r="F100" s="814" t="s">
        <v>843</v>
      </c>
      <c r="G100" s="814" t="s">
        <v>905</v>
      </c>
      <c r="H100" s="814" t="s">
        <v>595</v>
      </c>
      <c r="I100" s="814" t="s">
        <v>812</v>
      </c>
      <c r="J100" s="814" t="s">
        <v>813</v>
      </c>
      <c r="K100" s="814" t="s">
        <v>814</v>
      </c>
      <c r="L100" s="817">
        <v>49.08</v>
      </c>
      <c r="M100" s="817">
        <v>245.39999999999998</v>
      </c>
      <c r="N100" s="814">
        <v>5</v>
      </c>
      <c r="O100" s="818">
        <v>4</v>
      </c>
      <c r="P100" s="817">
        <v>196.32</v>
      </c>
      <c r="Q100" s="819">
        <v>0.8</v>
      </c>
      <c r="R100" s="814">
        <v>4</v>
      </c>
      <c r="S100" s="819">
        <v>0.8</v>
      </c>
      <c r="T100" s="818">
        <v>3</v>
      </c>
      <c r="U100" s="820">
        <v>0.75</v>
      </c>
    </row>
    <row r="101" spans="1:21" ht="14.45" customHeight="1" x14ac:dyDescent="0.2">
      <c r="A101" s="813">
        <v>22</v>
      </c>
      <c r="B101" s="814" t="s">
        <v>842</v>
      </c>
      <c r="C101" s="814" t="s">
        <v>844</v>
      </c>
      <c r="D101" s="815" t="s">
        <v>1131</v>
      </c>
      <c r="E101" s="816" t="s">
        <v>857</v>
      </c>
      <c r="F101" s="814" t="s">
        <v>843</v>
      </c>
      <c r="G101" s="814" t="s">
        <v>905</v>
      </c>
      <c r="H101" s="814" t="s">
        <v>595</v>
      </c>
      <c r="I101" s="814" t="s">
        <v>817</v>
      </c>
      <c r="J101" s="814" t="s">
        <v>603</v>
      </c>
      <c r="K101" s="814" t="s">
        <v>604</v>
      </c>
      <c r="L101" s="817">
        <v>84.18</v>
      </c>
      <c r="M101" s="817">
        <v>2188.6800000000007</v>
      </c>
      <c r="N101" s="814">
        <v>26</v>
      </c>
      <c r="O101" s="818">
        <v>24</v>
      </c>
      <c r="P101" s="817">
        <v>1262.7000000000005</v>
      </c>
      <c r="Q101" s="819">
        <v>0.57692307692307698</v>
      </c>
      <c r="R101" s="814">
        <v>15</v>
      </c>
      <c r="S101" s="819">
        <v>0.57692307692307687</v>
      </c>
      <c r="T101" s="818">
        <v>13</v>
      </c>
      <c r="U101" s="820">
        <v>0.54166666666666663</v>
      </c>
    </row>
    <row r="102" spans="1:21" ht="14.45" customHeight="1" x14ac:dyDescent="0.2">
      <c r="A102" s="813">
        <v>22</v>
      </c>
      <c r="B102" s="814" t="s">
        <v>842</v>
      </c>
      <c r="C102" s="814" t="s">
        <v>844</v>
      </c>
      <c r="D102" s="815" t="s">
        <v>1131</v>
      </c>
      <c r="E102" s="816" t="s">
        <v>857</v>
      </c>
      <c r="F102" s="814" t="s">
        <v>843</v>
      </c>
      <c r="G102" s="814" t="s">
        <v>905</v>
      </c>
      <c r="H102" s="814" t="s">
        <v>595</v>
      </c>
      <c r="I102" s="814" t="s">
        <v>913</v>
      </c>
      <c r="J102" s="814" t="s">
        <v>603</v>
      </c>
      <c r="K102" s="814" t="s">
        <v>914</v>
      </c>
      <c r="L102" s="817">
        <v>105.23</v>
      </c>
      <c r="M102" s="817">
        <v>1157.53</v>
      </c>
      <c r="N102" s="814">
        <v>11</v>
      </c>
      <c r="O102" s="818">
        <v>11</v>
      </c>
      <c r="P102" s="817">
        <v>210.46</v>
      </c>
      <c r="Q102" s="819">
        <v>0.18181818181818182</v>
      </c>
      <c r="R102" s="814">
        <v>2</v>
      </c>
      <c r="S102" s="819">
        <v>0.18181818181818182</v>
      </c>
      <c r="T102" s="818">
        <v>2</v>
      </c>
      <c r="U102" s="820">
        <v>0.18181818181818182</v>
      </c>
    </row>
    <row r="103" spans="1:21" ht="14.45" customHeight="1" x14ac:dyDescent="0.2">
      <c r="A103" s="813">
        <v>22</v>
      </c>
      <c r="B103" s="814" t="s">
        <v>842</v>
      </c>
      <c r="C103" s="814" t="s">
        <v>844</v>
      </c>
      <c r="D103" s="815" t="s">
        <v>1131</v>
      </c>
      <c r="E103" s="816" t="s">
        <v>857</v>
      </c>
      <c r="F103" s="814" t="s">
        <v>843</v>
      </c>
      <c r="G103" s="814" t="s">
        <v>905</v>
      </c>
      <c r="H103" s="814" t="s">
        <v>595</v>
      </c>
      <c r="I103" s="814" t="s">
        <v>1003</v>
      </c>
      <c r="J103" s="814" t="s">
        <v>603</v>
      </c>
      <c r="K103" s="814" t="s">
        <v>1004</v>
      </c>
      <c r="L103" s="817">
        <v>63.14</v>
      </c>
      <c r="M103" s="817">
        <v>315.7</v>
      </c>
      <c r="N103" s="814">
        <v>5</v>
      </c>
      <c r="O103" s="818">
        <v>5</v>
      </c>
      <c r="P103" s="817"/>
      <c r="Q103" s="819">
        <v>0</v>
      </c>
      <c r="R103" s="814"/>
      <c r="S103" s="819">
        <v>0</v>
      </c>
      <c r="T103" s="818"/>
      <c r="U103" s="820">
        <v>0</v>
      </c>
    </row>
    <row r="104" spans="1:21" ht="14.45" customHeight="1" x14ac:dyDescent="0.2">
      <c r="A104" s="813">
        <v>22</v>
      </c>
      <c r="B104" s="814" t="s">
        <v>842</v>
      </c>
      <c r="C104" s="814" t="s">
        <v>844</v>
      </c>
      <c r="D104" s="815" t="s">
        <v>1131</v>
      </c>
      <c r="E104" s="816" t="s">
        <v>857</v>
      </c>
      <c r="F104" s="814" t="s">
        <v>843</v>
      </c>
      <c r="G104" s="814" t="s">
        <v>905</v>
      </c>
      <c r="H104" s="814" t="s">
        <v>595</v>
      </c>
      <c r="I104" s="814" t="s">
        <v>915</v>
      </c>
      <c r="J104" s="814" t="s">
        <v>603</v>
      </c>
      <c r="K104" s="814" t="s">
        <v>916</v>
      </c>
      <c r="L104" s="817">
        <v>126.27</v>
      </c>
      <c r="M104" s="817">
        <v>1894.05</v>
      </c>
      <c r="N104" s="814">
        <v>15</v>
      </c>
      <c r="O104" s="818">
        <v>13.5</v>
      </c>
      <c r="P104" s="817">
        <v>1010.16</v>
      </c>
      <c r="Q104" s="819">
        <v>0.53333333333333333</v>
      </c>
      <c r="R104" s="814">
        <v>8</v>
      </c>
      <c r="S104" s="819">
        <v>0.53333333333333333</v>
      </c>
      <c r="T104" s="818">
        <v>7</v>
      </c>
      <c r="U104" s="820">
        <v>0.51851851851851849</v>
      </c>
    </row>
    <row r="105" spans="1:21" ht="14.45" customHeight="1" x14ac:dyDescent="0.2">
      <c r="A105" s="813">
        <v>22</v>
      </c>
      <c r="B105" s="814" t="s">
        <v>842</v>
      </c>
      <c r="C105" s="814" t="s">
        <v>844</v>
      </c>
      <c r="D105" s="815" t="s">
        <v>1131</v>
      </c>
      <c r="E105" s="816" t="s">
        <v>857</v>
      </c>
      <c r="F105" s="814" t="s">
        <v>843</v>
      </c>
      <c r="G105" s="814" t="s">
        <v>905</v>
      </c>
      <c r="H105" s="814" t="s">
        <v>595</v>
      </c>
      <c r="I105" s="814" t="s">
        <v>917</v>
      </c>
      <c r="J105" s="814" t="s">
        <v>603</v>
      </c>
      <c r="K105" s="814" t="s">
        <v>918</v>
      </c>
      <c r="L105" s="817">
        <v>74.08</v>
      </c>
      <c r="M105" s="817">
        <v>296.32</v>
      </c>
      <c r="N105" s="814">
        <v>4</v>
      </c>
      <c r="O105" s="818">
        <v>4</v>
      </c>
      <c r="P105" s="817">
        <v>148.16</v>
      </c>
      <c r="Q105" s="819">
        <v>0.5</v>
      </c>
      <c r="R105" s="814">
        <v>2</v>
      </c>
      <c r="S105" s="819">
        <v>0.5</v>
      </c>
      <c r="T105" s="818">
        <v>2</v>
      </c>
      <c r="U105" s="820">
        <v>0.5</v>
      </c>
    </row>
    <row r="106" spans="1:21" ht="14.45" customHeight="1" x14ac:dyDescent="0.2">
      <c r="A106" s="813">
        <v>22</v>
      </c>
      <c r="B106" s="814" t="s">
        <v>842</v>
      </c>
      <c r="C106" s="814" t="s">
        <v>844</v>
      </c>
      <c r="D106" s="815" t="s">
        <v>1131</v>
      </c>
      <c r="E106" s="816" t="s">
        <v>857</v>
      </c>
      <c r="F106" s="814" t="s">
        <v>843</v>
      </c>
      <c r="G106" s="814" t="s">
        <v>905</v>
      </c>
      <c r="H106" s="814" t="s">
        <v>595</v>
      </c>
      <c r="I106" s="814" t="s">
        <v>836</v>
      </c>
      <c r="J106" s="814" t="s">
        <v>603</v>
      </c>
      <c r="K106" s="814" t="s">
        <v>682</v>
      </c>
      <c r="L106" s="817">
        <v>94.28</v>
      </c>
      <c r="M106" s="817">
        <v>282.84000000000003</v>
      </c>
      <c r="N106" s="814">
        <v>3</v>
      </c>
      <c r="O106" s="818">
        <v>3</v>
      </c>
      <c r="P106" s="817">
        <v>188.56</v>
      </c>
      <c r="Q106" s="819">
        <v>0.66666666666666663</v>
      </c>
      <c r="R106" s="814">
        <v>2</v>
      </c>
      <c r="S106" s="819">
        <v>0.66666666666666663</v>
      </c>
      <c r="T106" s="818">
        <v>2</v>
      </c>
      <c r="U106" s="820">
        <v>0.66666666666666663</v>
      </c>
    </row>
    <row r="107" spans="1:21" ht="14.45" customHeight="1" x14ac:dyDescent="0.2">
      <c r="A107" s="813">
        <v>22</v>
      </c>
      <c r="B107" s="814" t="s">
        <v>842</v>
      </c>
      <c r="C107" s="814" t="s">
        <v>844</v>
      </c>
      <c r="D107" s="815" t="s">
        <v>1131</v>
      </c>
      <c r="E107" s="816" t="s">
        <v>857</v>
      </c>
      <c r="F107" s="814" t="s">
        <v>843</v>
      </c>
      <c r="G107" s="814" t="s">
        <v>905</v>
      </c>
      <c r="H107" s="814" t="s">
        <v>595</v>
      </c>
      <c r="I107" s="814" t="s">
        <v>919</v>
      </c>
      <c r="J107" s="814" t="s">
        <v>603</v>
      </c>
      <c r="K107" s="814" t="s">
        <v>920</v>
      </c>
      <c r="L107" s="817">
        <v>168.36</v>
      </c>
      <c r="M107" s="817">
        <v>505.08000000000004</v>
      </c>
      <c r="N107" s="814">
        <v>3</v>
      </c>
      <c r="O107" s="818">
        <v>2.5</v>
      </c>
      <c r="P107" s="817">
        <v>336.72</v>
      </c>
      <c r="Q107" s="819">
        <v>0.66666666666666663</v>
      </c>
      <c r="R107" s="814">
        <v>2</v>
      </c>
      <c r="S107" s="819">
        <v>0.66666666666666663</v>
      </c>
      <c r="T107" s="818">
        <v>2</v>
      </c>
      <c r="U107" s="820">
        <v>0.8</v>
      </c>
    </row>
    <row r="108" spans="1:21" ht="14.45" customHeight="1" x14ac:dyDescent="0.2">
      <c r="A108" s="813">
        <v>22</v>
      </c>
      <c r="B108" s="814" t="s">
        <v>842</v>
      </c>
      <c r="C108" s="814" t="s">
        <v>844</v>
      </c>
      <c r="D108" s="815" t="s">
        <v>1131</v>
      </c>
      <c r="E108" s="816" t="s">
        <v>857</v>
      </c>
      <c r="F108" s="814" t="s">
        <v>843</v>
      </c>
      <c r="G108" s="814" t="s">
        <v>905</v>
      </c>
      <c r="H108" s="814" t="s">
        <v>595</v>
      </c>
      <c r="I108" s="814" t="s">
        <v>921</v>
      </c>
      <c r="J108" s="814" t="s">
        <v>603</v>
      </c>
      <c r="K108" s="814" t="s">
        <v>922</v>
      </c>
      <c r="L108" s="817">
        <v>115.33</v>
      </c>
      <c r="M108" s="817">
        <v>230.66</v>
      </c>
      <c r="N108" s="814">
        <v>2</v>
      </c>
      <c r="O108" s="818">
        <v>2</v>
      </c>
      <c r="P108" s="817">
        <v>115.33</v>
      </c>
      <c r="Q108" s="819">
        <v>0.5</v>
      </c>
      <c r="R108" s="814">
        <v>1</v>
      </c>
      <c r="S108" s="819">
        <v>0.5</v>
      </c>
      <c r="T108" s="818">
        <v>1</v>
      </c>
      <c r="U108" s="820">
        <v>0.5</v>
      </c>
    </row>
    <row r="109" spans="1:21" ht="14.45" customHeight="1" x14ac:dyDescent="0.2">
      <c r="A109" s="813">
        <v>22</v>
      </c>
      <c r="B109" s="814" t="s">
        <v>842</v>
      </c>
      <c r="C109" s="814" t="s">
        <v>844</v>
      </c>
      <c r="D109" s="815" t="s">
        <v>1131</v>
      </c>
      <c r="E109" s="816" t="s">
        <v>857</v>
      </c>
      <c r="F109" s="814" t="s">
        <v>843</v>
      </c>
      <c r="G109" s="814" t="s">
        <v>923</v>
      </c>
      <c r="H109" s="814" t="s">
        <v>329</v>
      </c>
      <c r="I109" s="814" t="s">
        <v>924</v>
      </c>
      <c r="J109" s="814" t="s">
        <v>925</v>
      </c>
      <c r="K109" s="814" t="s">
        <v>926</v>
      </c>
      <c r="L109" s="817">
        <v>0</v>
      </c>
      <c r="M109" s="817">
        <v>0</v>
      </c>
      <c r="N109" s="814">
        <v>10</v>
      </c>
      <c r="O109" s="818">
        <v>7</v>
      </c>
      <c r="P109" s="817">
        <v>0</v>
      </c>
      <c r="Q109" s="819"/>
      <c r="R109" s="814">
        <v>8</v>
      </c>
      <c r="S109" s="819">
        <v>0.8</v>
      </c>
      <c r="T109" s="818">
        <v>5</v>
      </c>
      <c r="U109" s="820">
        <v>0.7142857142857143</v>
      </c>
    </row>
    <row r="110" spans="1:21" ht="14.45" customHeight="1" x14ac:dyDescent="0.2">
      <c r="A110" s="813">
        <v>22</v>
      </c>
      <c r="B110" s="814" t="s">
        <v>842</v>
      </c>
      <c r="C110" s="814" t="s">
        <v>844</v>
      </c>
      <c r="D110" s="815" t="s">
        <v>1131</v>
      </c>
      <c r="E110" s="816" t="s">
        <v>857</v>
      </c>
      <c r="F110" s="814" t="s">
        <v>843</v>
      </c>
      <c r="G110" s="814" t="s">
        <v>1038</v>
      </c>
      <c r="H110" s="814" t="s">
        <v>329</v>
      </c>
      <c r="I110" s="814" t="s">
        <v>1039</v>
      </c>
      <c r="J110" s="814" t="s">
        <v>1040</v>
      </c>
      <c r="K110" s="814" t="s">
        <v>1041</v>
      </c>
      <c r="L110" s="817">
        <v>121.92</v>
      </c>
      <c r="M110" s="817">
        <v>121.92</v>
      </c>
      <c r="N110" s="814">
        <v>1</v>
      </c>
      <c r="O110" s="818"/>
      <c r="P110" s="817"/>
      <c r="Q110" s="819">
        <v>0</v>
      </c>
      <c r="R110" s="814"/>
      <c r="S110" s="819">
        <v>0</v>
      </c>
      <c r="T110" s="818"/>
      <c r="U110" s="820"/>
    </row>
    <row r="111" spans="1:21" ht="14.45" customHeight="1" x14ac:dyDescent="0.2">
      <c r="A111" s="813">
        <v>22</v>
      </c>
      <c r="B111" s="814" t="s">
        <v>842</v>
      </c>
      <c r="C111" s="814" t="s">
        <v>844</v>
      </c>
      <c r="D111" s="815" t="s">
        <v>1131</v>
      </c>
      <c r="E111" s="816" t="s">
        <v>851</v>
      </c>
      <c r="F111" s="814" t="s">
        <v>843</v>
      </c>
      <c r="G111" s="814" t="s">
        <v>965</v>
      </c>
      <c r="H111" s="814" t="s">
        <v>329</v>
      </c>
      <c r="I111" s="814" t="s">
        <v>966</v>
      </c>
      <c r="J111" s="814" t="s">
        <v>967</v>
      </c>
      <c r="K111" s="814" t="s">
        <v>968</v>
      </c>
      <c r="L111" s="817">
        <v>35.11</v>
      </c>
      <c r="M111" s="817">
        <v>105.33</v>
      </c>
      <c r="N111" s="814">
        <v>3</v>
      </c>
      <c r="O111" s="818">
        <v>0.5</v>
      </c>
      <c r="P111" s="817">
        <v>105.33</v>
      </c>
      <c r="Q111" s="819">
        <v>1</v>
      </c>
      <c r="R111" s="814">
        <v>3</v>
      </c>
      <c r="S111" s="819">
        <v>1</v>
      </c>
      <c r="T111" s="818">
        <v>0.5</v>
      </c>
      <c r="U111" s="820">
        <v>1</v>
      </c>
    </row>
    <row r="112" spans="1:21" ht="14.45" customHeight="1" x14ac:dyDescent="0.2">
      <c r="A112" s="813">
        <v>22</v>
      </c>
      <c r="B112" s="814" t="s">
        <v>842</v>
      </c>
      <c r="C112" s="814" t="s">
        <v>844</v>
      </c>
      <c r="D112" s="815" t="s">
        <v>1131</v>
      </c>
      <c r="E112" s="816" t="s">
        <v>851</v>
      </c>
      <c r="F112" s="814" t="s">
        <v>843</v>
      </c>
      <c r="G112" s="814" t="s">
        <v>1042</v>
      </c>
      <c r="H112" s="814" t="s">
        <v>329</v>
      </c>
      <c r="I112" s="814" t="s">
        <v>1043</v>
      </c>
      <c r="J112" s="814" t="s">
        <v>1044</v>
      </c>
      <c r="K112" s="814" t="s">
        <v>1045</v>
      </c>
      <c r="L112" s="817">
        <v>23.49</v>
      </c>
      <c r="M112" s="817">
        <v>23.49</v>
      </c>
      <c r="N112" s="814">
        <v>1</v>
      </c>
      <c r="O112" s="818">
        <v>1</v>
      </c>
      <c r="P112" s="817"/>
      <c r="Q112" s="819">
        <v>0</v>
      </c>
      <c r="R112" s="814"/>
      <c r="S112" s="819">
        <v>0</v>
      </c>
      <c r="T112" s="818"/>
      <c r="U112" s="820">
        <v>0</v>
      </c>
    </row>
    <row r="113" spans="1:21" ht="14.45" customHeight="1" x14ac:dyDescent="0.2">
      <c r="A113" s="813">
        <v>22</v>
      </c>
      <c r="B113" s="814" t="s">
        <v>842</v>
      </c>
      <c r="C113" s="814" t="s">
        <v>844</v>
      </c>
      <c r="D113" s="815" t="s">
        <v>1131</v>
      </c>
      <c r="E113" s="816" t="s">
        <v>851</v>
      </c>
      <c r="F113" s="814" t="s">
        <v>843</v>
      </c>
      <c r="G113" s="814" t="s">
        <v>1046</v>
      </c>
      <c r="H113" s="814" t="s">
        <v>329</v>
      </c>
      <c r="I113" s="814" t="s">
        <v>1047</v>
      </c>
      <c r="J113" s="814" t="s">
        <v>1048</v>
      </c>
      <c r="K113" s="814" t="s">
        <v>1049</v>
      </c>
      <c r="L113" s="817">
        <v>44.85</v>
      </c>
      <c r="M113" s="817">
        <v>44.85</v>
      </c>
      <c r="N113" s="814">
        <v>1</v>
      </c>
      <c r="O113" s="818">
        <v>1</v>
      </c>
      <c r="P113" s="817">
        <v>44.85</v>
      </c>
      <c r="Q113" s="819">
        <v>1</v>
      </c>
      <c r="R113" s="814">
        <v>1</v>
      </c>
      <c r="S113" s="819">
        <v>1</v>
      </c>
      <c r="T113" s="818">
        <v>1</v>
      </c>
      <c r="U113" s="820">
        <v>1</v>
      </c>
    </row>
    <row r="114" spans="1:21" ht="14.45" customHeight="1" x14ac:dyDescent="0.2">
      <c r="A114" s="813">
        <v>22</v>
      </c>
      <c r="B114" s="814" t="s">
        <v>842</v>
      </c>
      <c r="C114" s="814" t="s">
        <v>844</v>
      </c>
      <c r="D114" s="815" t="s">
        <v>1131</v>
      </c>
      <c r="E114" s="816" t="s">
        <v>851</v>
      </c>
      <c r="F114" s="814" t="s">
        <v>843</v>
      </c>
      <c r="G114" s="814" t="s">
        <v>876</v>
      </c>
      <c r="H114" s="814" t="s">
        <v>329</v>
      </c>
      <c r="I114" s="814" t="s">
        <v>1050</v>
      </c>
      <c r="J114" s="814" t="s">
        <v>878</v>
      </c>
      <c r="K114" s="814" t="s">
        <v>1051</v>
      </c>
      <c r="L114" s="817">
        <v>273.33</v>
      </c>
      <c r="M114" s="817">
        <v>273.33</v>
      </c>
      <c r="N114" s="814">
        <v>1</v>
      </c>
      <c r="O114" s="818">
        <v>1</v>
      </c>
      <c r="P114" s="817">
        <v>273.33</v>
      </c>
      <c r="Q114" s="819">
        <v>1</v>
      </c>
      <c r="R114" s="814">
        <v>1</v>
      </c>
      <c r="S114" s="819">
        <v>1</v>
      </c>
      <c r="T114" s="818">
        <v>1</v>
      </c>
      <c r="U114" s="820">
        <v>1</v>
      </c>
    </row>
    <row r="115" spans="1:21" ht="14.45" customHeight="1" x14ac:dyDescent="0.2">
      <c r="A115" s="813">
        <v>22</v>
      </c>
      <c r="B115" s="814" t="s">
        <v>842</v>
      </c>
      <c r="C115" s="814" t="s">
        <v>844</v>
      </c>
      <c r="D115" s="815" t="s">
        <v>1131</v>
      </c>
      <c r="E115" s="816" t="s">
        <v>851</v>
      </c>
      <c r="F115" s="814" t="s">
        <v>843</v>
      </c>
      <c r="G115" s="814" t="s">
        <v>979</v>
      </c>
      <c r="H115" s="814" t="s">
        <v>329</v>
      </c>
      <c r="I115" s="814" t="s">
        <v>980</v>
      </c>
      <c r="J115" s="814" t="s">
        <v>981</v>
      </c>
      <c r="K115" s="814" t="s">
        <v>982</v>
      </c>
      <c r="L115" s="817">
        <v>49.04</v>
      </c>
      <c r="M115" s="817">
        <v>49.04</v>
      </c>
      <c r="N115" s="814">
        <v>1</v>
      </c>
      <c r="O115" s="818">
        <v>1</v>
      </c>
      <c r="P115" s="817">
        <v>49.04</v>
      </c>
      <c r="Q115" s="819">
        <v>1</v>
      </c>
      <c r="R115" s="814">
        <v>1</v>
      </c>
      <c r="S115" s="819">
        <v>1</v>
      </c>
      <c r="T115" s="818">
        <v>1</v>
      </c>
      <c r="U115" s="820">
        <v>1</v>
      </c>
    </row>
    <row r="116" spans="1:21" ht="14.45" customHeight="1" x14ac:dyDescent="0.2">
      <c r="A116" s="813">
        <v>22</v>
      </c>
      <c r="B116" s="814" t="s">
        <v>842</v>
      </c>
      <c r="C116" s="814" t="s">
        <v>844</v>
      </c>
      <c r="D116" s="815" t="s">
        <v>1131</v>
      </c>
      <c r="E116" s="816" t="s">
        <v>851</v>
      </c>
      <c r="F116" s="814" t="s">
        <v>843</v>
      </c>
      <c r="G116" s="814" t="s">
        <v>892</v>
      </c>
      <c r="H116" s="814" t="s">
        <v>329</v>
      </c>
      <c r="I116" s="814" t="s">
        <v>893</v>
      </c>
      <c r="J116" s="814" t="s">
        <v>894</v>
      </c>
      <c r="K116" s="814" t="s">
        <v>895</v>
      </c>
      <c r="L116" s="817">
        <v>218.62</v>
      </c>
      <c r="M116" s="817">
        <v>218.62</v>
      </c>
      <c r="N116" s="814">
        <v>1</v>
      </c>
      <c r="O116" s="818">
        <v>0.5</v>
      </c>
      <c r="P116" s="817">
        <v>218.62</v>
      </c>
      <c r="Q116" s="819">
        <v>1</v>
      </c>
      <c r="R116" s="814">
        <v>1</v>
      </c>
      <c r="S116" s="819">
        <v>1</v>
      </c>
      <c r="T116" s="818">
        <v>0.5</v>
      </c>
      <c r="U116" s="820">
        <v>1</v>
      </c>
    </row>
    <row r="117" spans="1:21" ht="14.45" customHeight="1" x14ac:dyDescent="0.2">
      <c r="A117" s="813">
        <v>22</v>
      </c>
      <c r="B117" s="814" t="s">
        <v>842</v>
      </c>
      <c r="C117" s="814" t="s">
        <v>844</v>
      </c>
      <c r="D117" s="815" t="s">
        <v>1131</v>
      </c>
      <c r="E117" s="816" t="s">
        <v>851</v>
      </c>
      <c r="F117" s="814" t="s">
        <v>843</v>
      </c>
      <c r="G117" s="814" t="s">
        <v>1052</v>
      </c>
      <c r="H117" s="814" t="s">
        <v>595</v>
      </c>
      <c r="I117" s="814" t="s">
        <v>1053</v>
      </c>
      <c r="J117" s="814" t="s">
        <v>1054</v>
      </c>
      <c r="K117" s="814" t="s">
        <v>1055</v>
      </c>
      <c r="L117" s="817">
        <v>154.36000000000001</v>
      </c>
      <c r="M117" s="817">
        <v>154.36000000000001</v>
      </c>
      <c r="N117" s="814">
        <v>1</v>
      </c>
      <c r="O117" s="818">
        <v>1</v>
      </c>
      <c r="P117" s="817"/>
      <c r="Q117" s="819">
        <v>0</v>
      </c>
      <c r="R117" s="814"/>
      <c r="S117" s="819">
        <v>0</v>
      </c>
      <c r="T117" s="818"/>
      <c r="U117" s="820">
        <v>0</v>
      </c>
    </row>
    <row r="118" spans="1:21" ht="14.45" customHeight="1" x14ac:dyDescent="0.2">
      <c r="A118" s="813">
        <v>22</v>
      </c>
      <c r="B118" s="814" t="s">
        <v>842</v>
      </c>
      <c r="C118" s="814" t="s">
        <v>844</v>
      </c>
      <c r="D118" s="815" t="s">
        <v>1131</v>
      </c>
      <c r="E118" s="816" t="s">
        <v>851</v>
      </c>
      <c r="F118" s="814" t="s">
        <v>843</v>
      </c>
      <c r="G118" s="814" t="s">
        <v>905</v>
      </c>
      <c r="H118" s="814" t="s">
        <v>595</v>
      </c>
      <c r="I118" s="814" t="s">
        <v>906</v>
      </c>
      <c r="J118" s="814" t="s">
        <v>813</v>
      </c>
      <c r="K118" s="814" t="s">
        <v>907</v>
      </c>
      <c r="L118" s="817">
        <v>105.23</v>
      </c>
      <c r="M118" s="817">
        <v>1052.3</v>
      </c>
      <c r="N118" s="814">
        <v>10</v>
      </c>
      <c r="O118" s="818">
        <v>9</v>
      </c>
      <c r="P118" s="817">
        <v>315.69</v>
      </c>
      <c r="Q118" s="819">
        <v>0.3</v>
      </c>
      <c r="R118" s="814">
        <v>3</v>
      </c>
      <c r="S118" s="819">
        <v>0.3</v>
      </c>
      <c r="T118" s="818">
        <v>2.5</v>
      </c>
      <c r="U118" s="820">
        <v>0.27777777777777779</v>
      </c>
    </row>
    <row r="119" spans="1:21" ht="14.45" customHeight="1" x14ac:dyDescent="0.2">
      <c r="A119" s="813">
        <v>22</v>
      </c>
      <c r="B119" s="814" t="s">
        <v>842</v>
      </c>
      <c r="C119" s="814" t="s">
        <v>844</v>
      </c>
      <c r="D119" s="815" t="s">
        <v>1131</v>
      </c>
      <c r="E119" s="816" t="s">
        <v>851</v>
      </c>
      <c r="F119" s="814" t="s">
        <v>843</v>
      </c>
      <c r="G119" s="814" t="s">
        <v>905</v>
      </c>
      <c r="H119" s="814" t="s">
        <v>595</v>
      </c>
      <c r="I119" s="814" t="s">
        <v>908</v>
      </c>
      <c r="J119" s="814" t="s">
        <v>813</v>
      </c>
      <c r="K119" s="814" t="s">
        <v>909</v>
      </c>
      <c r="L119" s="817">
        <v>126.27</v>
      </c>
      <c r="M119" s="817">
        <v>4545.72</v>
      </c>
      <c r="N119" s="814">
        <v>36</v>
      </c>
      <c r="O119" s="818">
        <v>34</v>
      </c>
      <c r="P119" s="817">
        <v>1767.78</v>
      </c>
      <c r="Q119" s="819">
        <v>0.38888888888888884</v>
      </c>
      <c r="R119" s="814">
        <v>14</v>
      </c>
      <c r="S119" s="819">
        <v>0.3888888888888889</v>
      </c>
      <c r="T119" s="818">
        <v>12</v>
      </c>
      <c r="U119" s="820">
        <v>0.35294117647058826</v>
      </c>
    </row>
    <row r="120" spans="1:21" ht="14.45" customHeight="1" x14ac:dyDescent="0.2">
      <c r="A120" s="813">
        <v>22</v>
      </c>
      <c r="B120" s="814" t="s">
        <v>842</v>
      </c>
      <c r="C120" s="814" t="s">
        <v>844</v>
      </c>
      <c r="D120" s="815" t="s">
        <v>1131</v>
      </c>
      <c r="E120" s="816" t="s">
        <v>851</v>
      </c>
      <c r="F120" s="814" t="s">
        <v>843</v>
      </c>
      <c r="G120" s="814" t="s">
        <v>905</v>
      </c>
      <c r="H120" s="814" t="s">
        <v>595</v>
      </c>
      <c r="I120" s="814" t="s">
        <v>910</v>
      </c>
      <c r="J120" s="814" t="s">
        <v>813</v>
      </c>
      <c r="K120" s="814" t="s">
        <v>911</v>
      </c>
      <c r="L120" s="817">
        <v>63.14</v>
      </c>
      <c r="M120" s="817">
        <v>126.28</v>
      </c>
      <c r="N120" s="814">
        <v>2</v>
      </c>
      <c r="O120" s="818">
        <v>2</v>
      </c>
      <c r="P120" s="817"/>
      <c r="Q120" s="819">
        <v>0</v>
      </c>
      <c r="R120" s="814"/>
      <c r="S120" s="819">
        <v>0</v>
      </c>
      <c r="T120" s="818"/>
      <c r="U120" s="820">
        <v>0</v>
      </c>
    </row>
    <row r="121" spans="1:21" ht="14.45" customHeight="1" x14ac:dyDescent="0.2">
      <c r="A121" s="813">
        <v>22</v>
      </c>
      <c r="B121" s="814" t="s">
        <v>842</v>
      </c>
      <c r="C121" s="814" t="s">
        <v>844</v>
      </c>
      <c r="D121" s="815" t="s">
        <v>1131</v>
      </c>
      <c r="E121" s="816" t="s">
        <v>851</v>
      </c>
      <c r="F121" s="814" t="s">
        <v>843</v>
      </c>
      <c r="G121" s="814" t="s">
        <v>905</v>
      </c>
      <c r="H121" s="814" t="s">
        <v>595</v>
      </c>
      <c r="I121" s="814" t="s">
        <v>815</v>
      </c>
      <c r="J121" s="814" t="s">
        <v>813</v>
      </c>
      <c r="K121" s="814" t="s">
        <v>816</v>
      </c>
      <c r="L121" s="817">
        <v>84.18</v>
      </c>
      <c r="M121" s="817">
        <v>2104.5000000000009</v>
      </c>
      <c r="N121" s="814">
        <v>25</v>
      </c>
      <c r="O121" s="818">
        <v>21.5</v>
      </c>
      <c r="P121" s="817">
        <v>1346.8800000000006</v>
      </c>
      <c r="Q121" s="819">
        <v>0.64</v>
      </c>
      <c r="R121" s="814">
        <v>16</v>
      </c>
      <c r="S121" s="819">
        <v>0.64</v>
      </c>
      <c r="T121" s="818">
        <v>13</v>
      </c>
      <c r="U121" s="820">
        <v>0.60465116279069764</v>
      </c>
    </row>
    <row r="122" spans="1:21" ht="14.45" customHeight="1" x14ac:dyDescent="0.2">
      <c r="A122" s="813">
        <v>22</v>
      </c>
      <c r="B122" s="814" t="s">
        <v>842</v>
      </c>
      <c r="C122" s="814" t="s">
        <v>844</v>
      </c>
      <c r="D122" s="815" t="s">
        <v>1131</v>
      </c>
      <c r="E122" s="816" t="s">
        <v>851</v>
      </c>
      <c r="F122" s="814" t="s">
        <v>843</v>
      </c>
      <c r="G122" s="814" t="s">
        <v>905</v>
      </c>
      <c r="H122" s="814" t="s">
        <v>595</v>
      </c>
      <c r="I122" s="814" t="s">
        <v>812</v>
      </c>
      <c r="J122" s="814" t="s">
        <v>813</v>
      </c>
      <c r="K122" s="814" t="s">
        <v>814</v>
      </c>
      <c r="L122" s="817">
        <v>49.08</v>
      </c>
      <c r="M122" s="817">
        <v>196.32</v>
      </c>
      <c r="N122" s="814">
        <v>4</v>
      </c>
      <c r="O122" s="818">
        <v>4</v>
      </c>
      <c r="P122" s="817">
        <v>98.16</v>
      </c>
      <c r="Q122" s="819">
        <v>0.5</v>
      </c>
      <c r="R122" s="814">
        <v>2</v>
      </c>
      <c r="S122" s="819">
        <v>0.5</v>
      </c>
      <c r="T122" s="818">
        <v>2</v>
      </c>
      <c r="U122" s="820">
        <v>0.5</v>
      </c>
    </row>
    <row r="123" spans="1:21" ht="14.45" customHeight="1" x14ac:dyDescent="0.2">
      <c r="A123" s="813">
        <v>22</v>
      </c>
      <c r="B123" s="814" t="s">
        <v>842</v>
      </c>
      <c r="C123" s="814" t="s">
        <v>844</v>
      </c>
      <c r="D123" s="815" t="s">
        <v>1131</v>
      </c>
      <c r="E123" s="816" t="s">
        <v>851</v>
      </c>
      <c r="F123" s="814" t="s">
        <v>843</v>
      </c>
      <c r="G123" s="814" t="s">
        <v>905</v>
      </c>
      <c r="H123" s="814" t="s">
        <v>595</v>
      </c>
      <c r="I123" s="814" t="s">
        <v>817</v>
      </c>
      <c r="J123" s="814" t="s">
        <v>603</v>
      </c>
      <c r="K123" s="814" t="s">
        <v>604</v>
      </c>
      <c r="L123" s="817">
        <v>84.18</v>
      </c>
      <c r="M123" s="817">
        <v>336.72</v>
      </c>
      <c r="N123" s="814">
        <v>4</v>
      </c>
      <c r="O123" s="818">
        <v>3.5</v>
      </c>
      <c r="P123" s="817">
        <v>84.18</v>
      </c>
      <c r="Q123" s="819">
        <v>0.25</v>
      </c>
      <c r="R123" s="814">
        <v>1</v>
      </c>
      <c r="S123" s="819">
        <v>0.25</v>
      </c>
      <c r="T123" s="818">
        <v>1</v>
      </c>
      <c r="U123" s="820">
        <v>0.2857142857142857</v>
      </c>
    </row>
    <row r="124" spans="1:21" ht="14.45" customHeight="1" x14ac:dyDescent="0.2">
      <c r="A124" s="813">
        <v>22</v>
      </c>
      <c r="B124" s="814" t="s">
        <v>842</v>
      </c>
      <c r="C124" s="814" t="s">
        <v>844</v>
      </c>
      <c r="D124" s="815" t="s">
        <v>1131</v>
      </c>
      <c r="E124" s="816" t="s">
        <v>851</v>
      </c>
      <c r="F124" s="814" t="s">
        <v>843</v>
      </c>
      <c r="G124" s="814" t="s">
        <v>905</v>
      </c>
      <c r="H124" s="814" t="s">
        <v>595</v>
      </c>
      <c r="I124" s="814" t="s">
        <v>913</v>
      </c>
      <c r="J124" s="814" t="s">
        <v>603</v>
      </c>
      <c r="K124" s="814" t="s">
        <v>914</v>
      </c>
      <c r="L124" s="817">
        <v>105.23</v>
      </c>
      <c r="M124" s="817">
        <v>315.69</v>
      </c>
      <c r="N124" s="814">
        <v>3</v>
      </c>
      <c r="O124" s="818">
        <v>3</v>
      </c>
      <c r="P124" s="817">
        <v>105.23</v>
      </c>
      <c r="Q124" s="819">
        <v>0.33333333333333337</v>
      </c>
      <c r="R124" s="814">
        <v>1</v>
      </c>
      <c r="S124" s="819">
        <v>0.33333333333333331</v>
      </c>
      <c r="T124" s="818">
        <v>1</v>
      </c>
      <c r="U124" s="820">
        <v>0.33333333333333331</v>
      </c>
    </row>
    <row r="125" spans="1:21" ht="14.45" customHeight="1" x14ac:dyDescent="0.2">
      <c r="A125" s="813">
        <v>22</v>
      </c>
      <c r="B125" s="814" t="s">
        <v>842</v>
      </c>
      <c r="C125" s="814" t="s">
        <v>844</v>
      </c>
      <c r="D125" s="815" t="s">
        <v>1131</v>
      </c>
      <c r="E125" s="816" t="s">
        <v>851</v>
      </c>
      <c r="F125" s="814" t="s">
        <v>843</v>
      </c>
      <c r="G125" s="814" t="s">
        <v>905</v>
      </c>
      <c r="H125" s="814" t="s">
        <v>595</v>
      </c>
      <c r="I125" s="814" t="s">
        <v>1003</v>
      </c>
      <c r="J125" s="814" t="s">
        <v>603</v>
      </c>
      <c r="K125" s="814" t="s">
        <v>1004</v>
      </c>
      <c r="L125" s="817">
        <v>63.14</v>
      </c>
      <c r="M125" s="817">
        <v>63.14</v>
      </c>
      <c r="N125" s="814">
        <v>1</v>
      </c>
      <c r="O125" s="818">
        <v>1</v>
      </c>
      <c r="P125" s="817"/>
      <c r="Q125" s="819">
        <v>0</v>
      </c>
      <c r="R125" s="814"/>
      <c r="S125" s="819">
        <v>0</v>
      </c>
      <c r="T125" s="818"/>
      <c r="U125" s="820">
        <v>0</v>
      </c>
    </row>
    <row r="126" spans="1:21" ht="14.45" customHeight="1" x14ac:dyDescent="0.2">
      <c r="A126" s="813">
        <v>22</v>
      </c>
      <c r="B126" s="814" t="s">
        <v>842</v>
      </c>
      <c r="C126" s="814" t="s">
        <v>844</v>
      </c>
      <c r="D126" s="815" t="s">
        <v>1131</v>
      </c>
      <c r="E126" s="816" t="s">
        <v>851</v>
      </c>
      <c r="F126" s="814" t="s">
        <v>843</v>
      </c>
      <c r="G126" s="814" t="s">
        <v>905</v>
      </c>
      <c r="H126" s="814" t="s">
        <v>595</v>
      </c>
      <c r="I126" s="814" t="s">
        <v>915</v>
      </c>
      <c r="J126" s="814" t="s">
        <v>603</v>
      </c>
      <c r="K126" s="814" t="s">
        <v>916</v>
      </c>
      <c r="L126" s="817">
        <v>126.27</v>
      </c>
      <c r="M126" s="817">
        <v>1136.43</v>
      </c>
      <c r="N126" s="814">
        <v>9</v>
      </c>
      <c r="O126" s="818">
        <v>8</v>
      </c>
      <c r="P126" s="817">
        <v>505.08</v>
      </c>
      <c r="Q126" s="819">
        <v>0.44444444444444442</v>
      </c>
      <c r="R126" s="814">
        <v>4</v>
      </c>
      <c r="S126" s="819">
        <v>0.44444444444444442</v>
      </c>
      <c r="T126" s="818">
        <v>3.5</v>
      </c>
      <c r="U126" s="820">
        <v>0.4375</v>
      </c>
    </row>
    <row r="127" spans="1:21" ht="14.45" customHeight="1" x14ac:dyDescent="0.2">
      <c r="A127" s="813">
        <v>22</v>
      </c>
      <c r="B127" s="814" t="s">
        <v>842</v>
      </c>
      <c r="C127" s="814" t="s">
        <v>844</v>
      </c>
      <c r="D127" s="815" t="s">
        <v>1131</v>
      </c>
      <c r="E127" s="816" t="s">
        <v>851</v>
      </c>
      <c r="F127" s="814" t="s">
        <v>843</v>
      </c>
      <c r="G127" s="814" t="s">
        <v>905</v>
      </c>
      <c r="H127" s="814" t="s">
        <v>595</v>
      </c>
      <c r="I127" s="814" t="s">
        <v>917</v>
      </c>
      <c r="J127" s="814" t="s">
        <v>603</v>
      </c>
      <c r="K127" s="814" t="s">
        <v>918</v>
      </c>
      <c r="L127" s="817">
        <v>74.08</v>
      </c>
      <c r="M127" s="817">
        <v>74.08</v>
      </c>
      <c r="N127" s="814">
        <v>1</v>
      </c>
      <c r="O127" s="818">
        <v>1</v>
      </c>
      <c r="P127" s="817"/>
      <c r="Q127" s="819">
        <v>0</v>
      </c>
      <c r="R127" s="814"/>
      <c r="S127" s="819">
        <v>0</v>
      </c>
      <c r="T127" s="818"/>
      <c r="U127" s="820">
        <v>0</v>
      </c>
    </row>
    <row r="128" spans="1:21" ht="14.45" customHeight="1" x14ac:dyDescent="0.2">
      <c r="A128" s="813">
        <v>22</v>
      </c>
      <c r="B128" s="814" t="s">
        <v>842</v>
      </c>
      <c r="C128" s="814" t="s">
        <v>844</v>
      </c>
      <c r="D128" s="815" t="s">
        <v>1131</v>
      </c>
      <c r="E128" s="816" t="s">
        <v>851</v>
      </c>
      <c r="F128" s="814" t="s">
        <v>843</v>
      </c>
      <c r="G128" s="814" t="s">
        <v>905</v>
      </c>
      <c r="H128" s="814" t="s">
        <v>595</v>
      </c>
      <c r="I128" s="814" t="s">
        <v>836</v>
      </c>
      <c r="J128" s="814" t="s">
        <v>603</v>
      </c>
      <c r="K128" s="814" t="s">
        <v>682</v>
      </c>
      <c r="L128" s="817">
        <v>94.28</v>
      </c>
      <c r="M128" s="817">
        <v>282.84000000000003</v>
      </c>
      <c r="N128" s="814">
        <v>3</v>
      </c>
      <c r="O128" s="818">
        <v>3</v>
      </c>
      <c r="P128" s="817">
        <v>188.56</v>
      </c>
      <c r="Q128" s="819">
        <v>0.66666666666666663</v>
      </c>
      <c r="R128" s="814">
        <v>2</v>
      </c>
      <c r="S128" s="819">
        <v>0.66666666666666663</v>
      </c>
      <c r="T128" s="818">
        <v>2</v>
      </c>
      <c r="U128" s="820">
        <v>0.66666666666666663</v>
      </c>
    </row>
    <row r="129" spans="1:21" ht="14.45" customHeight="1" x14ac:dyDescent="0.2">
      <c r="A129" s="813">
        <v>22</v>
      </c>
      <c r="B129" s="814" t="s">
        <v>842</v>
      </c>
      <c r="C129" s="814" t="s">
        <v>844</v>
      </c>
      <c r="D129" s="815" t="s">
        <v>1131</v>
      </c>
      <c r="E129" s="816" t="s">
        <v>851</v>
      </c>
      <c r="F129" s="814" t="s">
        <v>843</v>
      </c>
      <c r="G129" s="814" t="s">
        <v>905</v>
      </c>
      <c r="H129" s="814" t="s">
        <v>595</v>
      </c>
      <c r="I129" s="814" t="s">
        <v>919</v>
      </c>
      <c r="J129" s="814" t="s">
        <v>603</v>
      </c>
      <c r="K129" s="814" t="s">
        <v>920</v>
      </c>
      <c r="L129" s="817">
        <v>168.36</v>
      </c>
      <c r="M129" s="817">
        <v>841.80000000000007</v>
      </c>
      <c r="N129" s="814">
        <v>5</v>
      </c>
      <c r="O129" s="818">
        <v>4.5</v>
      </c>
      <c r="P129" s="817">
        <v>673.44</v>
      </c>
      <c r="Q129" s="819">
        <v>0.8</v>
      </c>
      <c r="R129" s="814">
        <v>4</v>
      </c>
      <c r="S129" s="819">
        <v>0.8</v>
      </c>
      <c r="T129" s="818">
        <v>3.5</v>
      </c>
      <c r="U129" s="820">
        <v>0.77777777777777779</v>
      </c>
    </row>
    <row r="130" spans="1:21" ht="14.45" customHeight="1" x14ac:dyDescent="0.2">
      <c r="A130" s="813">
        <v>22</v>
      </c>
      <c r="B130" s="814" t="s">
        <v>842</v>
      </c>
      <c r="C130" s="814" t="s">
        <v>844</v>
      </c>
      <c r="D130" s="815" t="s">
        <v>1131</v>
      </c>
      <c r="E130" s="816" t="s">
        <v>851</v>
      </c>
      <c r="F130" s="814" t="s">
        <v>843</v>
      </c>
      <c r="G130" s="814" t="s">
        <v>923</v>
      </c>
      <c r="H130" s="814" t="s">
        <v>329</v>
      </c>
      <c r="I130" s="814" t="s">
        <v>924</v>
      </c>
      <c r="J130" s="814" t="s">
        <v>925</v>
      </c>
      <c r="K130" s="814" t="s">
        <v>926</v>
      </c>
      <c r="L130" s="817">
        <v>0</v>
      </c>
      <c r="M130" s="817">
        <v>0</v>
      </c>
      <c r="N130" s="814">
        <v>9</v>
      </c>
      <c r="O130" s="818">
        <v>7.5</v>
      </c>
      <c r="P130" s="817">
        <v>0</v>
      </c>
      <c r="Q130" s="819"/>
      <c r="R130" s="814">
        <v>9</v>
      </c>
      <c r="S130" s="819">
        <v>1</v>
      </c>
      <c r="T130" s="818">
        <v>7.5</v>
      </c>
      <c r="U130" s="820">
        <v>1</v>
      </c>
    </row>
    <row r="131" spans="1:21" ht="14.45" customHeight="1" x14ac:dyDescent="0.2">
      <c r="A131" s="813">
        <v>22</v>
      </c>
      <c r="B131" s="814" t="s">
        <v>842</v>
      </c>
      <c r="C131" s="814" t="s">
        <v>844</v>
      </c>
      <c r="D131" s="815" t="s">
        <v>1131</v>
      </c>
      <c r="E131" s="816" t="s">
        <v>859</v>
      </c>
      <c r="F131" s="814" t="s">
        <v>843</v>
      </c>
      <c r="G131" s="814" t="s">
        <v>1056</v>
      </c>
      <c r="H131" s="814" t="s">
        <v>329</v>
      </c>
      <c r="I131" s="814" t="s">
        <v>1057</v>
      </c>
      <c r="J131" s="814" t="s">
        <v>1058</v>
      </c>
      <c r="K131" s="814" t="s">
        <v>1059</v>
      </c>
      <c r="L131" s="817">
        <v>179.68</v>
      </c>
      <c r="M131" s="817">
        <v>359.36</v>
      </c>
      <c r="N131" s="814">
        <v>2</v>
      </c>
      <c r="O131" s="818">
        <v>0.5</v>
      </c>
      <c r="P131" s="817">
        <v>359.36</v>
      </c>
      <c r="Q131" s="819">
        <v>1</v>
      </c>
      <c r="R131" s="814">
        <v>2</v>
      </c>
      <c r="S131" s="819">
        <v>1</v>
      </c>
      <c r="T131" s="818">
        <v>0.5</v>
      </c>
      <c r="U131" s="820">
        <v>1</v>
      </c>
    </row>
    <row r="132" spans="1:21" ht="14.45" customHeight="1" x14ac:dyDescent="0.2">
      <c r="A132" s="813">
        <v>22</v>
      </c>
      <c r="B132" s="814" t="s">
        <v>842</v>
      </c>
      <c r="C132" s="814" t="s">
        <v>844</v>
      </c>
      <c r="D132" s="815" t="s">
        <v>1131</v>
      </c>
      <c r="E132" s="816" t="s">
        <v>859</v>
      </c>
      <c r="F132" s="814" t="s">
        <v>843</v>
      </c>
      <c r="G132" s="814" t="s">
        <v>1056</v>
      </c>
      <c r="H132" s="814" t="s">
        <v>329</v>
      </c>
      <c r="I132" s="814" t="s">
        <v>1060</v>
      </c>
      <c r="J132" s="814" t="s">
        <v>1058</v>
      </c>
      <c r="K132" s="814" t="s">
        <v>1061</v>
      </c>
      <c r="L132" s="817">
        <v>179.68</v>
      </c>
      <c r="M132" s="817">
        <v>179.68</v>
      </c>
      <c r="N132" s="814">
        <v>1</v>
      </c>
      <c r="O132" s="818">
        <v>0.5</v>
      </c>
      <c r="P132" s="817">
        <v>179.68</v>
      </c>
      <c r="Q132" s="819">
        <v>1</v>
      </c>
      <c r="R132" s="814">
        <v>1</v>
      </c>
      <c r="S132" s="819">
        <v>1</v>
      </c>
      <c r="T132" s="818">
        <v>0.5</v>
      </c>
      <c r="U132" s="820">
        <v>1</v>
      </c>
    </row>
    <row r="133" spans="1:21" ht="14.45" customHeight="1" x14ac:dyDescent="0.2">
      <c r="A133" s="813">
        <v>22</v>
      </c>
      <c r="B133" s="814" t="s">
        <v>842</v>
      </c>
      <c r="C133" s="814" t="s">
        <v>844</v>
      </c>
      <c r="D133" s="815" t="s">
        <v>1131</v>
      </c>
      <c r="E133" s="816" t="s">
        <v>859</v>
      </c>
      <c r="F133" s="814" t="s">
        <v>843</v>
      </c>
      <c r="G133" s="814" t="s">
        <v>931</v>
      </c>
      <c r="H133" s="814" t="s">
        <v>329</v>
      </c>
      <c r="I133" s="814" t="s">
        <v>1062</v>
      </c>
      <c r="J133" s="814" t="s">
        <v>1063</v>
      </c>
      <c r="K133" s="814" t="s">
        <v>1064</v>
      </c>
      <c r="L133" s="817">
        <v>58.52</v>
      </c>
      <c r="M133" s="817">
        <v>58.52</v>
      </c>
      <c r="N133" s="814">
        <v>1</v>
      </c>
      <c r="O133" s="818">
        <v>1</v>
      </c>
      <c r="P133" s="817">
        <v>58.52</v>
      </c>
      <c r="Q133" s="819">
        <v>1</v>
      </c>
      <c r="R133" s="814">
        <v>1</v>
      </c>
      <c r="S133" s="819">
        <v>1</v>
      </c>
      <c r="T133" s="818">
        <v>1</v>
      </c>
      <c r="U133" s="820">
        <v>1</v>
      </c>
    </row>
    <row r="134" spans="1:21" ht="14.45" customHeight="1" x14ac:dyDescent="0.2">
      <c r="A134" s="813">
        <v>22</v>
      </c>
      <c r="B134" s="814" t="s">
        <v>842</v>
      </c>
      <c r="C134" s="814" t="s">
        <v>844</v>
      </c>
      <c r="D134" s="815" t="s">
        <v>1131</v>
      </c>
      <c r="E134" s="816" t="s">
        <v>859</v>
      </c>
      <c r="F134" s="814" t="s">
        <v>843</v>
      </c>
      <c r="G134" s="814" t="s">
        <v>876</v>
      </c>
      <c r="H134" s="814" t="s">
        <v>329</v>
      </c>
      <c r="I134" s="814" t="s">
        <v>877</v>
      </c>
      <c r="J134" s="814" t="s">
        <v>878</v>
      </c>
      <c r="K134" s="814" t="s">
        <v>879</v>
      </c>
      <c r="L134" s="817">
        <v>91.11</v>
      </c>
      <c r="M134" s="817">
        <v>91.11</v>
      </c>
      <c r="N134" s="814">
        <v>1</v>
      </c>
      <c r="O134" s="818">
        <v>1</v>
      </c>
      <c r="P134" s="817"/>
      <c r="Q134" s="819">
        <v>0</v>
      </c>
      <c r="R134" s="814"/>
      <c r="S134" s="819">
        <v>0</v>
      </c>
      <c r="T134" s="818"/>
      <c r="U134" s="820">
        <v>0</v>
      </c>
    </row>
    <row r="135" spans="1:21" ht="14.45" customHeight="1" x14ac:dyDescent="0.2">
      <c r="A135" s="813">
        <v>22</v>
      </c>
      <c r="B135" s="814" t="s">
        <v>842</v>
      </c>
      <c r="C135" s="814" t="s">
        <v>844</v>
      </c>
      <c r="D135" s="815" t="s">
        <v>1131</v>
      </c>
      <c r="E135" s="816" t="s">
        <v>859</v>
      </c>
      <c r="F135" s="814" t="s">
        <v>843</v>
      </c>
      <c r="G135" s="814" t="s">
        <v>876</v>
      </c>
      <c r="H135" s="814" t="s">
        <v>329</v>
      </c>
      <c r="I135" s="814" t="s">
        <v>1065</v>
      </c>
      <c r="J135" s="814" t="s">
        <v>878</v>
      </c>
      <c r="K135" s="814" t="s">
        <v>1066</v>
      </c>
      <c r="L135" s="817">
        <v>273.33</v>
      </c>
      <c r="M135" s="817">
        <v>273.33</v>
      </c>
      <c r="N135" s="814">
        <v>1</v>
      </c>
      <c r="O135" s="818">
        <v>0.5</v>
      </c>
      <c r="P135" s="817">
        <v>273.33</v>
      </c>
      <c r="Q135" s="819">
        <v>1</v>
      </c>
      <c r="R135" s="814">
        <v>1</v>
      </c>
      <c r="S135" s="819">
        <v>1</v>
      </c>
      <c r="T135" s="818">
        <v>0.5</v>
      </c>
      <c r="U135" s="820">
        <v>1</v>
      </c>
    </row>
    <row r="136" spans="1:21" ht="14.45" customHeight="1" x14ac:dyDescent="0.2">
      <c r="A136" s="813">
        <v>22</v>
      </c>
      <c r="B136" s="814" t="s">
        <v>842</v>
      </c>
      <c r="C136" s="814" t="s">
        <v>844</v>
      </c>
      <c r="D136" s="815" t="s">
        <v>1131</v>
      </c>
      <c r="E136" s="816" t="s">
        <v>859</v>
      </c>
      <c r="F136" s="814" t="s">
        <v>843</v>
      </c>
      <c r="G136" s="814" t="s">
        <v>979</v>
      </c>
      <c r="H136" s="814" t="s">
        <v>329</v>
      </c>
      <c r="I136" s="814" t="s">
        <v>980</v>
      </c>
      <c r="J136" s="814" t="s">
        <v>981</v>
      </c>
      <c r="K136" s="814" t="s">
        <v>982</v>
      </c>
      <c r="L136" s="817">
        <v>49.04</v>
      </c>
      <c r="M136" s="817">
        <v>49.04</v>
      </c>
      <c r="N136" s="814">
        <v>1</v>
      </c>
      <c r="O136" s="818">
        <v>1</v>
      </c>
      <c r="P136" s="817">
        <v>49.04</v>
      </c>
      <c r="Q136" s="819">
        <v>1</v>
      </c>
      <c r="R136" s="814">
        <v>1</v>
      </c>
      <c r="S136" s="819">
        <v>1</v>
      </c>
      <c r="T136" s="818">
        <v>1</v>
      </c>
      <c r="U136" s="820">
        <v>1</v>
      </c>
    </row>
    <row r="137" spans="1:21" ht="14.45" customHeight="1" x14ac:dyDescent="0.2">
      <c r="A137" s="813">
        <v>22</v>
      </c>
      <c r="B137" s="814" t="s">
        <v>842</v>
      </c>
      <c r="C137" s="814" t="s">
        <v>844</v>
      </c>
      <c r="D137" s="815" t="s">
        <v>1131</v>
      </c>
      <c r="E137" s="816" t="s">
        <v>859</v>
      </c>
      <c r="F137" s="814" t="s">
        <v>843</v>
      </c>
      <c r="G137" s="814" t="s">
        <v>1067</v>
      </c>
      <c r="H137" s="814" t="s">
        <v>329</v>
      </c>
      <c r="I137" s="814" t="s">
        <v>1068</v>
      </c>
      <c r="J137" s="814" t="s">
        <v>1069</v>
      </c>
      <c r="K137" s="814" t="s">
        <v>1070</v>
      </c>
      <c r="L137" s="817">
        <v>0</v>
      </c>
      <c r="M137" s="817">
        <v>0</v>
      </c>
      <c r="N137" s="814">
        <v>2</v>
      </c>
      <c r="O137" s="818">
        <v>2</v>
      </c>
      <c r="P137" s="817">
        <v>0</v>
      </c>
      <c r="Q137" s="819"/>
      <c r="R137" s="814">
        <v>2</v>
      </c>
      <c r="S137" s="819">
        <v>1</v>
      </c>
      <c r="T137" s="818">
        <v>2</v>
      </c>
      <c r="U137" s="820">
        <v>1</v>
      </c>
    </row>
    <row r="138" spans="1:21" ht="14.45" customHeight="1" x14ac:dyDescent="0.2">
      <c r="A138" s="813">
        <v>22</v>
      </c>
      <c r="B138" s="814" t="s">
        <v>842</v>
      </c>
      <c r="C138" s="814" t="s">
        <v>844</v>
      </c>
      <c r="D138" s="815" t="s">
        <v>1131</v>
      </c>
      <c r="E138" s="816" t="s">
        <v>859</v>
      </c>
      <c r="F138" s="814" t="s">
        <v>843</v>
      </c>
      <c r="G138" s="814" t="s">
        <v>1071</v>
      </c>
      <c r="H138" s="814" t="s">
        <v>329</v>
      </c>
      <c r="I138" s="814" t="s">
        <v>1072</v>
      </c>
      <c r="J138" s="814" t="s">
        <v>1073</v>
      </c>
      <c r="K138" s="814" t="s">
        <v>1074</v>
      </c>
      <c r="L138" s="817">
        <v>89.39</v>
      </c>
      <c r="M138" s="817">
        <v>89.39</v>
      </c>
      <c r="N138" s="814">
        <v>1</v>
      </c>
      <c r="O138" s="818">
        <v>1</v>
      </c>
      <c r="P138" s="817">
        <v>89.39</v>
      </c>
      <c r="Q138" s="819">
        <v>1</v>
      </c>
      <c r="R138" s="814">
        <v>1</v>
      </c>
      <c r="S138" s="819">
        <v>1</v>
      </c>
      <c r="T138" s="818">
        <v>1</v>
      </c>
      <c r="U138" s="820">
        <v>1</v>
      </c>
    </row>
    <row r="139" spans="1:21" ht="14.45" customHeight="1" x14ac:dyDescent="0.2">
      <c r="A139" s="813">
        <v>22</v>
      </c>
      <c r="B139" s="814" t="s">
        <v>842</v>
      </c>
      <c r="C139" s="814" t="s">
        <v>844</v>
      </c>
      <c r="D139" s="815" t="s">
        <v>1131</v>
      </c>
      <c r="E139" s="816" t="s">
        <v>859</v>
      </c>
      <c r="F139" s="814" t="s">
        <v>843</v>
      </c>
      <c r="G139" s="814" t="s">
        <v>900</v>
      </c>
      <c r="H139" s="814" t="s">
        <v>595</v>
      </c>
      <c r="I139" s="814" t="s">
        <v>827</v>
      </c>
      <c r="J139" s="814" t="s">
        <v>648</v>
      </c>
      <c r="K139" s="814" t="s">
        <v>639</v>
      </c>
      <c r="L139" s="817">
        <v>0</v>
      </c>
      <c r="M139" s="817">
        <v>0</v>
      </c>
      <c r="N139" s="814">
        <v>1</v>
      </c>
      <c r="O139" s="818">
        <v>1</v>
      </c>
      <c r="P139" s="817">
        <v>0</v>
      </c>
      <c r="Q139" s="819"/>
      <c r="R139" s="814">
        <v>1</v>
      </c>
      <c r="S139" s="819">
        <v>1</v>
      </c>
      <c r="T139" s="818">
        <v>1</v>
      </c>
      <c r="U139" s="820">
        <v>1</v>
      </c>
    </row>
    <row r="140" spans="1:21" ht="14.45" customHeight="1" x14ac:dyDescent="0.2">
      <c r="A140" s="813">
        <v>22</v>
      </c>
      <c r="B140" s="814" t="s">
        <v>842</v>
      </c>
      <c r="C140" s="814" t="s">
        <v>844</v>
      </c>
      <c r="D140" s="815" t="s">
        <v>1131</v>
      </c>
      <c r="E140" s="816" t="s">
        <v>859</v>
      </c>
      <c r="F140" s="814" t="s">
        <v>843</v>
      </c>
      <c r="G140" s="814" t="s">
        <v>1075</v>
      </c>
      <c r="H140" s="814" t="s">
        <v>329</v>
      </c>
      <c r="I140" s="814" t="s">
        <v>1076</v>
      </c>
      <c r="J140" s="814" t="s">
        <v>1077</v>
      </c>
      <c r="K140" s="814" t="s">
        <v>1078</v>
      </c>
      <c r="L140" s="817">
        <v>155.52000000000001</v>
      </c>
      <c r="M140" s="817">
        <v>155.52000000000001</v>
      </c>
      <c r="N140" s="814">
        <v>1</v>
      </c>
      <c r="O140" s="818">
        <v>0.5</v>
      </c>
      <c r="P140" s="817">
        <v>155.52000000000001</v>
      </c>
      <c r="Q140" s="819">
        <v>1</v>
      </c>
      <c r="R140" s="814">
        <v>1</v>
      </c>
      <c r="S140" s="819">
        <v>1</v>
      </c>
      <c r="T140" s="818">
        <v>0.5</v>
      </c>
      <c r="U140" s="820">
        <v>1</v>
      </c>
    </row>
    <row r="141" spans="1:21" ht="14.45" customHeight="1" x14ac:dyDescent="0.2">
      <c r="A141" s="813">
        <v>22</v>
      </c>
      <c r="B141" s="814" t="s">
        <v>842</v>
      </c>
      <c r="C141" s="814" t="s">
        <v>844</v>
      </c>
      <c r="D141" s="815" t="s">
        <v>1131</v>
      </c>
      <c r="E141" s="816" t="s">
        <v>859</v>
      </c>
      <c r="F141" s="814" t="s">
        <v>843</v>
      </c>
      <c r="G141" s="814" t="s">
        <v>905</v>
      </c>
      <c r="H141" s="814" t="s">
        <v>329</v>
      </c>
      <c r="I141" s="814" t="s">
        <v>1079</v>
      </c>
      <c r="J141" s="814" t="s">
        <v>603</v>
      </c>
      <c r="K141" s="814" t="s">
        <v>918</v>
      </c>
      <c r="L141" s="817">
        <v>74.08</v>
      </c>
      <c r="M141" s="817">
        <v>74.08</v>
      </c>
      <c r="N141" s="814">
        <v>1</v>
      </c>
      <c r="O141" s="818">
        <v>1</v>
      </c>
      <c r="P141" s="817"/>
      <c r="Q141" s="819">
        <v>0</v>
      </c>
      <c r="R141" s="814"/>
      <c r="S141" s="819">
        <v>0</v>
      </c>
      <c r="T141" s="818"/>
      <c r="U141" s="820">
        <v>0</v>
      </c>
    </row>
    <row r="142" spans="1:21" ht="14.45" customHeight="1" x14ac:dyDescent="0.2">
      <c r="A142" s="813">
        <v>22</v>
      </c>
      <c r="B142" s="814" t="s">
        <v>842</v>
      </c>
      <c r="C142" s="814" t="s">
        <v>844</v>
      </c>
      <c r="D142" s="815" t="s">
        <v>1131</v>
      </c>
      <c r="E142" s="816" t="s">
        <v>859</v>
      </c>
      <c r="F142" s="814" t="s">
        <v>843</v>
      </c>
      <c r="G142" s="814" t="s">
        <v>905</v>
      </c>
      <c r="H142" s="814" t="s">
        <v>329</v>
      </c>
      <c r="I142" s="814" t="s">
        <v>1080</v>
      </c>
      <c r="J142" s="814" t="s">
        <v>603</v>
      </c>
      <c r="K142" s="814" t="s">
        <v>682</v>
      </c>
      <c r="L142" s="817">
        <v>94.28</v>
      </c>
      <c r="M142" s="817">
        <v>377.12</v>
      </c>
      <c r="N142" s="814">
        <v>4</v>
      </c>
      <c r="O142" s="818">
        <v>4</v>
      </c>
      <c r="P142" s="817">
        <v>282.84000000000003</v>
      </c>
      <c r="Q142" s="819">
        <v>0.75000000000000011</v>
      </c>
      <c r="R142" s="814">
        <v>3</v>
      </c>
      <c r="S142" s="819">
        <v>0.75</v>
      </c>
      <c r="T142" s="818">
        <v>3</v>
      </c>
      <c r="U142" s="820">
        <v>0.75</v>
      </c>
    </row>
    <row r="143" spans="1:21" ht="14.45" customHeight="1" x14ac:dyDescent="0.2">
      <c r="A143" s="813">
        <v>22</v>
      </c>
      <c r="B143" s="814" t="s">
        <v>842</v>
      </c>
      <c r="C143" s="814" t="s">
        <v>844</v>
      </c>
      <c r="D143" s="815" t="s">
        <v>1131</v>
      </c>
      <c r="E143" s="816" t="s">
        <v>859</v>
      </c>
      <c r="F143" s="814" t="s">
        <v>843</v>
      </c>
      <c r="G143" s="814" t="s">
        <v>905</v>
      </c>
      <c r="H143" s="814" t="s">
        <v>329</v>
      </c>
      <c r="I143" s="814" t="s">
        <v>1081</v>
      </c>
      <c r="J143" s="814" t="s">
        <v>603</v>
      </c>
      <c r="K143" s="814" t="s">
        <v>920</v>
      </c>
      <c r="L143" s="817">
        <v>168.36</v>
      </c>
      <c r="M143" s="817">
        <v>336.72</v>
      </c>
      <c r="N143" s="814">
        <v>2</v>
      </c>
      <c r="O143" s="818">
        <v>1.5</v>
      </c>
      <c r="P143" s="817">
        <v>168.36</v>
      </c>
      <c r="Q143" s="819">
        <v>0.5</v>
      </c>
      <c r="R143" s="814">
        <v>1</v>
      </c>
      <c r="S143" s="819">
        <v>0.5</v>
      </c>
      <c r="T143" s="818">
        <v>0.5</v>
      </c>
      <c r="U143" s="820">
        <v>0.33333333333333331</v>
      </c>
    </row>
    <row r="144" spans="1:21" ht="14.45" customHeight="1" x14ac:dyDescent="0.2">
      <c r="A144" s="813">
        <v>22</v>
      </c>
      <c r="B144" s="814" t="s">
        <v>842</v>
      </c>
      <c r="C144" s="814" t="s">
        <v>844</v>
      </c>
      <c r="D144" s="815" t="s">
        <v>1131</v>
      </c>
      <c r="E144" s="816" t="s">
        <v>859</v>
      </c>
      <c r="F144" s="814" t="s">
        <v>843</v>
      </c>
      <c r="G144" s="814" t="s">
        <v>905</v>
      </c>
      <c r="H144" s="814" t="s">
        <v>595</v>
      </c>
      <c r="I144" s="814" t="s">
        <v>906</v>
      </c>
      <c r="J144" s="814" t="s">
        <v>813</v>
      </c>
      <c r="K144" s="814" t="s">
        <v>907</v>
      </c>
      <c r="L144" s="817">
        <v>105.23</v>
      </c>
      <c r="M144" s="817">
        <v>1683.6799999999998</v>
      </c>
      <c r="N144" s="814">
        <v>16</v>
      </c>
      <c r="O144" s="818">
        <v>15.5</v>
      </c>
      <c r="P144" s="817">
        <v>526.15</v>
      </c>
      <c r="Q144" s="819">
        <v>0.3125</v>
      </c>
      <c r="R144" s="814">
        <v>5</v>
      </c>
      <c r="S144" s="819">
        <v>0.3125</v>
      </c>
      <c r="T144" s="818">
        <v>5</v>
      </c>
      <c r="U144" s="820">
        <v>0.32258064516129031</v>
      </c>
    </row>
    <row r="145" spans="1:21" ht="14.45" customHeight="1" x14ac:dyDescent="0.2">
      <c r="A145" s="813">
        <v>22</v>
      </c>
      <c r="B145" s="814" t="s">
        <v>842</v>
      </c>
      <c r="C145" s="814" t="s">
        <v>844</v>
      </c>
      <c r="D145" s="815" t="s">
        <v>1131</v>
      </c>
      <c r="E145" s="816" t="s">
        <v>859</v>
      </c>
      <c r="F145" s="814" t="s">
        <v>843</v>
      </c>
      <c r="G145" s="814" t="s">
        <v>905</v>
      </c>
      <c r="H145" s="814" t="s">
        <v>595</v>
      </c>
      <c r="I145" s="814" t="s">
        <v>908</v>
      </c>
      <c r="J145" s="814" t="s">
        <v>813</v>
      </c>
      <c r="K145" s="814" t="s">
        <v>909</v>
      </c>
      <c r="L145" s="817">
        <v>126.27</v>
      </c>
      <c r="M145" s="817">
        <v>4419.45</v>
      </c>
      <c r="N145" s="814">
        <v>35</v>
      </c>
      <c r="O145" s="818">
        <v>28</v>
      </c>
      <c r="P145" s="817">
        <v>883.89</v>
      </c>
      <c r="Q145" s="819">
        <v>0.2</v>
      </c>
      <c r="R145" s="814">
        <v>7</v>
      </c>
      <c r="S145" s="819">
        <v>0.2</v>
      </c>
      <c r="T145" s="818">
        <v>4.5</v>
      </c>
      <c r="U145" s="820">
        <v>0.16071428571428573</v>
      </c>
    </row>
    <row r="146" spans="1:21" ht="14.45" customHeight="1" x14ac:dyDescent="0.2">
      <c r="A146" s="813">
        <v>22</v>
      </c>
      <c r="B146" s="814" t="s">
        <v>842</v>
      </c>
      <c r="C146" s="814" t="s">
        <v>844</v>
      </c>
      <c r="D146" s="815" t="s">
        <v>1131</v>
      </c>
      <c r="E146" s="816" t="s">
        <v>859</v>
      </c>
      <c r="F146" s="814" t="s">
        <v>843</v>
      </c>
      <c r="G146" s="814" t="s">
        <v>905</v>
      </c>
      <c r="H146" s="814" t="s">
        <v>595</v>
      </c>
      <c r="I146" s="814" t="s">
        <v>910</v>
      </c>
      <c r="J146" s="814" t="s">
        <v>813</v>
      </c>
      <c r="K146" s="814" t="s">
        <v>911</v>
      </c>
      <c r="L146" s="817">
        <v>63.14</v>
      </c>
      <c r="M146" s="817">
        <v>189.42000000000002</v>
      </c>
      <c r="N146" s="814">
        <v>3</v>
      </c>
      <c r="O146" s="818">
        <v>3</v>
      </c>
      <c r="P146" s="817">
        <v>63.14</v>
      </c>
      <c r="Q146" s="819">
        <v>0.33333333333333331</v>
      </c>
      <c r="R146" s="814">
        <v>1</v>
      </c>
      <c r="S146" s="819">
        <v>0.33333333333333331</v>
      </c>
      <c r="T146" s="818">
        <v>1</v>
      </c>
      <c r="U146" s="820">
        <v>0.33333333333333331</v>
      </c>
    </row>
    <row r="147" spans="1:21" ht="14.45" customHeight="1" x14ac:dyDescent="0.2">
      <c r="A147" s="813">
        <v>22</v>
      </c>
      <c r="B147" s="814" t="s">
        <v>842</v>
      </c>
      <c r="C147" s="814" t="s">
        <v>844</v>
      </c>
      <c r="D147" s="815" t="s">
        <v>1131</v>
      </c>
      <c r="E147" s="816" t="s">
        <v>859</v>
      </c>
      <c r="F147" s="814" t="s">
        <v>843</v>
      </c>
      <c r="G147" s="814" t="s">
        <v>905</v>
      </c>
      <c r="H147" s="814" t="s">
        <v>595</v>
      </c>
      <c r="I147" s="814" t="s">
        <v>815</v>
      </c>
      <c r="J147" s="814" t="s">
        <v>813</v>
      </c>
      <c r="K147" s="814" t="s">
        <v>816</v>
      </c>
      <c r="L147" s="817">
        <v>84.18</v>
      </c>
      <c r="M147" s="817">
        <v>3872.2799999999997</v>
      </c>
      <c r="N147" s="814">
        <v>46</v>
      </c>
      <c r="O147" s="818">
        <v>37.5</v>
      </c>
      <c r="P147" s="817">
        <v>1010.1600000000003</v>
      </c>
      <c r="Q147" s="819">
        <v>0.26086956521739141</v>
      </c>
      <c r="R147" s="814">
        <v>12</v>
      </c>
      <c r="S147" s="819">
        <v>0.2608695652173913</v>
      </c>
      <c r="T147" s="818">
        <v>11.5</v>
      </c>
      <c r="U147" s="820">
        <v>0.30666666666666664</v>
      </c>
    </row>
    <row r="148" spans="1:21" ht="14.45" customHeight="1" x14ac:dyDescent="0.2">
      <c r="A148" s="813">
        <v>22</v>
      </c>
      <c r="B148" s="814" t="s">
        <v>842</v>
      </c>
      <c r="C148" s="814" t="s">
        <v>844</v>
      </c>
      <c r="D148" s="815" t="s">
        <v>1131</v>
      </c>
      <c r="E148" s="816" t="s">
        <v>859</v>
      </c>
      <c r="F148" s="814" t="s">
        <v>843</v>
      </c>
      <c r="G148" s="814" t="s">
        <v>905</v>
      </c>
      <c r="H148" s="814" t="s">
        <v>329</v>
      </c>
      <c r="I148" s="814" t="s">
        <v>1082</v>
      </c>
      <c r="J148" s="814" t="s">
        <v>603</v>
      </c>
      <c r="K148" s="814" t="s">
        <v>1004</v>
      </c>
      <c r="L148" s="817">
        <v>63.14</v>
      </c>
      <c r="M148" s="817">
        <v>63.14</v>
      </c>
      <c r="N148" s="814">
        <v>1</v>
      </c>
      <c r="O148" s="818">
        <v>1</v>
      </c>
      <c r="P148" s="817"/>
      <c r="Q148" s="819">
        <v>0</v>
      </c>
      <c r="R148" s="814"/>
      <c r="S148" s="819">
        <v>0</v>
      </c>
      <c r="T148" s="818"/>
      <c r="U148" s="820">
        <v>0</v>
      </c>
    </row>
    <row r="149" spans="1:21" ht="14.45" customHeight="1" x14ac:dyDescent="0.2">
      <c r="A149" s="813">
        <v>22</v>
      </c>
      <c r="B149" s="814" t="s">
        <v>842</v>
      </c>
      <c r="C149" s="814" t="s">
        <v>844</v>
      </c>
      <c r="D149" s="815" t="s">
        <v>1131</v>
      </c>
      <c r="E149" s="816" t="s">
        <v>859</v>
      </c>
      <c r="F149" s="814" t="s">
        <v>843</v>
      </c>
      <c r="G149" s="814" t="s">
        <v>905</v>
      </c>
      <c r="H149" s="814" t="s">
        <v>329</v>
      </c>
      <c r="I149" s="814" t="s">
        <v>1083</v>
      </c>
      <c r="J149" s="814" t="s">
        <v>603</v>
      </c>
      <c r="K149" s="814" t="s">
        <v>914</v>
      </c>
      <c r="L149" s="817">
        <v>105.23</v>
      </c>
      <c r="M149" s="817">
        <v>105.23</v>
      </c>
      <c r="N149" s="814">
        <v>1</v>
      </c>
      <c r="O149" s="818">
        <v>1</v>
      </c>
      <c r="P149" s="817">
        <v>105.23</v>
      </c>
      <c r="Q149" s="819">
        <v>1</v>
      </c>
      <c r="R149" s="814">
        <v>1</v>
      </c>
      <c r="S149" s="819">
        <v>1</v>
      </c>
      <c r="T149" s="818">
        <v>1</v>
      </c>
      <c r="U149" s="820">
        <v>1</v>
      </c>
    </row>
    <row r="150" spans="1:21" ht="14.45" customHeight="1" x14ac:dyDescent="0.2">
      <c r="A150" s="813">
        <v>22</v>
      </c>
      <c r="B150" s="814" t="s">
        <v>842</v>
      </c>
      <c r="C150" s="814" t="s">
        <v>844</v>
      </c>
      <c r="D150" s="815" t="s">
        <v>1131</v>
      </c>
      <c r="E150" s="816" t="s">
        <v>859</v>
      </c>
      <c r="F150" s="814" t="s">
        <v>843</v>
      </c>
      <c r="G150" s="814" t="s">
        <v>905</v>
      </c>
      <c r="H150" s="814" t="s">
        <v>329</v>
      </c>
      <c r="I150" s="814" t="s">
        <v>1084</v>
      </c>
      <c r="J150" s="814" t="s">
        <v>603</v>
      </c>
      <c r="K150" s="814" t="s">
        <v>819</v>
      </c>
      <c r="L150" s="817">
        <v>49.08</v>
      </c>
      <c r="M150" s="817">
        <v>98.16</v>
      </c>
      <c r="N150" s="814">
        <v>2</v>
      </c>
      <c r="O150" s="818">
        <v>1</v>
      </c>
      <c r="P150" s="817">
        <v>98.16</v>
      </c>
      <c r="Q150" s="819">
        <v>1</v>
      </c>
      <c r="R150" s="814">
        <v>2</v>
      </c>
      <c r="S150" s="819">
        <v>1</v>
      </c>
      <c r="T150" s="818">
        <v>1</v>
      </c>
      <c r="U150" s="820">
        <v>1</v>
      </c>
    </row>
    <row r="151" spans="1:21" ht="14.45" customHeight="1" x14ac:dyDescent="0.2">
      <c r="A151" s="813">
        <v>22</v>
      </c>
      <c r="B151" s="814" t="s">
        <v>842</v>
      </c>
      <c r="C151" s="814" t="s">
        <v>844</v>
      </c>
      <c r="D151" s="815" t="s">
        <v>1131</v>
      </c>
      <c r="E151" s="816" t="s">
        <v>859</v>
      </c>
      <c r="F151" s="814" t="s">
        <v>843</v>
      </c>
      <c r="G151" s="814" t="s">
        <v>905</v>
      </c>
      <c r="H151" s="814" t="s">
        <v>329</v>
      </c>
      <c r="I151" s="814" t="s">
        <v>1085</v>
      </c>
      <c r="J151" s="814" t="s">
        <v>603</v>
      </c>
      <c r="K151" s="814" t="s">
        <v>916</v>
      </c>
      <c r="L151" s="817">
        <v>126.27</v>
      </c>
      <c r="M151" s="817">
        <v>126.27</v>
      </c>
      <c r="N151" s="814">
        <v>1</v>
      </c>
      <c r="O151" s="818">
        <v>1</v>
      </c>
      <c r="P151" s="817"/>
      <c r="Q151" s="819">
        <v>0</v>
      </c>
      <c r="R151" s="814"/>
      <c r="S151" s="819">
        <v>0</v>
      </c>
      <c r="T151" s="818"/>
      <c r="U151" s="820">
        <v>0</v>
      </c>
    </row>
    <row r="152" spans="1:21" ht="14.45" customHeight="1" x14ac:dyDescent="0.2">
      <c r="A152" s="813">
        <v>22</v>
      </c>
      <c r="B152" s="814" t="s">
        <v>842</v>
      </c>
      <c r="C152" s="814" t="s">
        <v>844</v>
      </c>
      <c r="D152" s="815" t="s">
        <v>1131</v>
      </c>
      <c r="E152" s="816" t="s">
        <v>859</v>
      </c>
      <c r="F152" s="814" t="s">
        <v>843</v>
      </c>
      <c r="G152" s="814" t="s">
        <v>905</v>
      </c>
      <c r="H152" s="814" t="s">
        <v>329</v>
      </c>
      <c r="I152" s="814" t="s">
        <v>912</v>
      </c>
      <c r="J152" s="814" t="s">
        <v>603</v>
      </c>
      <c r="K152" s="814" t="s">
        <v>604</v>
      </c>
      <c r="L152" s="817">
        <v>84.18</v>
      </c>
      <c r="M152" s="817">
        <v>252.54000000000002</v>
      </c>
      <c r="N152" s="814">
        <v>3</v>
      </c>
      <c r="O152" s="818">
        <v>3</v>
      </c>
      <c r="P152" s="817">
        <v>168.36</v>
      </c>
      <c r="Q152" s="819">
        <v>0.66666666666666663</v>
      </c>
      <c r="R152" s="814">
        <v>2</v>
      </c>
      <c r="S152" s="819">
        <v>0.66666666666666663</v>
      </c>
      <c r="T152" s="818">
        <v>2</v>
      </c>
      <c r="U152" s="820">
        <v>0.66666666666666663</v>
      </c>
    </row>
    <row r="153" spans="1:21" ht="14.45" customHeight="1" x14ac:dyDescent="0.2">
      <c r="A153" s="813">
        <v>22</v>
      </c>
      <c r="B153" s="814" t="s">
        <v>842</v>
      </c>
      <c r="C153" s="814" t="s">
        <v>844</v>
      </c>
      <c r="D153" s="815" t="s">
        <v>1131</v>
      </c>
      <c r="E153" s="816" t="s">
        <v>859</v>
      </c>
      <c r="F153" s="814" t="s">
        <v>843</v>
      </c>
      <c r="G153" s="814" t="s">
        <v>905</v>
      </c>
      <c r="H153" s="814" t="s">
        <v>595</v>
      </c>
      <c r="I153" s="814" t="s">
        <v>812</v>
      </c>
      <c r="J153" s="814" t="s">
        <v>813</v>
      </c>
      <c r="K153" s="814" t="s">
        <v>814</v>
      </c>
      <c r="L153" s="817">
        <v>49.08</v>
      </c>
      <c r="M153" s="817">
        <v>49.08</v>
      </c>
      <c r="N153" s="814">
        <v>1</v>
      </c>
      <c r="O153" s="818">
        <v>1</v>
      </c>
      <c r="P153" s="817"/>
      <c r="Q153" s="819">
        <v>0</v>
      </c>
      <c r="R153" s="814"/>
      <c r="S153" s="819">
        <v>0</v>
      </c>
      <c r="T153" s="818"/>
      <c r="U153" s="820">
        <v>0</v>
      </c>
    </row>
    <row r="154" spans="1:21" ht="14.45" customHeight="1" x14ac:dyDescent="0.2">
      <c r="A154" s="813">
        <v>22</v>
      </c>
      <c r="B154" s="814" t="s">
        <v>842</v>
      </c>
      <c r="C154" s="814" t="s">
        <v>844</v>
      </c>
      <c r="D154" s="815" t="s">
        <v>1131</v>
      </c>
      <c r="E154" s="816" t="s">
        <v>859</v>
      </c>
      <c r="F154" s="814" t="s">
        <v>843</v>
      </c>
      <c r="G154" s="814" t="s">
        <v>905</v>
      </c>
      <c r="H154" s="814" t="s">
        <v>595</v>
      </c>
      <c r="I154" s="814" t="s">
        <v>817</v>
      </c>
      <c r="J154" s="814" t="s">
        <v>603</v>
      </c>
      <c r="K154" s="814" t="s">
        <v>604</v>
      </c>
      <c r="L154" s="817">
        <v>84.18</v>
      </c>
      <c r="M154" s="817">
        <v>505.08000000000004</v>
      </c>
      <c r="N154" s="814">
        <v>6</v>
      </c>
      <c r="O154" s="818">
        <v>4</v>
      </c>
      <c r="P154" s="817">
        <v>336.72</v>
      </c>
      <c r="Q154" s="819">
        <v>0.66666666666666663</v>
      </c>
      <c r="R154" s="814">
        <v>4</v>
      </c>
      <c r="S154" s="819">
        <v>0.66666666666666663</v>
      </c>
      <c r="T154" s="818">
        <v>2.5</v>
      </c>
      <c r="U154" s="820">
        <v>0.625</v>
      </c>
    </row>
    <row r="155" spans="1:21" ht="14.45" customHeight="1" x14ac:dyDescent="0.2">
      <c r="A155" s="813">
        <v>22</v>
      </c>
      <c r="B155" s="814" t="s">
        <v>842</v>
      </c>
      <c r="C155" s="814" t="s">
        <v>844</v>
      </c>
      <c r="D155" s="815" t="s">
        <v>1131</v>
      </c>
      <c r="E155" s="816" t="s">
        <v>859</v>
      </c>
      <c r="F155" s="814" t="s">
        <v>843</v>
      </c>
      <c r="G155" s="814" t="s">
        <v>905</v>
      </c>
      <c r="H155" s="814" t="s">
        <v>595</v>
      </c>
      <c r="I155" s="814" t="s">
        <v>913</v>
      </c>
      <c r="J155" s="814" t="s">
        <v>603</v>
      </c>
      <c r="K155" s="814" t="s">
        <v>914</v>
      </c>
      <c r="L155" s="817">
        <v>105.23</v>
      </c>
      <c r="M155" s="817">
        <v>315.69</v>
      </c>
      <c r="N155" s="814">
        <v>3</v>
      </c>
      <c r="O155" s="818">
        <v>3</v>
      </c>
      <c r="P155" s="817">
        <v>210.46</v>
      </c>
      <c r="Q155" s="819">
        <v>0.66666666666666674</v>
      </c>
      <c r="R155" s="814">
        <v>2</v>
      </c>
      <c r="S155" s="819">
        <v>0.66666666666666663</v>
      </c>
      <c r="T155" s="818">
        <v>2</v>
      </c>
      <c r="U155" s="820">
        <v>0.66666666666666663</v>
      </c>
    </row>
    <row r="156" spans="1:21" ht="14.45" customHeight="1" x14ac:dyDescent="0.2">
      <c r="A156" s="813">
        <v>22</v>
      </c>
      <c r="B156" s="814" t="s">
        <v>842</v>
      </c>
      <c r="C156" s="814" t="s">
        <v>844</v>
      </c>
      <c r="D156" s="815" t="s">
        <v>1131</v>
      </c>
      <c r="E156" s="816" t="s">
        <v>859</v>
      </c>
      <c r="F156" s="814" t="s">
        <v>843</v>
      </c>
      <c r="G156" s="814" t="s">
        <v>905</v>
      </c>
      <c r="H156" s="814" t="s">
        <v>595</v>
      </c>
      <c r="I156" s="814" t="s">
        <v>1003</v>
      </c>
      <c r="J156" s="814" t="s">
        <v>603</v>
      </c>
      <c r="K156" s="814" t="s">
        <v>1004</v>
      </c>
      <c r="L156" s="817">
        <v>63.14</v>
      </c>
      <c r="M156" s="817">
        <v>315.7</v>
      </c>
      <c r="N156" s="814">
        <v>5</v>
      </c>
      <c r="O156" s="818">
        <v>4.5</v>
      </c>
      <c r="P156" s="817">
        <v>63.14</v>
      </c>
      <c r="Q156" s="819">
        <v>0.2</v>
      </c>
      <c r="R156" s="814">
        <v>1</v>
      </c>
      <c r="S156" s="819">
        <v>0.2</v>
      </c>
      <c r="T156" s="818">
        <v>1</v>
      </c>
      <c r="U156" s="820">
        <v>0.22222222222222221</v>
      </c>
    </row>
    <row r="157" spans="1:21" ht="14.45" customHeight="1" x14ac:dyDescent="0.2">
      <c r="A157" s="813">
        <v>22</v>
      </c>
      <c r="B157" s="814" t="s">
        <v>842</v>
      </c>
      <c r="C157" s="814" t="s">
        <v>844</v>
      </c>
      <c r="D157" s="815" t="s">
        <v>1131</v>
      </c>
      <c r="E157" s="816" t="s">
        <v>859</v>
      </c>
      <c r="F157" s="814" t="s">
        <v>843</v>
      </c>
      <c r="G157" s="814" t="s">
        <v>905</v>
      </c>
      <c r="H157" s="814" t="s">
        <v>595</v>
      </c>
      <c r="I157" s="814" t="s">
        <v>818</v>
      </c>
      <c r="J157" s="814" t="s">
        <v>603</v>
      </c>
      <c r="K157" s="814" t="s">
        <v>819</v>
      </c>
      <c r="L157" s="817">
        <v>49.08</v>
      </c>
      <c r="M157" s="817">
        <v>49.08</v>
      </c>
      <c r="N157" s="814">
        <v>1</v>
      </c>
      <c r="O157" s="818">
        <v>1</v>
      </c>
      <c r="P157" s="817"/>
      <c r="Q157" s="819">
        <v>0</v>
      </c>
      <c r="R157" s="814"/>
      <c r="S157" s="819">
        <v>0</v>
      </c>
      <c r="T157" s="818"/>
      <c r="U157" s="820">
        <v>0</v>
      </c>
    </row>
    <row r="158" spans="1:21" ht="14.45" customHeight="1" x14ac:dyDescent="0.2">
      <c r="A158" s="813">
        <v>22</v>
      </c>
      <c r="B158" s="814" t="s">
        <v>842</v>
      </c>
      <c r="C158" s="814" t="s">
        <v>844</v>
      </c>
      <c r="D158" s="815" t="s">
        <v>1131</v>
      </c>
      <c r="E158" s="816" t="s">
        <v>859</v>
      </c>
      <c r="F158" s="814" t="s">
        <v>843</v>
      </c>
      <c r="G158" s="814" t="s">
        <v>905</v>
      </c>
      <c r="H158" s="814" t="s">
        <v>595</v>
      </c>
      <c r="I158" s="814" t="s">
        <v>915</v>
      </c>
      <c r="J158" s="814" t="s">
        <v>603</v>
      </c>
      <c r="K158" s="814" t="s">
        <v>916</v>
      </c>
      <c r="L158" s="817">
        <v>126.27</v>
      </c>
      <c r="M158" s="817">
        <v>378.81</v>
      </c>
      <c r="N158" s="814">
        <v>3</v>
      </c>
      <c r="O158" s="818">
        <v>3</v>
      </c>
      <c r="P158" s="817">
        <v>378.81</v>
      </c>
      <c r="Q158" s="819">
        <v>1</v>
      </c>
      <c r="R158" s="814">
        <v>3</v>
      </c>
      <c r="S158" s="819">
        <v>1</v>
      </c>
      <c r="T158" s="818">
        <v>3</v>
      </c>
      <c r="U158" s="820">
        <v>1</v>
      </c>
    </row>
    <row r="159" spans="1:21" ht="14.45" customHeight="1" x14ac:dyDescent="0.2">
      <c r="A159" s="813">
        <v>22</v>
      </c>
      <c r="B159" s="814" t="s">
        <v>842</v>
      </c>
      <c r="C159" s="814" t="s">
        <v>844</v>
      </c>
      <c r="D159" s="815" t="s">
        <v>1131</v>
      </c>
      <c r="E159" s="816" t="s">
        <v>859</v>
      </c>
      <c r="F159" s="814" t="s">
        <v>843</v>
      </c>
      <c r="G159" s="814" t="s">
        <v>905</v>
      </c>
      <c r="H159" s="814" t="s">
        <v>595</v>
      </c>
      <c r="I159" s="814" t="s">
        <v>836</v>
      </c>
      <c r="J159" s="814" t="s">
        <v>603</v>
      </c>
      <c r="K159" s="814" t="s">
        <v>682</v>
      </c>
      <c r="L159" s="817">
        <v>94.28</v>
      </c>
      <c r="M159" s="817">
        <v>282.84000000000003</v>
      </c>
      <c r="N159" s="814">
        <v>3</v>
      </c>
      <c r="O159" s="818">
        <v>3</v>
      </c>
      <c r="P159" s="817">
        <v>94.28</v>
      </c>
      <c r="Q159" s="819">
        <v>0.33333333333333331</v>
      </c>
      <c r="R159" s="814">
        <v>1</v>
      </c>
      <c r="S159" s="819">
        <v>0.33333333333333331</v>
      </c>
      <c r="T159" s="818">
        <v>1</v>
      </c>
      <c r="U159" s="820">
        <v>0.33333333333333331</v>
      </c>
    </row>
    <row r="160" spans="1:21" ht="14.45" customHeight="1" x14ac:dyDescent="0.2">
      <c r="A160" s="813">
        <v>22</v>
      </c>
      <c r="B160" s="814" t="s">
        <v>842</v>
      </c>
      <c r="C160" s="814" t="s">
        <v>844</v>
      </c>
      <c r="D160" s="815" t="s">
        <v>1131</v>
      </c>
      <c r="E160" s="816" t="s">
        <v>859</v>
      </c>
      <c r="F160" s="814" t="s">
        <v>843</v>
      </c>
      <c r="G160" s="814" t="s">
        <v>905</v>
      </c>
      <c r="H160" s="814" t="s">
        <v>595</v>
      </c>
      <c r="I160" s="814" t="s">
        <v>919</v>
      </c>
      <c r="J160" s="814" t="s">
        <v>603</v>
      </c>
      <c r="K160" s="814" t="s">
        <v>920</v>
      </c>
      <c r="L160" s="817">
        <v>168.36</v>
      </c>
      <c r="M160" s="817">
        <v>336.72</v>
      </c>
      <c r="N160" s="814">
        <v>2</v>
      </c>
      <c r="O160" s="818">
        <v>2</v>
      </c>
      <c r="P160" s="817"/>
      <c r="Q160" s="819">
        <v>0</v>
      </c>
      <c r="R160" s="814"/>
      <c r="S160" s="819">
        <v>0</v>
      </c>
      <c r="T160" s="818"/>
      <c r="U160" s="820">
        <v>0</v>
      </c>
    </row>
    <row r="161" spans="1:21" ht="14.45" customHeight="1" x14ac:dyDescent="0.2">
      <c r="A161" s="813">
        <v>22</v>
      </c>
      <c r="B161" s="814" t="s">
        <v>842</v>
      </c>
      <c r="C161" s="814" t="s">
        <v>844</v>
      </c>
      <c r="D161" s="815" t="s">
        <v>1131</v>
      </c>
      <c r="E161" s="816" t="s">
        <v>859</v>
      </c>
      <c r="F161" s="814" t="s">
        <v>843</v>
      </c>
      <c r="G161" s="814" t="s">
        <v>905</v>
      </c>
      <c r="H161" s="814" t="s">
        <v>595</v>
      </c>
      <c r="I161" s="814" t="s">
        <v>921</v>
      </c>
      <c r="J161" s="814" t="s">
        <v>603</v>
      </c>
      <c r="K161" s="814" t="s">
        <v>922</v>
      </c>
      <c r="L161" s="817">
        <v>115.33</v>
      </c>
      <c r="M161" s="817">
        <v>115.33</v>
      </c>
      <c r="N161" s="814">
        <v>1</v>
      </c>
      <c r="O161" s="818">
        <v>1</v>
      </c>
      <c r="P161" s="817">
        <v>115.33</v>
      </c>
      <c r="Q161" s="819">
        <v>1</v>
      </c>
      <c r="R161" s="814">
        <v>1</v>
      </c>
      <c r="S161" s="819">
        <v>1</v>
      </c>
      <c r="T161" s="818">
        <v>1</v>
      </c>
      <c r="U161" s="820">
        <v>1</v>
      </c>
    </row>
    <row r="162" spans="1:21" ht="14.45" customHeight="1" x14ac:dyDescent="0.2">
      <c r="A162" s="813">
        <v>22</v>
      </c>
      <c r="B162" s="814" t="s">
        <v>842</v>
      </c>
      <c r="C162" s="814" t="s">
        <v>844</v>
      </c>
      <c r="D162" s="815" t="s">
        <v>1131</v>
      </c>
      <c r="E162" s="816" t="s">
        <v>859</v>
      </c>
      <c r="F162" s="814" t="s">
        <v>843</v>
      </c>
      <c r="G162" s="814" t="s">
        <v>923</v>
      </c>
      <c r="H162" s="814" t="s">
        <v>329</v>
      </c>
      <c r="I162" s="814" t="s">
        <v>924</v>
      </c>
      <c r="J162" s="814" t="s">
        <v>925</v>
      </c>
      <c r="K162" s="814" t="s">
        <v>926</v>
      </c>
      <c r="L162" s="817">
        <v>0</v>
      </c>
      <c r="M162" s="817">
        <v>0</v>
      </c>
      <c r="N162" s="814">
        <v>9</v>
      </c>
      <c r="O162" s="818">
        <v>7</v>
      </c>
      <c r="P162" s="817">
        <v>0</v>
      </c>
      <c r="Q162" s="819"/>
      <c r="R162" s="814">
        <v>7</v>
      </c>
      <c r="S162" s="819">
        <v>0.77777777777777779</v>
      </c>
      <c r="T162" s="818">
        <v>5</v>
      </c>
      <c r="U162" s="820">
        <v>0.7142857142857143</v>
      </c>
    </row>
    <row r="163" spans="1:21" ht="14.45" customHeight="1" x14ac:dyDescent="0.2">
      <c r="A163" s="813">
        <v>22</v>
      </c>
      <c r="B163" s="814" t="s">
        <v>842</v>
      </c>
      <c r="C163" s="814" t="s">
        <v>844</v>
      </c>
      <c r="D163" s="815" t="s">
        <v>1131</v>
      </c>
      <c r="E163" s="816" t="s">
        <v>858</v>
      </c>
      <c r="F163" s="814" t="s">
        <v>843</v>
      </c>
      <c r="G163" s="814" t="s">
        <v>864</v>
      </c>
      <c r="H163" s="814" t="s">
        <v>329</v>
      </c>
      <c r="I163" s="814" t="s">
        <v>1086</v>
      </c>
      <c r="J163" s="814" t="s">
        <v>866</v>
      </c>
      <c r="K163" s="814" t="s">
        <v>1087</v>
      </c>
      <c r="L163" s="817">
        <v>0</v>
      </c>
      <c r="M163" s="817">
        <v>0</v>
      </c>
      <c r="N163" s="814">
        <v>1</v>
      </c>
      <c r="O163" s="818">
        <v>1</v>
      </c>
      <c r="P163" s="817"/>
      <c r="Q163" s="819"/>
      <c r="R163" s="814"/>
      <c r="S163" s="819">
        <v>0</v>
      </c>
      <c r="T163" s="818"/>
      <c r="U163" s="820">
        <v>0</v>
      </c>
    </row>
    <row r="164" spans="1:21" ht="14.45" customHeight="1" x14ac:dyDescent="0.2">
      <c r="A164" s="813">
        <v>22</v>
      </c>
      <c r="B164" s="814" t="s">
        <v>842</v>
      </c>
      <c r="C164" s="814" t="s">
        <v>844</v>
      </c>
      <c r="D164" s="815" t="s">
        <v>1131</v>
      </c>
      <c r="E164" s="816" t="s">
        <v>858</v>
      </c>
      <c r="F164" s="814" t="s">
        <v>843</v>
      </c>
      <c r="G164" s="814" t="s">
        <v>983</v>
      </c>
      <c r="H164" s="814" t="s">
        <v>329</v>
      </c>
      <c r="I164" s="814" t="s">
        <v>1024</v>
      </c>
      <c r="J164" s="814" t="s">
        <v>985</v>
      </c>
      <c r="K164" s="814" t="s">
        <v>986</v>
      </c>
      <c r="L164" s="817">
        <v>42.14</v>
      </c>
      <c r="M164" s="817">
        <v>42.14</v>
      </c>
      <c r="N164" s="814">
        <v>1</v>
      </c>
      <c r="O164" s="818">
        <v>0.5</v>
      </c>
      <c r="P164" s="817"/>
      <c r="Q164" s="819">
        <v>0</v>
      </c>
      <c r="R164" s="814"/>
      <c r="S164" s="819">
        <v>0</v>
      </c>
      <c r="T164" s="818"/>
      <c r="U164" s="820">
        <v>0</v>
      </c>
    </row>
    <row r="165" spans="1:21" ht="14.45" customHeight="1" x14ac:dyDescent="0.2">
      <c r="A165" s="813">
        <v>22</v>
      </c>
      <c r="B165" s="814" t="s">
        <v>842</v>
      </c>
      <c r="C165" s="814" t="s">
        <v>844</v>
      </c>
      <c r="D165" s="815" t="s">
        <v>1131</v>
      </c>
      <c r="E165" s="816" t="s">
        <v>858</v>
      </c>
      <c r="F165" s="814" t="s">
        <v>843</v>
      </c>
      <c r="G165" s="814" t="s">
        <v>987</v>
      </c>
      <c r="H165" s="814" t="s">
        <v>329</v>
      </c>
      <c r="I165" s="814" t="s">
        <v>988</v>
      </c>
      <c r="J165" s="814" t="s">
        <v>989</v>
      </c>
      <c r="K165" s="814" t="s">
        <v>990</v>
      </c>
      <c r="L165" s="817">
        <v>106.09</v>
      </c>
      <c r="M165" s="817">
        <v>318.27</v>
      </c>
      <c r="N165" s="814">
        <v>3</v>
      </c>
      <c r="O165" s="818">
        <v>1</v>
      </c>
      <c r="P165" s="817">
        <v>318.27</v>
      </c>
      <c r="Q165" s="819">
        <v>1</v>
      </c>
      <c r="R165" s="814">
        <v>3</v>
      </c>
      <c r="S165" s="819">
        <v>1</v>
      </c>
      <c r="T165" s="818">
        <v>1</v>
      </c>
      <c r="U165" s="820">
        <v>1</v>
      </c>
    </row>
    <row r="166" spans="1:21" ht="14.45" customHeight="1" x14ac:dyDescent="0.2">
      <c r="A166" s="813">
        <v>22</v>
      </c>
      <c r="B166" s="814" t="s">
        <v>842</v>
      </c>
      <c r="C166" s="814" t="s">
        <v>844</v>
      </c>
      <c r="D166" s="815" t="s">
        <v>1131</v>
      </c>
      <c r="E166" s="816" t="s">
        <v>858</v>
      </c>
      <c r="F166" s="814" t="s">
        <v>843</v>
      </c>
      <c r="G166" s="814" t="s">
        <v>1088</v>
      </c>
      <c r="H166" s="814" t="s">
        <v>329</v>
      </c>
      <c r="I166" s="814" t="s">
        <v>1089</v>
      </c>
      <c r="J166" s="814" t="s">
        <v>1090</v>
      </c>
      <c r="K166" s="814" t="s">
        <v>1091</v>
      </c>
      <c r="L166" s="817">
        <v>112.6</v>
      </c>
      <c r="M166" s="817">
        <v>112.6</v>
      </c>
      <c r="N166" s="814">
        <v>1</v>
      </c>
      <c r="O166" s="818">
        <v>0.5</v>
      </c>
      <c r="P166" s="817"/>
      <c r="Q166" s="819">
        <v>0</v>
      </c>
      <c r="R166" s="814"/>
      <c r="S166" s="819">
        <v>0</v>
      </c>
      <c r="T166" s="818"/>
      <c r="U166" s="820">
        <v>0</v>
      </c>
    </row>
    <row r="167" spans="1:21" ht="14.45" customHeight="1" x14ac:dyDescent="0.2">
      <c r="A167" s="813">
        <v>22</v>
      </c>
      <c r="B167" s="814" t="s">
        <v>842</v>
      </c>
      <c r="C167" s="814" t="s">
        <v>844</v>
      </c>
      <c r="D167" s="815" t="s">
        <v>1131</v>
      </c>
      <c r="E167" s="816" t="s">
        <v>858</v>
      </c>
      <c r="F167" s="814" t="s">
        <v>843</v>
      </c>
      <c r="G167" s="814" t="s">
        <v>991</v>
      </c>
      <c r="H167" s="814" t="s">
        <v>329</v>
      </c>
      <c r="I167" s="814" t="s">
        <v>1029</v>
      </c>
      <c r="J167" s="814" t="s">
        <v>993</v>
      </c>
      <c r="K167" s="814" t="s">
        <v>1030</v>
      </c>
      <c r="L167" s="817">
        <v>27.37</v>
      </c>
      <c r="M167" s="817">
        <v>27.37</v>
      </c>
      <c r="N167" s="814">
        <v>1</v>
      </c>
      <c r="O167" s="818">
        <v>1</v>
      </c>
      <c r="P167" s="817"/>
      <c r="Q167" s="819">
        <v>0</v>
      </c>
      <c r="R167" s="814"/>
      <c r="S167" s="819">
        <v>0</v>
      </c>
      <c r="T167" s="818"/>
      <c r="U167" s="820">
        <v>0</v>
      </c>
    </row>
    <row r="168" spans="1:21" ht="14.45" customHeight="1" x14ac:dyDescent="0.2">
      <c r="A168" s="813">
        <v>22</v>
      </c>
      <c r="B168" s="814" t="s">
        <v>842</v>
      </c>
      <c r="C168" s="814" t="s">
        <v>844</v>
      </c>
      <c r="D168" s="815" t="s">
        <v>1131</v>
      </c>
      <c r="E168" s="816" t="s">
        <v>858</v>
      </c>
      <c r="F168" s="814" t="s">
        <v>843</v>
      </c>
      <c r="G168" s="814" t="s">
        <v>1031</v>
      </c>
      <c r="H168" s="814" t="s">
        <v>329</v>
      </c>
      <c r="I168" s="814" t="s">
        <v>1032</v>
      </c>
      <c r="J168" s="814" t="s">
        <v>1033</v>
      </c>
      <c r="K168" s="814" t="s">
        <v>1034</v>
      </c>
      <c r="L168" s="817">
        <v>87.67</v>
      </c>
      <c r="M168" s="817">
        <v>87.67</v>
      </c>
      <c r="N168" s="814">
        <v>1</v>
      </c>
      <c r="O168" s="818">
        <v>0.5</v>
      </c>
      <c r="P168" s="817"/>
      <c r="Q168" s="819">
        <v>0</v>
      </c>
      <c r="R168" s="814"/>
      <c r="S168" s="819">
        <v>0</v>
      </c>
      <c r="T168" s="818"/>
      <c r="U168" s="820">
        <v>0</v>
      </c>
    </row>
    <row r="169" spans="1:21" ht="14.45" customHeight="1" x14ac:dyDescent="0.2">
      <c r="A169" s="813">
        <v>22</v>
      </c>
      <c r="B169" s="814" t="s">
        <v>842</v>
      </c>
      <c r="C169" s="814" t="s">
        <v>844</v>
      </c>
      <c r="D169" s="815" t="s">
        <v>1131</v>
      </c>
      <c r="E169" s="816" t="s">
        <v>858</v>
      </c>
      <c r="F169" s="814" t="s">
        <v>843</v>
      </c>
      <c r="G169" s="814" t="s">
        <v>1031</v>
      </c>
      <c r="H169" s="814" t="s">
        <v>329</v>
      </c>
      <c r="I169" s="814" t="s">
        <v>1092</v>
      </c>
      <c r="J169" s="814" t="s">
        <v>632</v>
      </c>
      <c r="K169" s="814" t="s">
        <v>1093</v>
      </c>
      <c r="L169" s="817">
        <v>43.85</v>
      </c>
      <c r="M169" s="817">
        <v>43.85</v>
      </c>
      <c r="N169" s="814">
        <v>1</v>
      </c>
      <c r="O169" s="818">
        <v>0.5</v>
      </c>
      <c r="P169" s="817"/>
      <c r="Q169" s="819">
        <v>0</v>
      </c>
      <c r="R169" s="814"/>
      <c r="S169" s="819">
        <v>0</v>
      </c>
      <c r="T169" s="818"/>
      <c r="U169" s="820">
        <v>0</v>
      </c>
    </row>
    <row r="170" spans="1:21" ht="14.45" customHeight="1" x14ac:dyDescent="0.2">
      <c r="A170" s="813">
        <v>22</v>
      </c>
      <c r="B170" s="814" t="s">
        <v>842</v>
      </c>
      <c r="C170" s="814" t="s">
        <v>844</v>
      </c>
      <c r="D170" s="815" t="s">
        <v>1131</v>
      </c>
      <c r="E170" s="816" t="s">
        <v>858</v>
      </c>
      <c r="F170" s="814" t="s">
        <v>843</v>
      </c>
      <c r="G170" s="814" t="s">
        <v>905</v>
      </c>
      <c r="H170" s="814" t="s">
        <v>595</v>
      </c>
      <c r="I170" s="814" t="s">
        <v>906</v>
      </c>
      <c r="J170" s="814" t="s">
        <v>813</v>
      </c>
      <c r="K170" s="814" t="s">
        <v>907</v>
      </c>
      <c r="L170" s="817">
        <v>105.23</v>
      </c>
      <c r="M170" s="817">
        <v>315.69</v>
      </c>
      <c r="N170" s="814">
        <v>3</v>
      </c>
      <c r="O170" s="818">
        <v>3</v>
      </c>
      <c r="P170" s="817">
        <v>105.23</v>
      </c>
      <c r="Q170" s="819">
        <v>0.33333333333333337</v>
      </c>
      <c r="R170" s="814">
        <v>1</v>
      </c>
      <c r="S170" s="819">
        <v>0.33333333333333331</v>
      </c>
      <c r="T170" s="818">
        <v>1</v>
      </c>
      <c r="U170" s="820">
        <v>0.33333333333333331</v>
      </c>
    </row>
    <row r="171" spans="1:21" ht="14.45" customHeight="1" x14ac:dyDescent="0.2">
      <c r="A171" s="813">
        <v>22</v>
      </c>
      <c r="B171" s="814" t="s">
        <v>842</v>
      </c>
      <c r="C171" s="814" t="s">
        <v>844</v>
      </c>
      <c r="D171" s="815" t="s">
        <v>1131</v>
      </c>
      <c r="E171" s="816" t="s">
        <v>858</v>
      </c>
      <c r="F171" s="814" t="s">
        <v>843</v>
      </c>
      <c r="G171" s="814" t="s">
        <v>905</v>
      </c>
      <c r="H171" s="814" t="s">
        <v>595</v>
      </c>
      <c r="I171" s="814" t="s">
        <v>908</v>
      </c>
      <c r="J171" s="814" t="s">
        <v>813</v>
      </c>
      <c r="K171" s="814" t="s">
        <v>909</v>
      </c>
      <c r="L171" s="817">
        <v>126.27</v>
      </c>
      <c r="M171" s="817">
        <v>757.62</v>
      </c>
      <c r="N171" s="814">
        <v>6</v>
      </c>
      <c r="O171" s="818">
        <v>5</v>
      </c>
      <c r="P171" s="817">
        <v>505.08</v>
      </c>
      <c r="Q171" s="819">
        <v>0.66666666666666663</v>
      </c>
      <c r="R171" s="814">
        <v>4</v>
      </c>
      <c r="S171" s="819">
        <v>0.66666666666666663</v>
      </c>
      <c r="T171" s="818">
        <v>3</v>
      </c>
      <c r="U171" s="820">
        <v>0.6</v>
      </c>
    </row>
    <row r="172" spans="1:21" ht="14.45" customHeight="1" x14ac:dyDescent="0.2">
      <c r="A172" s="813">
        <v>22</v>
      </c>
      <c r="B172" s="814" t="s">
        <v>842</v>
      </c>
      <c r="C172" s="814" t="s">
        <v>844</v>
      </c>
      <c r="D172" s="815" t="s">
        <v>1131</v>
      </c>
      <c r="E172" s="816" t="s">
        <v>858</v>
      </c>
      <c r="F172" s="814" t="s">
        <v>843</v>
      </c>
      <c r="G172" s="814" t="s">
        <v>905</v>
      </c>
      <c r="H172" s="814" t="s">
        <v>595</v>
      </c>
      <c r="I172" s="814" t="s">
        <v>815</v>
      </c>
      <c r="J172" s="814" t="s">
        <v>813</v>
      </c>
      <c r="K172" s="814" t="s">
        <v>816</v>
      </c>
      <c r="L172" s="817">
        <v>84.18</v>
      </c>
      <c r="M172" s="817">
        <v>84.18</v>
      </c>
      <c r="N172" s="814">
        <v>1</v>
      </c>
      <c r="O172" s="818">
        <v>1</v>
      </c>
      <c r="P172" s="817">
        <v>84.18</v>
      </c>
      <c r="Q172" s="819">
        <v>1</v>
      </c>
      <c r="R172" s="814">
        <v>1</v>
      </c>
      <c r="S172" s="819">
        <v>1</v>
      </c>
      <c r="T172" s="818">
        <v>1</v>
      </c>
      <c r="U172" s="820">
        <v>1</v>
      </c>
    </row>
    <row r="173" spans="1:21" ht="14.45" customHeight="1" x14ac:dyDescent="0.2">
      <c r="A173" s="813">
        <v>22</v>
      </c>
      <c r="B173" s="814" t="s">
        <v>842</v>
      </c>
      <c r="C173" s="814" t="s">
        <v>844</v>
      </c>
      <c r="D173" s="815" t="s">
        <v>1131</v>
      </c>
      <c r="E173" s="816" t="s">
        <v>858</v>
      </c>
      <c r="F173" s="814" t="s">
        <v>843</v>
      </c>
      <c r="G173" s="814" t="s">
        <v>905</v>
      </c>
      <c r="H173" s="814" t="s">
        <v>595</v>
      </c>
      <c r="I173" s="814" t="s">
        <v>817</v>
      </c>
      <c r="J173" s="814" t="s">
        <v>603</v>
      </c>
      <c r="K173" s="814" t="s">
        <v>604</v>
      </c>
      <c r="L173" s="817">
        <v>84.18</v>
      </c>
      <c r="M173" s="817">
        <v>168.36</v>
      </c>
      <c r="N173" s="814">
        <v>2</v>
      </c>
      <c r="O173" s="818">
        <v>1.5</v>
      </c>
      <c r="P173" s="817">
        <v>84.18</v>
      </c>
      <c r="Q173" s="819">
        <v>0.5</v>
      </c>
      <c r="R173" s="814">
        <v>1</v>
      </c>
      <c r="S173" s="819">
        <v>0.5</v>
      </c>
      <c r="T173" s="818">
        <v>0.5</v>
      </c>
      <c r="U173" s="820">
        <v>0.33333333333333331</v>
      </c>
    </row>
    <row r="174" spans="1:21" ht="14.45" customHeight="1" x14ac:dyDescent="0.2">
      <c r="A174" s="813">
        <v>22</v>
      </c>
      <c r="B174" s="814" t="s">
        <v>842</v>
      </c>
      <c r="C174" s="814" t="s">
        <v>844</v>
      </c>
      <c r="D174" s="815" t="s">
        <v>1131</v>
      </c>
      <c r="E174" s="816" t="s">
        <v>858</v>
      </c>
      <c r="F174" s="814" t="s">
        <v>843</v>
      </c>
      <c r="G174" s="814" t="s">
        <v>905</v>
      </c>
      <c r="H174" s="814" t="s">
        <v>595</v>
      </c>
      <c r="I174" s="814" t="s">
        <v>913</v>
      </c>
      <c r="J174" s="814" t="s">
        <v>603</v>
      </c>
      <c r="K174" s="814" t="s">
        <v>914</v>
      </c>
      <c r="L174" s="817">
        <v>105.23</v>
      </c>
      <c r="M174" s="817">
        <v>315.69</v>
      </c>
      <c r="N174" s="814">
        <v>3</v>
      </c>
      <c r="O174" s="818">
        <v>3</v>
      </c>
      <c r="P174" s="817"/>
      <c r="Q174" s="819">
        <v>0</v>
      </c>
      <c r="R174" s="814"/>
      <c r="S174" s="819">
        <v>0</v>
      </c>
      <c r="T174" s="818"/>
      <c r="U174" s="820">
        <v>0</v>
      </c>
    </row>
    <row r="175" spans="1:21" ht="14.45" customHeight="1" x14ac:dyDescent="0.2">
      <c r="A175" s="813">
        <v>22</v>
      </c>
      <c r="B175" s="814" t="s">
        <v>842</v>
      </c>
      <c r="C175" s="814" t="s">
        <v>844</v>
      </c>
      <c r="D175" s="815" t="s">
        <v>1131</v>
      </c>
      <c r="E175" s="816" t="s">
        <v>858</v>
      </c>
      <c r="F175" s="814" t="s">
        <v>843</v>
      </c>
      <c r="G175" s="814" t="s">
        <v>905</v>
      </c>
      <c r="H175" s="814" t="s">
        <v>595</v>
      </c>
      <c r="I175" s="814" t="s">
        <v>1003</v>
      </c>
      <c r="J175" s="814" t="s">
        <v>603</v>
      </c>
      <c r="K175" s="814" t="s">
        <v>1004</v>
      </c>
      <c r="L175" s="817">
        <v>63.14</v>
      </c>
      <c r="M175" s="817">
        <v>63.14</v>
      </c>
      <c r="N175" s="814">
        <v>1</v>
      </c>
      <c r="O175" s="818">
        <v>0.5</v>
      </c>
      <c r="P175" s="817">
        <v>63.14</v>
      </c>
      <c r="Q175" s="819">
        <v>1</v>
      </c>
      <c r="R175" s="814">
        <v>1</v>
      </c>
      <c r="S175" s="819">
        <v>1</v>
      </c>
      <c r="T175" s="818">
        <v>0.5</v>
      </c>
      <c r="U175" s="820">
        <v>1</v>
      </c>
    </row>
    <row r="176" spans="1:21" ht="14.45" customHeight="1" x14ac:dyDescent="0.2">
      <c r="A176" s="813">
        <v>22</v>
      </c>
      <c r="B176" s="814" t="s">
        <v>842</v>
      </c>
      <c r="C176" s="814" t="s">
        <v>844</v>
      </c>
      <c r="D176" s="815" t="s">
        <v>1131</v>
      </c>
      <c r="E176" s="816" t="s">
        <v>858</v>
      </c>
      <c r="F176" s="814" t="s">
        <v>843</v>
      </c>
      <c r="G176" s="814" t="s">
        <v>905</v>
      </c>
      <c r="H176" s="814" t="s">
        <v>595</v>
      </c>
      <c r="I176" s="814" t="s">
        <v>915</v>
      </c>
      <c r="J176" s="814" t="s">
        <v>603</v>
      </c>
      <c r="K176" s="814" t="s">
        <v>916</v>
      </c>
      <c r="L176" s="817">
        <v>126.27</v>
      </c>
      <c r="M176" s="817">
        <v>252.54</v>
      </c>
      <c r="N176" s="814">
        <v>2</v>
      </c>
      <c r="O176" s="818">
        <v>2</v>
      </c>
      <c r="P176" s="817"/>
      <c r="Q176" s="819">
        <v>0</v>
      </c>
      <c r="R176" s="814"/>
      <c r="S176" s="819">
        <v>0</v>
      </c>
      <c r="T176" s="818"/>
      <c r="U176" s="820">
        <v>0</v>
      </c>
    </row>
    <row r="177" spans="1:21" ht="14.45" customHeight="1" x14ac:dyDescent="0.2">
      <c r="A177" s="813">
        <v>22</v>
      </c>
      <c r="B177" s="814" t="s">
        <v>842</v>
      </c>
      <c r="C177" s="814" t="s">
        <v>844</v>
      </c>
      <c r="D177" s="815" t="s">
        <v>1131</v>
      </c>
      <c r="E177" s="816" t="s">
        <v>858</v>
      </c>
      <c r="F177" s="814" t="s">
        <v>843</v>
      </c>
      <c r="G177" s="814" t="s">
        <v>905</v>
      </c>
      <c r="H177" s="814" t="s">
        <v>595</v>
      </c>
      <c r="I177" s="814" t="s">
        <v>919</v>
      </c>
      <c r="J177" s="814" t="s">
        <v>603</v>
      </c>
      <c r="K177" s="814" t="s">
        <v>920</v>
      </c>
      <c r="L177" s="817">
        <v>168.36</v>
      </c>
      <c r="M177" s="817">
        <v>168.36</v>
      </c>
      <c r="N177" s="814">
        <v>1</v>
      </c>
      <c r="O177" s="818">
        <v>1</v>
      </c>
      <c r="P177" s="817"/>
      <c r="Q177" s="819">
        <v>0</v>
      </c>
      <c r="R177" s="814"/>
      <c r="S177" s="819">
        <v>0</v>
      </c>
      <c r="T177" s="818"/>
      <c r="U177" s="820">
        <v>0</v>
      </c>
    </row>
    <row r="178" spans="1:21" ht="14.45" customHeight="1" x14ac:dyDescent="0.2">
      <c r="A178" s="813">
        <v>22</v>
      </c>
      <c r="B178" s="814" t="s">
        <v>842</v>
      </c>
      <c r="C178" s="814" t="s">
        <v>844</v>
      </c>
      <c r="D178" s="815" t="s">
        <v>1131</v>
      </c>
      <c r="E178" s="816" t="s">
        <v>858</v>
      </c>
      <c r="F178" s="814" t="s">
        <v>843</v>
      </c>
      <c r="G178" s="814" t="s">
        <v>905</v>
      </c>
      <c r="H178" s="814" t="s">
        <v>595</v>
      </c>
      <c r="I178" s="814" t="s">
        <v>921</v>
      </c>
      <c r="J178" s="814" t="s">
        <v>603</v>
      </c>
      <c r="K178" s="814" t="s">
        <v>922</v>
      </c>
      <c r="L178" s="817">
        <v>115.33</v>
      </c>
      <c r="M178" s="817">
        <v>230.66</v>
      </c>
      <c r="N178" s="814">
        <v>2</v>
      </c>
      <c r="O178" s="818">
        <v>2</v>
      </c>
      <c r="P178" s="817"/>
      <c r="Q178" s="819">
        <v>0</v>
      </c>
      <c r="R178" s="814"/>
      <c r="S178" s="819">
        <v>0</v>
      </c>
      <c r="T178" s="818"/>
      <c r="U178" s="820">
        <v>0</v>
      </c>
    </row>
    <row r="179" spans="1:21" ht="14.45" customHeight="1" x14ac:dyDescent="0.2">
      <c r="A179" s="813">
        <v>22</v>
      </c>
      <c r="B179" s="814" t="s">
        <v>842</v>
      </c>
      <c r="C179" s="814" t="s">
        <v>844</v>
      </c>
      <c r="D179" s="815" t="s">
        <v>1131</v>
      </c>
      <c r="E179" s="816" t="s">
        <v>858</v>
      </c>
      <c r="F179" s="814" t="s">
        <v>843</v>
      </c>
      <c r="G179" s="814" t="s">
        <v>923</v>
      </c>
      <c r="H179" s="814" t="s">
        <v>329</v>
      </c>
      <c r="I179" s="814" t="s">
        <v>924</v>
      </c>
      <c r="J179" s="814" t="s">
        <v>925</v>
      </c>
      <c r="K179" s="814" t="s">
        <v>926</v>
      </c>
      <c r="L179" s="817">
        <v>0</v>
      </c>
      <c r="M179" s="817">
        <v>0</v>
      </c>
      <c r="N179" s="814">
        <v>4</v>
      </c>
      <c r="O179" s="818">
        <v>4</v>
      </c>
      <c r="P179" s="817">
        <v>0</v>
      </c>
      <c r="Q179" s="819"/>
      <c r="R179" s="814">
        <v>4</v>
      </c>
      <c r="S179" s="819">
        <v>1</v>
      </c>
      <c r="T179" s="818">
        <v>4</v>
      </c>
      <c r="U179" s="820">
        <v>1</v>
      </c>
    </row>
    <row r="180" spans="1:21" ht="14.45" customHeight="1" x14ac:dyDescent="0.2">
      <c r="A180" s="813">
        <v>22</v>
      </c>
      <c r="B180" s="814" t="s">
        <v>842</v>
      </c>
      <c r="C180" s="814" t="s">
        <v>844</v>
      </c>
      <c r="D180" s="815" t="s">
        <v>1131</v>
      </c>
      <c r="E180" s="816" t="s">
        <v>855</v>
      </c>
      <c r="F180" s="814" t="s">
        <v>843</v>
      </c>
      <c r="G180" s="814" t="s">
        <v>1046</v>
      </c>
      <c r="H180" s="814" t="s">
        <v>329</v>
      </c>
      <c r="I180" s="814" t="s">
        <v>1094</v>
      </c>
      <c r="J180" s="814" t="s">
        <v>1095</v>
      </c>
      <c r="K180" s="814" t="s">
        <v>1096</v>
      </c>
      <c r="L180" s="817">
        <v>56.06</v>
      </c>
      <c r="M180" s="817">
        <v>112.12</v>
      </c>
      <c r="N180" s="814">
        <v>2</v>
      </c>
      <c r="O180" s="818">
        <v>2</v>
      </c>
      <c r="P180" s="817">
        <v>112.12</v>
      </c>
      <c r="Q180" s="819">
        <v>1</v>
      </c>
      <c r="R180" s="814">
        <v>2</v>
      </c>
      <c r="S180" s="819">
        <v>1</v>
      </c>
      <c r="T180" s="818">
        <v>2</v>
      </c>
      <c r="U180" s="820">
        <v>1</v>
      </c>
    </row>
    <row r="181" spans="1:21" ht="14.45" customHeight="1" x14ac:dyDescent="0.2">
      <c r="A181" s="813">
        <v>22</v>
      </c>
      <c r="B181" s="814" t="s">
        <v>842</v>
      </c>
      <c r="C181" s="814" t="s">
        <v>844</v>
      </c>
      <c r="D181" s="815" t="s">
        <v>1131</v>
      </c>
      <c r="E181" s="816" t="s">
        <v>855</v>
      </c>
      <c r="F181" s="814" t="s">
        <v>843</v>
      </c>
      <c r="G181" s="814" t="s">
        <v>935</v>
      </c>
      <c r="H181" s="814" t="s">
        <v>595</v>
      </c>
      <c r="I181" s="814" t="s">
        <v>1097</v>
      </c>
      <c r="J181" s="814" t="s">
        <v>937</v>
      </c>
      <c r="K181" s="814" t="s">
        <v>1098</v>
      </c>
      <c r="L181" s="817">
        <v>58.77</v>
      </c>
      <c r="M181" s="817">
        <v>58.77</v>
      </c>
      <c r="N181" s="814">
        <v>1</v>
      </c>
      <c r="O181" s="818">
        <v>1</v>
      </c>
      <c r="P181" s="817">
        <v>58.77</v>
      </c>
      <c r="Q181" s="819">
        <v>1</v>
      </c>
      <c r="R181" s="814">
        <v>1</v>
      </c>
      <c r="S181" s="819">
        <v>1</v>
      </c>
      <c r="T181" s="818">
        <v>1</v>
      </c>
      <c r="U181" s="820">
        <v>1</v>
      </c>
    </row>
    <row r="182" spans="1:21" ht="14.45" customHeight="1" x14ac:dyDescent="0.2">
      <c r="A182" s="813">
        <v>22</v>
      </c>
      <c r="B182" s="814" t="s">
        <v>842</v>
      </c>
      <c r="C182" s="814" t="s">
        <v>844</v>
      </c>
      <c r="D182" s="815" t="s">
        <v>1131</v>
      </c>
      <c r="E182" s="816" t="s">
        <v>855</v>
      </c>
      <c r="F182" s="814" t="s">
        <v>843</v>
      </c>
      <c r="G182" s="814" t="s">
        <v>1020</v>
      </c>
      <c r="H182" s="814" t="s">
        <v>595</v>
      </c>
      <c r="I182" s="814" t="s">
        <v>1099</v>
      </c>
      <c r="J182" s="814" t="s">
        <v>1022</v>
      </c>
      <c r="K182" s="814" t="s">
        <v>1100</v>
      </c>
      <c r="L182" s="817">
        <v>773.45</v>
      </c>
      <c r="M182" s="817">
        <v>4640.7000000000007</v>
      </c>
      <c r="N182" s="814">
        <v>6</v>
      </c>
      <c r="O182" s="818">
        <v>6</v>
      </c>
      <c r="P182" s="817">
        <v>3093.8</v>
      </c>
      <c r="Q182" s="819">
        <v>0.66666666666666663</v>
      </c>
      <c r="R182" s="814">
        <v>4</v>
      </c>
      <c r="S182" s="819">
        <v>0.66666666666666663</v>
      </c>
      <c r="T182" s="818">
        <v>4</v>
      </c>
      <c r="U182" s="820">
        <v>0.66666666666666663</v>
      </c>
    </row>
    <row r="183" spans="1:21" ht="14.45" customHeight="1" x14ac:dyDescent="0.2">
      <c r="A183" s="813">
        <v>22</v>
      </c>
      <c r="B183" s="814" t="s">
        <v>842</v>
      </c>
      <c r="C183" s="814" t="s">
        <v>844</v>
      </c>
      <c r="D183" s="815" t="s">
        <v>1131</v>
      </c>
      <c r="E183" s="816" t="s">
        <v>855</v>
      </c>
      <c r="F183" s="814" t="s">
        <v>843</v>
      </c>
      <c r="G183" s="814" t="s">
        <v>983</v>
      </c>
      <c r="H183" s="814" t="s">
        <v>329</v>
      </c>
      <c r="I183" s="814" t="s">
        <v>1024</v>
      </c>
      <c r="J183" s="814" t="s">
        <v>985</v>
      </c>
      <c r="K183" s="814" t="s">
        <v>986</v>
      </c>
      <c r="L183" s="817">
        <v>42.14</v>
      </c>
      <c r="M183" s="817">
        <v>42.14</v>
      </c>
      <c r="N183" s="814">
        <v>1</v>
      </c>
      <c r="O183" s="818">
        <v>0.5</v>
      </c>
      <c r="P183" s="817">
        <v>42.14</v>
      </c>
      <c r="Q183" s="819">
        <v>1</v>
      </c>
      <c r="R183" s="814">
        <v>1</v>
      </c>
      <c r="S183" s="819">
        <v>1</v>
      </c>
      <c r="T183" s="818">
        <v>0.5</v>
      </c>
      <c r="U183" s="820">
        <v>1</v>
      </c>
    </row>
    <row r="184" spans="1:21" ht="14.45" customHeight="1" x14ac:dyDescent="0.2">
      <c r="A184" s="813">
        <v>22</v>
      </c>
      <c r="B184" s="814" t="s">
        <v>842</v>
      </c>
      <c r="C184" s="814" t="s">
        <v>844</v>
      </c>
      <c r="D184" s="815" t="s">
        <v>1131</v>
      </c>
      <c r="E184" s="816" t="s">
        <v>855</v>
      </c>
      <c r="F184" s="814" t="s">
        <v>843</v>
      </c>
      <c r="G184" s="814" t="s">
        <v>1101</v>
      </c>
      <c r="H184" s="814" t="s">
        <v>329</v>
      </c>
      <c r="I184" s="814" t="s">
        <v>1102</v>
      </c>
      <c r="J184" s="814" t="s">
        <v>678</v>
      </c>
      <c r="K184" s="814" t="s">
        <v>1103</v>
      </c>
      <c r="L184" s="817">
        <v>25.53</v>
      </c>
      <c r="M184" s="817">
        <v>25.53</v>
      </c>
      <c r="N184" s="814">
        <v>1</v>
      </c>
      <c r="O184" s="818">
        <v>1</v>
      </c>
      <c r="P184" s="817">
        <v>25.53</v>
      </c>
      <c r="Q184" s="819">
        <v>1</v>
      </c>
      <c r="R184" s="814">
        <v>1</v>
      </c>
      <c r="S184" s="819">
        <v>1</v>
      </c>
      <c r="T184" s="818">
        <v>1</v>
      </c>
      <c r="U184" s="820">
        <v>1</v>
      </c>
    </row>
    <row r="185" spans="1:21" ht="14.45" customHeight="1" x14ac:dyDescent="0.2">
      <c r="A185" s="813">
        <v>22</v>
      </c>
      <c r="B185" s="814" t="s">
        <v>842</v>
      </c>
      <c r="C185" s="814" t="s">
        <v>844</v>
      </c>
      <c r="D185" s="815" t="s">
        <v>1131</v>
      </c>
      <c r="E185" s="816" t="s">
        <v>855</v>
      </c>
      <c r="F185" s="814" t="s">
        <v>843</v>
      </c>
      <c r="G185" s="814" t="s">
        <v>1104</v>
      </c>
      <c r="H185" s="814" t="s">
        <v>329</v>
      </c>
      <c r="I185" s="814" t="s">
        <v>1105</v>
      </c>
      <c r="J185" s="814" t="s">
        <v>1106</v>
      </c>
      <c r="K185" s="814" t="s">
        <v>1107</v>
      </c>
      <c r="L185" s="817">
        <v>73.989999999999995</v>
      </c>
      <c r="M185" s="817">
        <v>73.989999999999995</v>
      </c>
      <c r="N185" s="814">
        <v>1</v>
      </c>
      <c r="O185" s="818">
        <v>1</v>
      </c>
      <c r="P185" s="817">
        <v>73.989999999999995</v>
      </c>
      <c r="Q185" s="819">
        <v>1</v>
      </c>
      <c r="R185" s="814">
        <v>1</v>
      </c>
      <c r="S185" s="819">
        <v>1</v>
      </c>
      <c r="T185" s="818">
        <v>1</v>
      </c>
      <c r="U185" s="820">
        <v>1</v>
      </c>
    </row>
    <row r="186" spans="1:21" ht="14.45" customHeight="1" x14ac:dyDescent="0.2">
      <c r="A186" s="813">
        <v>22</v>
      </c>
      <c r="B186" s="814" t="s">
        <v>842</v>
      </c>
      <c r="C186" s="814" t="s">
        <v>844</v>
      </c>
      <c r="D186" s="815" t="s">
        <v>1131</v>
      </c>
      <c r="E186" s="816" t="s">
        <v>855</v>
      </c>
      <c r="F186" s="814" t="s">
        <v>843</v>
      </c>
      <c r="G186" s="814" t="s">
        <v>1108</v>
      </c>
      <c r="H186" s="814" t="s">
        <v>329</v>
      </c>
      <c r="I186" s="814" t="s">
        <v>1109</v>
      </c>
      <c r="J186" s="814" t="s">
        <v>1110</v>
      </c>
      <c r="K186" s="814" t="s">
        <v>1111</v>
      </c>
      <c r="L186" s="817">
        <v>61.97</v>
      </c>
      <c r="M186" s="817">
        <v>61.97</v>
      </c>
      <c r="N186" s="814">
        <v>1</v>
      </c>
      <c r="O186" s="818">
        <v>0.5</v>
      </c>
      <c r="P186" s="817">
        <v>61.97</v>
      </c>
      <c r="Q186" s="819">
        <v>1</v>
      </c>
      <c r="R186" s="814">
        <v>1</v>
      </c>
      <c r="S186" s="819">
        <v>1</v>
      </c>
      <c r="T186" s="818">
        <v>0.5</v>
      </c>
      <c r="U186" s="820">
        <v>1</v>
      </c>
    </row>
    <row r="187" spans="1:21" ht="14.45" customHeight="1" x14ac:dyDescent="0.2">
      <c r="A187" s="813">
        <v>22</v>
      </c>
      <c r="B187" s="814" t="s">
        <v>842</v>
      </c>
      <c r="C187" s="814" t="s">
        <v>844</v>
      </c>
      <c r="D187" s="815" t="s">
        <v>1131</v>
      </c>
      <c r="E187" s="816" t="s">
        <v>855</v>
      </c>
      <c r="F187" s="814" t="s">
        <v>843</v>
      </c>
      <c r="G187" s="814" t="s">
        <v>991</v>
      </c>
      <c r="H187" s="814" t="s">
        <v>329</v>
      </c>
      <c r="I187" s="814" t="s">
        <v>992</v>
      </c>
      <c r="J187" s="814" t="s">
        <v>993</v>
      </c>
      <c r="K187" s="814" t="s">
        <v>994</v>
      </c>
      <c r="L187" s="817">
        <v>87.98</v>
      </c>
      <c r="M187" s="817">
        <v>351.92</v>
      </c>
      <c r="N187" s="814">
        <v>4</v>
      </c>
      <c r="O187" s="818">
        <v>3</v>
      </c>
      <c r="P187" s="817">
        <v>263.94</v>
      </c>
      <c r="Q187" s="819">
        <v>0.75</v>
      </c>
      <c r="R187" s="814">
        <v>3</v>
      </c>
      <c r="S187" s="819">
        <v>0.75</v>
      </c>
      <c r="T187" s="818">
        <v>2.5</v>
      </c>
      <c r="U187" s="820">
        <v>0.83333333333333337</v>
      </c>
    </row>
    <row r="188" spans="1:21" ht="14.45" customHeight="1" x14ac:dyDescent="0.2">
      <c r="A188" s="813">
        <v>22</v>
      </c>
      <c r="B188" s="814" t="s">
        <v>842</v>
      </c>
      <c r="C188" s="814" t="s">
        <v>844</v>
      </c>
      <c r="D188" s="815" t="s">
        <v>1131</v>
      </c>
      <c r="E188" s="816" t="s">
        <v>855</v>
      </c>
      <c r="F188" s="814" t="s">
        <v>843</v>
      </c>
      <c r="G188" s="814" t="s">
        <v>1031</v>
      </c>
      <c r="H188" s="814" t="s">
        <v>329</v>
      </c>
      <c r="I188" s="814" t="s">
        <v>1032</v>
      </c>
      <c r="J188" s="814" t="s">
        <v>1033</v>
      </c>
      <c r="K188" s="814" t="s">
        <v>1034</v>
      </c>
      <c r="L188" s="817">
        <v>87.67</v>
      </c>
      <c r="M188" s="817">
        <v>87.67</v>
      </c>
      <c r="N188" s="814">
        <v>1</v>
      </c>
      <c r="O188" s="818">
        <v>1</v>
      </c>
      <c r="P188" s="817">
        <v>87.67</v>
      </c>
      <c r="Q188" s="819">
        <v>1</v>
      </c>
      <c r="R188" s="814">
        <v>1</v>
      </c>
      <c r="S188" s="819">
        <v>1</v>
      </c>
      <c r="T188" s="818">
        <v>1</v>
      </c>
      <c r="U188" s="820">
        <v>1</v>
      </c>
    </row>
    <row r="189" spans="1:21" ht="14.45" customHeight="1" x14ac:dyDescent="0.2">
      <c r="A189" s="813">
        <v>22</v>
      </c>
      <c r="B189" s="814" t="s">
        <v>842</v>
      </c>
      <c r="C189" s="814" t="s">
        <v>844</v>
      </c>
      <c r="D189" s="815" t="s">
        <v>1131</v>
      </c>
      <c r="E189" s="816" t="s">
        <v>855</v>
      </c>
      <c r="F189" s="814" t="s">
        <v>843</v>
      </c>
      <c r="G189" s="814" t="s">
        <v>1031</v>
      </c>
      <c r="H189" s="814" t="s">
        <v>329</v>
      </c>
      <c r="I189" s="814" t="s">
        <v>1112</v>
      </c>
      <c r="J189" s="814" t="s">
        <v>632</v>
      </c>
      <c r="K189" s="814" t="s">
        <v>633</v>
      </c>
      <c r="L189" s="817">
        <v>87.67</v>
      </c>
      <c r="M189" s="817">
        <v>87.67</v>
      </c>
      <c r="N189" s="814">
        <v>1</v>
      </c>
      <c r="O189" s="818">
        <v>0.5</v>
      </c>
      <c r="P189" s="817">
        <v>87.67</v>
      </c>
      <c r="Q189" s="819">
        <v>1</v>
      </c>
      <c r="R189" s="814">
        <v>1</v>
      </c>
      <c r="S189" s="819">
        <v>1</v>
      </c>
      <c r="T189" s="818">
        <v>0.5</v>
      </c>
      <c r="U189" s="820">
        <v>1</v>
      </c>
    </row>
    <row r="190" spans="1:21" ht="14.45" customHeight="1" x14ac:dyDescent="0.2">
      <c r="A190" s="813">
        <v>22</v>
      </c>
      <c r="B190" s="814" t="s">
        <v>842</v>
      </c>
      <c r="C190" s="814" t="s">
        <v>844</v>
      </c>
      <c r="D190" s="815" t="s">
        <v>1131</v>
      </c>
      <c r="E190" s="816" t="s">
        <v>855</v>
      </c>
      <c r="F190" s="814" t="s">
        <v>843</v>
      </c>
      <c r="G190" s="814" t="s">
        <v>1113</v>
      </c>
      <c r="H190" s="814" t="s">
        <v>329</v>
      </c>
      <c r="I190" s="814" t="s">
        <v>1114</v>
      </c>
      <c r="J190" s="814" t="s">
        <v>1115</v>
      </c>
      <c r="K190" s="814" t="s">
        <v>1116</v>
      </c>
      <c r="L190" s="817">
        <v>0</v>
      </c>
      <c r="M190" s="817">
        <v>0</v>
      </c>
      <c r="N190" s="814">
        <v>1</v>
      </c>
      <c r="O190" s="818">
        <v>1</v>
      </c>
      <c r="P190" s="817">
        <v>0</v>
      </c>
      <c r="Q190" s="819"/>
      <c r="R190" s="814">
        <v>1</v>
      </c>
      <c r="S190" s="819">
        <v>1</v>
      </c>
      <c r="T190" s="818">
        <v>1</v>
      </c>
      <c r="U190" s="820">
        <v>1</v>
      </c>
    </row>
    <row r="191" spans="1:21" ht="14.45" customHeight="1" x14ac:dyDescent="0.2">
      <c r="A191" s="813">
        <v>22</v>
      </c>
      <c r="B191" s="814" t="s">
        <v>842</v>
      </c>
      <c r="C191" s="814" t="s">
        <v>844</v>
      </c>
      <c r="D191" s="815" t="s">
        <v>1131</v>
      </c>
      <c r="E191" s="816" t="s">
        <v>855</v>
      </c>
      <c r="F191" s="814" t="s">
        <v>843</v>
      </c>
      <c r="G191" s="814" t="s">
        <v>1117</v>
      </c>
      <c r="H191" s="814" t="s">
        <v>329</v>
      </c>
      <c r="I191" s="814" t="s">
        <v>1118</v>
      </c>
      <c r="J191" s="814" t="s">
        <v>1119</v>
      </c>
      <c r="K191" s="814" t="s">
        <v>1120</v>
      </c>
      <c r="L191" s="817">
        <v>311.02</v>
      </c>
      <c r="M191" s="817">
        <v>311.02</v>
      </c>
      <c r="N191" s="814">
        <v>1</v>
      </c>
      <c r="O191" s="818">
        <v>0.5</v>
      </c>
      <c r="P191" s="817"/>
      <c r="Q191" s="819">
        <v>0</v>
      </c>
      <c r="R191" s="814"/>
      <c r="S191" s="819">
        <v>0</v>
      </c>
      <c r="T191" s="818"/>
      <c r="U191" s="820">
        <v>0</v>
      </c>
    </row>
    <row r="192" spans="1:21" ht="14.45" customHeight="1" x14ac:dyDescent="0.2">
      <c r="A192" s="813">
        <v>22</v>
      </c>
      <c r="B192" s="814" t="s">
        <v>842</v>
      </c>
      <c r="C192" s="814" t="s">
        <v>844</v>
      </c>
      <c r="D192" s="815" t="s">
        <v>1131</v>
      </c>
      <c r="E192" s="816" t="s">
        <v>855</v>
      </c>
      <c r="F192" s="814" t="s">
        <v>843</v>
      </c>
      <c r="G192" s="814" t="s">
        <v>1052</v>
      </c>
      <c r="H192" s="814" t="s">
        <v>595</v>
      </c>
      <c r="I192" s="814" t="s">
        <v>1053</v>
      </c>
      <c r="J192" s="814" t="s">
        <v>1054</v>
      </c>
      <c r="K192" s="814" t="s">
        <v>1055</v>
      </c>
      <c r="L192" s="817">
        <v>154.36000000000001</v>
      </c>
      <c r="M192" s="817">
        <v>154.36000000000001</v>
      </c>
      <c r="N192" s="814">
        <v>1</v>
      </c>
      <c r="O192" s="818">
        <v>1</v>
      </c>
      <c r="P192" s="817">
        <v>154.36000000000001</v>
      </c>
      <c r="Q192" s="819">
        <v>1</v>
      </c>
      <c r="R192" s="814">
        <v>1</v>
      </c>
      <c r="S192" s="819">
        <v>1</v>
      </c>
      <c r="T192" s="818">
        <v>1</v>
      </c>
      <c r="U192" s="820">
        <v>1</v>
      </c>
    </row>
    <row r="193" spans="1:21" ht="14.45" customHeight="1" x14ac:dyDescent="0.2">
      <c r="A193" s="813">
        <v>22</v>
      </c>
      <c r="B193" s="814" t="s">
        <v>842</v>
      </c>
      <c r="C193" s="814" t="s">
        <v>844</v>
      </c>
      <c r="D193" s="815" t="s">
        <v>1131</v>
      </c>
      <c r="E193" s="816" t="s">
        <v>855</v>
      </c>
      <c r="F193" s="814" t="s">
        <v>843</v>
      </c>
      <c r="G193" s="814" t="s">
        <v>905</v>
      </c>
      <c r="H193" s="814" t="s">
        <v>595</v>
      </c>
      <c r="I193" s="814" t="s">
        <v>906</v>
      </c>
      <c r="J193" s="814" t="s">
        <v>813</v>
      </c>
      <c r="K193" s="814" t="s">
        <v>907</v>
      </c>
      <c r="L193" s="817">
        <v>105.23</v>
      </c>
      <c r="M193" s="817">
        <v>2525.52</v>
      </c>
      <c r="N193" s="814">
        <v>24</v>
      </c>
      <c r="O193" s="818">
        <v>23</v>
      </c>
      <c r="P193" s="817">
        <v>841.84</v>
      </c>
      <c r="Q193" s="819">
        <v>0.33333333333333337</v>
      </c>
      <c r="R193" s="814">
        <v>8</v>
      </c>
      <c r="S193" s="819">
        <v>0.33333333333333331</v>
      </c>
      <c r="T193" s="818">
        <v>7.5</v>
      </c>
      <c r="U193" s="820">
        <v>0.32608695652173914</v>
      </c>
    </row>
    <row r="194" spans="1:21" ht="14.45" customHeight="1" x14ac:dyDescent="0.2">
      <c r="A194" s="813">
        <v>22</v>
      </c>
      <c r="B194" s="814" t="s">
        <v>842</v>
      </c>
      <c r="C194" s="814" t="s">
        <v>844</v>
      </c>
      <c r="D194" s="815" t="s">
        <v>1131</v>
      </c>
      <c r="E194" s="816" t="s">
        <v>855</v>
      </c>
      <c r="F194" s="814" t="s">
        <v>843</v>
      </c>
      <c r="G194" s="814" t="s">
        <v>905</v>
      </c>
      <c r="H194" s="814" t="s">
        <v>595</v>
      </c>
      <c r="I194" s="814" t="s">
        <v>908</v>
      </c>
      <c r="J194" s="814" t="s">
        <v>813</v>
      </c>
      <c r="K194" s="814" t="s">
        <v>909</v>
      </c>
      <c r="L194" s="817">
        <v>126.27</v>
      </c>
      <c r="M194" s="817">
        <v>5555.88</v>
      </c>
      <c r="N194" s="814">
        <v>44</v>
      </c>
      <c r="O194" s="818">
        <v>40</v>
      </c>
      <c r="P194" s="817">
        <v>1767.78</v>
      </c>
      <c r="Q194" s="819">
        <v>0.31818181818181818</v>
      </c>
      <c r="R194" s="814">
        <v>14</v>
      </c>
      <c r="S194" s="819">
        <v>0.31818181818181818</v>
      </c>
      <c r="T194" s="818">
        <v>12</v>
      </c>
      <c r="U194" s="820">
        <v>0.3</v>
      </c>
    </row>
    <row r="195" spans="1:21" ht="14.45" customHeight="1" x14ac:dyDescent="0.2">
      <c r="A195" s="813">
        <v>22</v>
      </c>
      <c r="B195" s="814" t="s">
        <v>842</v>
      </c>
      <c r="C195" s="814" t="s">
        <v>844</v>
      </c>
      <c r="D195" s="815" t="s">
        <v>1131</v>
      </c>
      <c r="E195" s="816" t="s">
        <v>855</v>
      </c>
      <c r="F195" s="814" t="s">
        <v>843</v>
      </c>
      <c r="G195" s="814" t="s">
        <v>905</v>
      </c>
      <c r="H195" s="814" t="s">
        <v>595</v>
      </c>
      <c r="I195" s="814" t="s">
        <v>815</v>
      </c>
      <c r="J195" s="814" t="s">
        <v>813</v>
      </c>
      <c r="K195" s="814" t="s">
        <v>816</v>
      </c>
      <c r="L195" s="817">
        <v>84.18</v>
      </c>
      <c r="M195" s="817">
        <v>3872.2800000000007</v>
      </c>
      <c r="N195" s="814">
        <v>46</v>
      </c>
      <c r="O195" s="818">
        <v>42</v>
      </c>
      <c r="P195" s="817">
        <v>1346.8800000000006</v>
      </c>
      <c r="Q195" s="819">
        <v>0.34782608695652184</v>
      </c>
      <c r="R195" s="814">
        <v>16</v>
      </c>
      <c r="S195" s="819">
        <v>0.34782608695652173</v>
      </c>
      <c r="T195" s="818">
        <v>14.5</v>
      </c>
      <c r="U195" s="820">
        <v>0.34523809523809523</v>
      </c>
    </row>
    <row r="196" spans="1:21" ht="14.45" customHeight="1" x14ac:dyDescent="0.2">
      <c r="A196" s="813">
        <v>22</v>
      </c>
      <c r="B196" s="814" t="s">
        <v>842</v>
      </c>
      <c r="C196" s="814" t="s">
        <v>844</v>
      </c>
      <c r="D196" s="815" t="s">
        <v>1131</v>
      </c>
      <c r="E196" s="816" t="s">
        <v>855</v>
      </c>
      <c r="F196" s="814" t="s">
        <v>843</v>
      </c>
      <c r="G196" s="814" t="s">
        <v>905</v>
      </c>
      <c r="H196" s="814" t="s">
        <v>595</v>
      </c>
      <c r="I196" s="814" t="s">
        <v>812</v>
      </c>
      <c r="J196" s="814" t="s">
        <v>813</v>
      </c>
      <c r="K196" s="814" t="s">
        <v>814</v>
      </c>
      <c r="L196" s="817">
        <v>49.08</v>
      </c>
      <c r="M196" s="817">
        <v>245.39999999999998</v>
      </c>
      <c r="N196" s="814">
        <v>5</v>
      </c>
      <c r="O196" s="818">
        <v>5</v>
      </c>
      <c r="P196" s="817">
        <v>49.08</v>
      </c>
      <c r="Q196" s="819">
        <v>0.2</v>
      </c>
      <c r="R196" s="814">
        <v>1</v>
      </c>
      <c r="S196" s="819">
        <v>0.2</v>
      </c>
      <c r="T196" s="818">
        <v>1</v>
      </c>
      <c r="U196" s="820">
        <v>0.2</v>
      </c>
    </row>
    <row r="197" spans="1:21" ht="14.45" customHeight="1" x14ac:dyDescent="0.2">
      <c r="A197" s="813">
        <v>22</v>
      </c>
      <c r="B197" s="814" t="s">
        <v>842</v>
      </c>
      <c r="C197" s="814" t="s">
        <v>844</v>
      </c>
      <c r="D197" s="815" t="s">
        <v>1131</v>
      </c>
      <c r="E197" s="816" t="s">
        <v>855</v>
      </c>
      <c r="F197" s="814" t="s">
        <v>843</v>
      </c>
      <c r="G197" s="814" t="s">
        <v>905</v>
      </c>
      <c r="H197" s="814" t="s">
        <v>595</v>
      </c>
      <c r="I197" s="814" t="s">
        <v>817</v>
      </c>
      <c r="J197" s="814" t="s">
        <v>603</v>
      </c>
      <c r="K197" s="814" t="s">
        <v>604</v>
      </c>
      <c r="L197" s="817">
        <v>84.18</v>
      </c>
      <c r="M197" s="817">
        <v>1094.3400000000001</v>
      </c>
      <c r="N197" s="814">
        <v>13</v>
      </c>
      <c r="O197" s="818">
        <v>13</v>
      </c>
      <c r="P197" s="817">
        <v>336.72</v>
      </c>
      <c r="Q197" s="819">
        <v>0.30769230769230765</v>
      </c>
      <c r="R197" s="814">
        <v>4</v>
      </c>
      <c r="S197" s="819">
        <v>0.30769230769230771</v>
      </c>
      <c r="T197" s="818">
        <v>4</v>
      </c>
      <c r="U197" s="820">
        <v>0.30769230769230771</v>
      </c>
    </row>
    <row r="198" spans="1:21" ht="14.45" customHeight="1" x14ac:dyDescent="0.2">
      <c r="A198" s="813">
        <v>22</v>
      </c>
      <c r="B198" s="814" t="s">
        <v>842</v>
      </c>
      <c r="C198" s="814" t="s">
        <v>844</v>
      </c>
      <c r="D198" s="815" t="s">
        <v>1131</v>
      </c>
      <c r="E198" s="816" t="s">
        <v>855</v>
      </c>
      <c r="F198" s="814" t="s">
        <v>843</v>
      </c>
      <c r="G198" s="814" t="s">
        <v>905</v>
      </c>
      <c r="H198" s="814" t="s">
        <v>595</v>
      </c>
      <c r="I198" s="814" t="s">
        <v>913</v>
      </c>
      <c r="J198" s="814" t="s">
        <v>603</v>
      </c>
      <c r="K198" s="814" t="s">
        <v>914</v>
      </c>
      <c r="L198" s="817">
        <v>105.23</v>
      </c>
      <c r="M198" s="817">
        <v>947.07</v>
      </c>
      <c r="N198" s="814">
        <v>9</v>
      </c>
      <c r="O198" s="818">
        <v>9</v>
      </c>
      <c r="P198" s="817">
        <v>105.23</v>
      </c>
      <c r="Q198" s="819">
        <v>0.1111111111111111</v>
      </c>
      <c r="R198" s="814">
        <v>1</v>
      </c>
      <c r="S198" s="819">
        <v>0.1111111111111111</v>
      </c>
      <c r="T198" s="818">
        <v>1</v>
      </c>
      <c r="U198" s="820">
        <v>0.1111111111111111</v>
      </c>
    </row>
    <row r="199" spans="1:21" ht="14.45" customHeight="1" x14ac:dyDescent="0.2">
      <c r="A199" s="813">
        <v>22</v>
      </c>
      <c r="B199" s="814" t="s">
        <v>842</v>
      </c>
      <c r="C199" s="814" t="s">
        <v>844</v>
      </c>
      <c r="D199" s="815" t="s">
        <v>1131</v>
      </c>
      <c r="E199" s="816" t="s">
        <v>855</v>
      </c>
      <c r="F199" s="814" t="s">
        <v>843</v>
      </c>
      <c r="G199" s="814" t="s">
        <v>905</v>
      </c>
      <c r="H199" s="814" t="s">
        <v>595</v>
      </c>
      <c r="I199" s="814" t="s">
        <v>1003</v>
      </c>
      <c r="J199" s="814" t="s">
        <v>603</v>
      </c>
      <c r="K199" s="814" t="s">
        <v>1004</v>
      </c>
      <c r="L199" s="817">
        <v>63.14</v>
      </c>
      <c r="M199" s="817">
        <v>315.7</v>
      </c>
      <c r="N199" s="814">
        <v>5</v>
      </c>
      <c r="O199" s="818">
        <v>4</v>
      </c>
      <c r="P199" s="817"/>
      <c r="Q199" s="819">
        <v>0</v>
      </c>
      <c r="R199" s="814"/>
      <c r="S199" s="819">
        <v>0</v>
      </c>
      <c r="T199" s="818"/>
      <c r="U199" s="820">
        <v>0</v>
      </c>
    </row>
    <row r="200" spans="1:21" ht="14.45" customHeight="1" x14ac:dyDescent="0.2">
      <c r="A200" s="813">
        <v>22</v>
      </c>
      <c r="B200" s="814" t="s">
        <v>842</v>
      </c>
      <c r="C200" s="814" t="s">
        <v>844</v>
      </c>
      <c r="D200" s="815" t="s">
        <v>1131</v>
      </c>
      <c r="E200" s="816" t="s">
        <v>855</v>
      </c>
      <c r="F200" s="814" t="s">
        <v>843</v>
      </c>
      <c r="G200" s="814" t="s">
        <v>905</v>
      </c>
      <c r="H200" s="814" t="s">
        <v>595</v>
      </c>
      <c r="I200" s="814" t="s">
        <v>818</v>
      </c>
      <c r="J200" s="814" t="s">
        <v>603</v>
      </c>
      <c r="K200" s="814" t="s">
        <v>819</v>
      </c>
      <c r="L200" s="817">
        <v>49.08</v>
      </c>
      <c r="M200" s="817">
        <v>49.08</v>
      </c>
      <c r="N200" s="814">
        <v>1</v>
      </c>
      <c r="O200" s="818">
        <v>0.5</v>
      </c>
      <c r="P200" s="817"/>
      <c r="Q200" s="819">
        <v>0</v>
      </c>
      <c r="R200" s="814"/>
      <c r="S200" s="819">
        <v>0</v>
      </c>
      <c r="T200" s="818"/>
      <c r="U200" s="820">
        <v>0</v>
      </c>
    </row>
    <row r="201" spans="1:21" ht="14.45" customHeight="1" x14ac:dyDescent="0.2">
      <c r="A201" s="813">
        <v>22</v>
      </c>
      <c r="B201" s="814" t="s">
        <v>842</v>
      </c>
      <c r="C201" s="814" t="s">
        <v>844</v>
      </c>
      <c r="D201" s="815" t="s">
        <v>1131</v>
      </c>
      <c r="E201" s="816" t="s">
        <v>855</v>
      </c>
      <c r="F201" s="814" t="s">
        <v>843</v>
      </c>
      <c r="G201" s="814" t="s">
        <v>905</v>
      </c>
      <c r="H201" s="814" t="s">
        <v>595</v>
      </c>
      <c r="I201" s="814" t="s">
        <v>915</v>
      </c>
      <c r="J201" s="814" t="s">
        <v>603</v>
      </c>
      <c r="K201" s="814" t="s">
        <v>916</v>
      </c>
      <c r="L201" s="817">
        <v>126.27</v>
      </c>
      <c r="M201" s="817">
        <v>1262.7</v>
      </c>
      <c r="N201" s="814">
        <v>10</v>
      </c>
      <c r="O201" s="818">
        <v>8.5</v>
      </c>
      <c r="P201" s="817">
        <v>378.81</v>
      </c>
      <c r="Q201" s="819">
        <v>0.3</v>
      </c>
      <c r="R201" s="814">
        <v>3</v>
      </c>
      <c r="S201" s="819">
        <v>0.3</v>
      </c>
      <c r="T201" s="818">
        <v>2.5</v>
      </c>
      <c r="U201" s="820">
        <v>0.29411764705882354</v>
      </c>
    </row>
    <row r="202" spans="1:21" ht="14.45" customHeight="1" x14ac:dyDescent="0.2">
      <c r="A202" s="813">
        <v>22</v>
      </c>
      <c r="B202" s="814" t="s">
        <v>842</v>
      </c>
      <c r="C202" s="814" t="s">
        <v>844</v>
      </c>
      <c r="D202" s="815" t="s">
        <v>1131</v>
      </c>
      <c r="E202" s="816" t="s">
        <v>855</v>
      </c>
      <c r="F202" s="814" t="s">
        <v>843</v>
      </c>
      <c r="G202" s="814" t="s">
        <v>905</v>
      </c>
      <c r="H202" s="814" t="s">
        <v>595</v>
      </c>
      <c r="I202" s="814" t="s">
        <v>917</v>
      </c>
      <c r="J202" s="814" t="s">
        <v>603</v>
      </c>
      <c r="K202" s="814" t="s">
        <v>918</v>
      </c>
      <c r="L202" s="817">
        <v>74.08</v>
      </c>
      <c r="M202" s="817">
        <v>148.16</v>
      </c>
      <c r="N202" s="814">
        <v>2</v>
      </c>
      <c r="O202" s="818">
        <v>2</v>
      </c>
      <c r="P202" s="817">
        <v>74.08</v>
      </c>
      <c r="Q202" s="819">
        <v>0.5</v>
      </c>
      <c r="R202" s="814">
        <v>1</v>
      </c>
      <c r="S202" s="819">
        <v>0.5</v>
      </c>
      <c r="T202" s="818">
        <v>1</v>
      </c>
      <c r="U202" s="820">
        <v>0.5</v>
      </c>
    </row>
    <row r="203" spans="1:21" ht="14.45" customHeight="1" x14ac:dyDescent="0.2">
      <c r="A203" s="813">
        <v>22</v>
      </c>
      <c r="B203" s="814" t="s">
        <v>842</v>
      </c>
      <c r="C203" s="814" t="s">
        <v>844</v>
      </c>
      <c r="D203" s="815" t="s">
        <v>1131</v>
      </c>
      <c r="E203" s="816" t="s">
        <v>855</v>
      </c>
      <c r="F203" s="814" t="s">
        <v>843</v>
      </c>
      <c r="G203" s="814" t="s">
        <v>905</v>
      </c>
      <c r="H203" s="814" t="s">
        <v>595</v>
      </c>
      <c r="I203" s="814" t="s">
        <v>836</v>
      </c>
      <c r="J203" s="814" t="s">
        <v>603</v>
      </c>
      <c r="K203" s="814" t="s">
        <v>682</v>
      </c>
      <c r="L203" s="817">
        <v>94.28</v>
      </c>
      <c r="M203" s="817">
        <v>942.8</v>
      </c>
      <c r="N203" s="814">
        <v>10</v>
      </c>
      <c r="O203" s="818">
        <v>10</v>
      </c>
      <c r="P203" s="817">
        <v>188.56</v>
      </c>
      <c r="Q203" s="819">
        <v>0.2</v>
      </c>
      <c r="R203" s="814">
        <v>2</v>
      </c>
      <c r="S203" s="819">
        <v>0.2</v>
      </c>
      <c r="T203" s="818">
        <v>2</v>
      </c>
      <c r="U203" s="820">
        <v>0.2</v>
      </c>
    </row>
    <row r="204" spans="1:21" ht="14.45" customHeight="1" x14ac:dyDescent="0.2">
      <c r="A204" s="813">
        <v>22</v>
      </c>
      <c r="B204" s="814" t="s">
        <v>842</v>
      </c>
      <c r="C204" s="814" t="s">
        <v>844</v>
      </c>
      <c r="D204" s="815" t="s">
        <v>1131</v>
      </c>
      <c r="E204" s="816" t="s">
        <v>855</v>
      </c>
      <c r="F204" s="814" t="s">
        <v>843</v>
      </c>
      <c r="G204" s="814" t="s">
        <v>905</v>
      </c>
      <c r="H204" s="814" t="s">
        <v>595</v>
      </c>
      <c r="I204" s="814" t="s">
        <v>919</v>
      </c>
      <c r="J204" s="814" t="s">
        <v>603</v>
      </c>
      <c r="K204" s="814" t="s">
        <v>920</v>
      </c>
      <c r="L204" s="817">
        <v>168.36</v>
      </c>
      <c r="M204" s="817">
        <v>673.44</v>
      </c>
      <c r="N204" s="814">
        <v>4</v>
      </c>
      <c r="O204" s="818">
        <v>3</v>
      </c>
      <c r="P204" s="817">
        <v>168.36</v>
      </c>
      <c r="Q204" s="819">
        <v>0.25</v>
      </c>
      <c r="R204" s="814">
        <v>1</v>
      </c>
      <c r="S204" s="819">
        <v>0.25</v>
      </c>
      <c r="T204" s="818">
        <v>0.5</v>
      </c>
      <c r="U204" s="820">
        <v>0.16666666666666666</v>
      </c>
    </row>
    <row r="205" spans="1:21" ht="14.45" customHeight="1" x14ac:dyDescent="0.2">
      <c r="A205" s="813">
        <v>22</v>
      </c>
      <c r="B205" s="814" t="s">
        <v>842</v>
      </c>
      <c r="C205" s="814" t="s">
        <v>844</v>
      </c>
      <c r="D205" s="815" t="s">
        <v>1131</v>
      </c>
      <c r="E205" s="816" t="s">
        <v>855</v>
      </c>
      <c r="F205" s="814" t="s">
        <v>843</v>
      </c>
      <c r="G205" s="814" t="s">
        <v>905</v>
      </c>
      <c r="H205" s="814" t="s">
        <v>595</v>
      </c>
      <c r="I205" s="814" t="s">
        <v>921</v>
      </c>
      <c r="J205" s="814" t="s">
        <v>603</v>
      </c>
      <c r="K205" s="814" t="s">
        <v>922</v>
      </c>
      <c r="L205" s="817">
        <v>115.33</v>
      </c>
      <c r="M205" s="817">
        <v>345.99</v>
      </c>
      <c r="N205" s="814">
        <v>3</v>
      </c>
      <c r="O205" s="818">
        <v>3</v>
      </c>
      <c r="P205" s="817">
        <v>115.33</v>
      </c>
      <c r="Q205" s="819">
        <v>0.33333333333333331</v>
      </c>
      <c r="R205" s="814">
        <v>1</v>
      </c>
      <c r="S205" s="819">
        <v>0.33333333333333331</v>
      </c>
      <c r="T205" s="818">
        <v>1</v>
      </c>
      <c r="U205" s="820">
        <v>0.33333333333333331</v>
      </c>
    </row>
    <row r="206" spans="1:21" ht="14.45" customHeight="1" x14ac:dyDescent="0.2">
      <c r="A206" s="813">
        <v>22</v>
      </c>
      <c r="B206" s="814" t="s">
        <v>842</v>
      </c>
      <c r="C206" s="814" t="s">
        <v>844</v>
      </c>
      <c r="D206" s="815" t="s">
        <v>1131</v>
      </c>
      <c r="E206" s="816" t="s">
        <v>855</v>
      </c>
      <c r="F206" s="814" t="s">
        <v>843</v>
      </c>
      <c r="G206" s="814" t="s">
        <v>1121</v>
      </c>
      <c r="H206" s="814" t="s">
        <v>329</v>
      </c>
      <c r="I206" s="814" t="s">
        <v>1122</v>
      </c>
      <c r="J206" s="814" t="s">
        <v>1123</v>
      </c>
      <c r="K206" s="814" t="s">
        <v>1124</v>
      </c>
      <c r="L206" s="817">
        <v>266.77</v>
      </c>
      <c r="M206" s="817">
        <v>266.77</v>
      </c>
      <c r="N206" s="814">
        <v>1</v>
      </c>
      <c r="O206" s="818">
        <v>1</v>
      </c>
      <c r="P206" s="817"/>
      <c r="Q206" s="819">
        <v>0</v>
      </c>
      <c r="R206" s="814"/>
      <c r="S206" s="819">
        <v>0</v>
      </c>
      <c r="T206" s="818"/>
      <c r="U206" s="820">
        <v>0</v>
      </c>
    </row>
    <row r="207" spans="1:21" ht="14.45" customHeight="1" x14ac:dyDescent="0.2">
      <c r="A207" s="813">
        <v>22</v>
      </c>
      <c r="B207" s="814" t="s">
        <v>842</v>
      </c>
      <c r="C207" s="814" t="s">
        <v>844</v>
      </c>
      <c r="D207" s="815" t="s">
        <v>1131</v>
      </c>
      <c r="E207" s="816" t="s">
        <v>855</v>
      </c>
      <c r="F207" s="814" t="s">
        <v>843</v>
      </c>
      <c r="G207" s="814" t="s">
        <v>923</v>
      </c>
      <c r="H207" s="814" t="s">
        <v>329</v>
      </c>
      <c r="I207" s="814" t="s">
        <v>924</v>
      </c>
      <c r="J207" s="814" t="s">
        <v>925</v>
      </c>
      <c r="K207" s="814" t="s">
        <v>926</v>
      </c>
      <c r="L207" s="817">
        <v>0</v>
      </c>
      <c r="M207" s="817">
        <v>0</v>
      </c>
      <c r="N207" s="814">
        <v>10</v>
      </c>
      <c r="O207" s="818">
        <v>8</v>
      </c>
      <c r="P207" s="817">
        <v>0</v>
      </c>
      <c r="Q207" s="819"/>
      <c r="R207" s="814">
        <v>8</v>
      </c>
      <c r="S207" s="819">
        <v>0.8</v>
      </c>
      <c r="T207" s="818">
        <v>6</v>
      </c>
      <c r="U207" s="820">
        <v>0.75</v>
      </c>
    </row>
    <row r="208" spans="1:21" ht="14.45" customHeight="1" x14ac:dyDescent="0.2">
      <c r="A208" s="813">
        <v>22</v>
      </c>
      <c r="B208" s="814" t="s">
        <v>842</v>
      </c>
      <c r="C208" s="814" t="s">
        <v>844</v>
      </c>
      <c r="D208" s="815" t="s">
        <v>1131</v>
      </c>
      <c r="E208" s="816" t="s">
        <v>850</v>
      </c>
      <c r="F208" s="814" t="s">
        <v>843</v>
      </c>
      <c r="G208" s="814" t="s">
        <v>1125</v>
      </c>
      <c r="H208" s="814" t="s">
        <v>329</v>
      </c>
      <c r="I208" s="814" t="s">
        <v>1126</v>
      </c>
      <c r="J208" s="814" t="s">
        <v>1127</v>
      </c>
      <c r="K208" s="814" t="s">
        <v>1128</v>
      </c>
      <c r="L208" s="817">
        <v>176.61</v>
      </c>
      <c r="M208" s="817">
        <v>176.61</v>
      </c>
      <c r="N208" s="814">
        <v>1</v>
      </c>
      <c r="O208" s="818">
        <v>1</v>
      </c>
      <c r="P208" s="817"/>
      <c r="Q208" s="819">
        <v>0</v>
      </c>
      <c r="R208" s="814"/>
      <c r="S208" s="819">
        <v>0</v>
      </c>
      <c r="T208" s="818"/>
      <c r="U208" s="820">
        <v>0</v>
      </c>
    </row>
    <row r="209" spans="1:21" ht="14.45" customHeight="1" x14ac:dyDescent="0.2">
      <c r="A209" s="813">
        <v>22</v>
      </c>
      <c r="B209" s="814" t="s">
        <v>842</v>
      </c>
      <c r="C209" s="814" t="s">
        <v>844</v>
      </c>
      <c r="D209" s="815" t="s">
        <v>1131</v>
      </c>
      <c r="E209" s="816" t="s">
        <v>854</v>
      </c>
      <c r="F209" s="814" t="s">
        <v>843</v>
      </c>
      <c r="G209" s="814" t="s">
        <v>1020</v>
      </c>
      <c r="H209" s="814" t="s">
        <v>595</v>
      </c>
      <c r="I209" s="814" t="s">
        <v>1099</v>
      </c>
      <c r="J209" s="814" t="s">
        <v>1022</v>
      </c>
      <c r="K209" s="814" t="s">
        <v>1100</v>
      </c>
      <c r="L209" s="817">
        <v>773.45</v>
      </c>
      <c r="M209" s="817">
        <v>773.45</v>
      </c>
      <c r="N209" s="814">
        <v>1</v>
      </c>
      <c r="O209" s="818">
        <v>1</v>
      </c>
      <c r="P209" s="817">
        <v>773.45</v>
      </c>
      <c r="Q209" s="819">
        <v>1</v>
      </c>
      <c r="R209" s="814">
        <v>1</v>
      </c>
      <c r="S209" s="819">
        <v>1</v>
      </c>
      <c r="T209" s="818">
        <v>1</v>
      </c>
      <c r="U209" s="820">
        <v>1</v>
      </c>
    </row>
    <row r="210" spans="1:21" ht="14.45" customHeight="1" x14ac:dyDescent="0.2">
      <c r="A210" s="813">
        <v>22</v>
      </c>
      <c r="B210" s="814" t="s">
        <v>842</v>
      </c>
      <c r="C210" s="814" t="s">
        <v>844</v>
      </c>
      <c r="D210" s="815" t="s">
        <v>1131</v>
      </c>
      <c r="E210" s="816" t="s">
        <v>854</v>
      </c>
      <c r="F210" s="814" t="s">
        <v>843</v>
      </c>
      <c r="G210" s="814" t="s">
        <v>1104</v>
      </c>
      <c r="H210" s="814" t="s">
        <v>329</v>
      </c>
      <c r="I210" s="814" t="s">
        <v>1105</v>
      </c>
      <c r="J210" s="814" t="s">
        <v>1106</v>
      </c>
      <c r="K210" s="814" t="s">
        <v>1107</v>
      </c>
      <c r="L210" s="817">
        <v>73.989999999999995</v>
      </c>
      <c r="M210" s="817">
        <v>73.989999999999995</v>
      </c>
      <c r="N210" s="814">
        <v>1</v>
      </c>
      <c r="O210" s="818">
        <v>0.5</v>
      </c>
      <c r="P210" s="817">
        <v>73.989999999999995</v>
      </c>
      <c r="Q210" s="819">
        <v>1</v>
      </c>
      <c r="R210" s="814">
        <v>1</v>
      </c>
      <c r="S210" s="819">
        <v>1</v>
      </c>
      <c r="T210" s="818">
        <v>0.5</v>
      </c>
      <c r="U210" s="820">
        <v>1</v>
      </c>
    </row>
    <row r="211" spans="1:21" ht="14.45" customHeight="1" x14ac:dyDescent="0.2">
      <c r="A211" s="813">
        <v>22</v>
      </c>
      <c r="B211" s="814" t="s">
        <v>842</v>
      </c>
      <c r="C211" s="814" t="s">
        <v>844</v>
      </c>
      <c r="D211" s="815" t="s">
        <v>1131</v>
      </c>
      <c r="E211" s="816" t="s">
        <v>854</v>
      </c>
      <c r="F211" s="814" t="s">
        <v>843</v>
      </c>
      <c r="G211" s="814" t="s">
        <v>950</v>
      </c>
      <c r="H211" s="814" t="s">
        <v>329</v>
      </c>
      <c r="I211" s="814" t="s">
        <v>1129</v>
      </c>
      <c r="J211" s="814" t="s">
        <v>952</v>
      </c>
      <c r="K211" s="814" t="s">
        <v>1130</v>
      </c>
      <c r="L211" s="817">
        <v>35.25</v>
      </c>
      <c r="M211" s="817">
        <v>35.25</v>
      </c>
      <c r="N211" s="814">
        <v>1</v>
      </c>
      <c r="O211" s="818">
        <v>0.5</v>
      </c>
      <c r="P211" s="817">
        <v>35.25</v>
      </c>
      <c r="Q211" s="819">
        <v>1</v>
      </c>
      <c r="R211" s="814">
        <v>1</v>
      </c>
      <c r="S211" s="819">
        <v>1</v>
      </c>
      <c r="T211" s="818">
        <v>0.5</v>
      </c>
      <c r="U211" s="820">
        <v>1</v>
      </c>
    </row>
    <row r="212" spans="1:21" ht="14.45" customHeight="1" thickBot="1" x14ac:dyDescent="0.25">
      <c r="A212" s="821">
        <v>22</v>
      </c>
      <c r="B212" s="822" t="s">
        <v>842</v>
      </c>
      <c r="C212" s="822" t="s">
        <v>844</v>
      </c>
      <c r="D212" s="823" t="s">
        <v>1131</v>
      </c>
      <c r="E212" s="824" t="s">
        <v>854</v>
      </c>
      <c r="F212" s="822" t="s">
        <v>843</v>
      </c>
      <c r="G212" s="822" t="s">
        <v>905</v>
      </c>
      <c r="H212" s="822" t="s">
        <v>595</v>
      </c>
      <c r="I212" s="822" t="s">
        <v>817</v>
      </c>
      <c r="J212" s="822" t="s">
        <v>603</v>
      </c>
      <c r="K212" s="822" t="s">
        <v>604</v>
      </c>
      <c r="L212" s="825">
        <v>84.18</v>
      </c>
      <c r="M212" s="825">
        <v>84.18</v>
      </c>
      <c r="N212" s="822">
        <v>1</v>
      </c>
      <c r="O212" s="826">
        <v>1</v>
      </c>
      <c r="P212" s="825"/>
      <c r="Q212" s="827">
        <v>0</v>
      </c>
      <c r="R212" s="822"/>
      <c r="S212" s="827">
        <v>0</v>
      </c>
      <c r="T212" s="826"/>
      <c r="U212" s="828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FAF3174-2D69-4738-A6F1-F97B9823D8B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1133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8" t="s">
        <v>859</v>
      </c>
      <c r="B5" s="225">
        <v>1522.6500000000003</v>
      </c>
      <c r="C5" s="812">
        <v>0.10848322968179251</v>
      </c>
      <c r="D5" s="225">
        <v>12513.160000000002</v>
      </c>
      <c r="E5" s="812">
        <v>0.89151677031820753</v>
      </c>
      <c r="F5" s="830">
        <v>14035.810000000001</v>
      </c>
    </row>
    <row r="6" spans="1:6" ht="14.45" customHeight="1" x14ac:dyDescent="0.2">
      <c r="A6" s="839" t="s">
        <v>852</v>
      </c>
      <c r="B6" s="831">
        <v>790.66000000000008</v>
      </c>
      <c r="C6" s="819">
        <v>0.87056958192488532</v>
      </c>
      <c r="D6" s="831">
        <v>117.55</v>
      </c>
      <c r="E6" s="819">
        <v>0.12943041807511477</v>
      </c>
      <c r="F6" s="832">
        <v>908.21</v>
      </c>
    </row>
    <row r="7" spans="1:6" ht="14.45" customHeight="1" x14ac:dyDescent="0.2">
      <c r="A7" s="839" t="s">
        <v>849</v>
      </c>
      <c r="B7" s="831">
        <v>314.69</v>
      </c>
      <c r="C7" s="819">
        <v>4.8424425028236948E-2</v>
      </c>
      <c r="D7" s="831">
        <v>6183.8899999999994</v>
      </c>
      <c r="E7" s="819">
        <v>0.95157557497176315</v>
      </c>
      <c r="F7" s="832">
        <v>6498.579999999999</v>
      </c>
    </row>
    <row r="8" spans="1:6" ht="14.45" customHeight="1" x14ac:dyDescent="0.2">
      <c r="A8" s="839" t="s">
        <v>855</v>
      </c>
      <c r="B8" s="831">
        <v>112.12</v>
      </c>
      <c r="C8" s="819">
        <v>4.8866145898482016E-3</v>
      </c>
      <c r="D8" s="831">
        <v>22832.190000000006</v>
      </c>
      <c r="E8" s="819">
        <v>0.99511338541015182</v>
      </c>
      <c r="F8" s="832">
        <v>22944.310000000005</v>
      </c>
    </row>
    <row r="9" spans="1:6" ht="14.45" customHeight="1" x14ac:dyDescent="0.2">
      <c r="A9" s="839" t="s">
        <v>853</v>
      </c>
      <c r="B9" s="831">
        <v>31.09</v>
      </c>
      <c r="C9" s="819">
        <v>1.8222761982242624E-3</v>
      </c>
      <c r="D9" s="831">
        <v>17029.990000000002</v>
      </c>
      <c r="E9" s="819">
        <v>0.99817772380177572</v>
      </c>
      <c r="F9" s="832">
        <v>17061.080000000002</v>
      </c>
    </row>
    <row r="10" spans="1:6" ht="14.45" customHeight="1" x14ac:dyDescent="0.2">
      <c r="A10" s="839" t="s">
        <v>858</v>
      </c>
      <c r="B10" s="831"/>
      <c r="C10" s="819">
        <v>0</v>
      </c>
      <c r="D10" s="831">
        <v>2356.2400000000002</v>
      </c>
      <c r="E10" s="819">
        <v>1</v>
      </c>
      <c r="F10" s="832">
        <v>2356.2400000000002</v>
      </c>
    </row>
    <row r="11" spans="1:6" ht="14.45" customHeight="1" x14ac:dyDescent="0.2">
      <c r="A11" s="839" t="s">
        <v>854</v>
      </c>
      <c r="B11" s="831"/>
      <c r="C11" s="819">
        <v>0</v>
      </c>
      <c r="D11" s="831">
        <v>857.63000000000011</v>
      </c>
      <c r="E11" s="819">
        <v>1</v>
      </c>
      <c r="F11" s="832">
        <v>857.63000000000011</v>
      </c>
    </row>
    <row r="12" spans="1:6" ht="14.45" customHeight="1" x14ac:dyDescent="0.2">
      <c r="A12" s="839" t="s">
        <v>856</v>
      </c>
      <c r="B12" s="831"/>
      <c r="C12" s="819">
        <v>0</v>
      </c>
      <c r="D12" s="831">
        <v>774.65</v>
      </c>
      <c r="E12" s="819">
        <v>1</v>
      </c>
      <c r="F12" s="832">
        <v>774.65</v>
      </c>
    </row>
    <row r="13" spans="1:6" ht="14.45" customHeight="1" x14ac:dyDescent="0.2">
      <c r="A13" s="839" t="s">
        <v>851</v>
      </c>
      <c r="B13" s="831"/>
      <c r="C13" s="819">
        <v>0</v>
      </c>
      <c r="D13" s="831">
        <v>11230.18</v>
      </c>
      <c r="E13" s="819">
        <v>1</v>
      </c>
      <c r="F13" s="832">
        <v>11230.18</v>
      </c>
    </row>
    <row r="14" spans="1:6" ht="14.45" customHeight="1" thickBot="1" x14ac:dyDescent="0.25">
      <c r="A14" s="840" t="s">
        <v>857</v>
      </c>
      <c r="B14" s="835"/>
      <c r="C14" s="836">
        <v>0</v>
      </c>
      <c r="D14" s="835">
        <v>17007.500000000004</v>
      </c>
      <c r="E14" s="836">
        <v>1</v>
      </c>
      <c r="F14" s="837">
        <v>17007.500000000004</v>
      </c>
    </row>
    <row r="15" spans="1:6" ht="14.45" customHeight="1" thickBot="1" x14ac:dyDescent="0.25">
      <c r="A15" s="753" t="s">
        <v>3</v>
      </c>
      <c r="B15" s="754">
        <v>2771.21</v>
      </c>
      <c r="C15" s="755">
        <v>2.9583495731321501E-2</v>
      </c>
      <c r="D15" s="754">
        <v>90902.98000000001</v>
      </c>
      <c r="E15" s="755">
        <v>0.97041650426867831</v>
      </c>
      <c r="F15" s="756">
        <v>93674.190000000031</v>
      </c>
    </row>
    <row r="16" spans="1:6" ht="14.45" customHeight="1" thickBot="1" x14ac:dyDescent="0.25"/>
    <row r="17" spans="1:6" ht="14.45" customHeight="1" x14ac:dyDescent="0.2">
      <c r="A17" s="838" t="s">
        <v>800</v>
      </c>
      <c r="B17" s="225">
        <v>1517.4400000000003</v>
      </c>
      <c r="C17" s="812">
        <v>1.7821374962579489E-2</v>
      </c>
      <c r="D17" s="225">
        <v>83629.750000000087</v>
      </c>
      <c r="E17" s="812">
        <v>0.98217862503742048</v>
      </c>
      <c r="F17" s="830">
        <v>85147.19000000009</v>
      </c>
    </row>
    <row r="18" spans="1:6" ht="14.45" customHeight="1" x14ac:dyDescent="0.2">
      <c r="A18" s="839" t="s">
        <v>1134</v>
      </c>
      <c r="B18" s="831">
        <v>419.2</v>
      </c>
      <c r="C18" s="819">
        <v>1</v>
      </c>
      <c r="D18" s="831"/>
      <c r="E18" s="819">
        <v>0</v>
      </c>
      <c r="F18" s="832">
        <v>419.2</v>
      </c>
    </row>
    <row r="19" spans="1:6" ht="14.45" customHeight="1" x14ac:dyDescent="0.2">
      <c r="A19" s="839" t="s">
        <v>1135</v>
      </c>
      <c r="B19" s="831">
        <v>230.51</v>
      </c>
      <c r="C19" s="819">
        <v>1</v>
      </c>
      <c r="D19" s="831"/>
      <c r="E19" s="819">
        <v>0</v>
      </c>
      <c r="F19" s="832">
        <v>230.51</v>
      </c>
    </row>
    <row r="20" spans="1:6" ht="14.45" customHeight="1" x14ac:dyDescent="0.2">
      <c r="A20" s="839" t="s">
        <v>1136</v>
      </c>
      <c r="B20" s="831">
        <v>193.6</v>
      </c>
      <c r="C20" s="819">
        <v>1</v>
      </c>
      <c r="D20" s="831"/>
      <c r="E20" s="819">
        <v>0</v>
      </c>
      <c r="F20" s="832">
        <v>193.6</v>
      </c>
    </row>
    <row r="21" spans="1:6" ht="14.45" customHeight="1" x14ac:dyDescent="0.2">
      <c r="A21" s="839" t="s">
        <v>1137</v>
      </c>
      <c r="B21" s="831">
        <v>112.12</v>
      </c>
      <c r="C21" s="819">
        <v>1</v>
      </c>
      <c r="D21" s="831"/>
      <c r="E21" s="819">
        <v>0</v>
      </c>
      <c r="F21" s="832">
        <v>112.12</v>
      </c>
    </row>
    <row r="22" spans="1:6" ht="14.45" customHeight="1" x14ac:dyDescent="0.2">
      <c r="A22" s="839" t="s">
        <v>795</v>
      </c>
      <c r="B22" s="831">
        <v>105.32</v>
      </c>
      <c r="C22" s="819">
        <v>0.54538863859976183</v>
      </c>
      <c r="D22" s="831">
        <v>87.789999999999992</v>
      </c>
      <c r="E22" s="819">
        <v>0.45461136140023822</v>
      </c>
      <c r="F22" s="832">
        <v>193.10999999999999</v>
      </c>
    </row>
    <row r="23" spans="1:6" ht="14.45" customHeight="1" x14ac:dyDescent="0.2">
      <c r="A23" s="839" t="s">
        <v>1138</v>
      </c>
      <c r="B23" s="831">
        <v>89.39</v>
      </c>
      <c r="C23" s="819">
        <v>1</v>
      </c>
      <c r="D23" s="831"/>
      <c r="E23" s="819">
        <v>0</v>
      </c>
      <c r="F23" s="832">
        <v>89.39</v>
      </c>
    </row>
    <row r="24" spans="1:6" ht="14.45" customHeight="1" x14ac:dyDescent="0.2">
      <c r="A24" s="839" t="s">
        <v>1139</v>
      </c>
      <c r="B24" s="831">
        <v>72.540000000000006</v>
      </c>
      <c r="C24" s="819">
        <v>1</v>
      </c>
      <c r="D24" s="831"/>
      <c r="E24" s="819">
        <v>0</v>
      </c>
      <c r="F24" s="832">
        <v>72.540000000000006</v>
      </c>
    </row>
    <row r="25" spans="1:6" ht="14.45" customHeight="1" x14ac:dyDescent="0.2">
      <c r="A25" s="839" t="s">
        <v>1140</v>
      </c>
      <c r="B25" s="831">
        <v>31.09</v>
      </c>
      <c r="C25" s="819">
        <v>1</v>
      </c>
      <c r="D25" s="831"/>
      <c r="E25" s="819">
        <v>0</v>
      </c>
      <c r="F25" s="832">
        <v>31.09</v>
      </c>
    </row>
    <row r="26" spans="1:6" ht="14.45" customHeight="1" x14ac:dyDescent="0.2">
      <c r="A26" s="839" t="s">
        <v>1141</v>
      </c>
      <c r="B26" s="831"/>
      <c r="C26" s="819">
        <v>0</v>
      </c>
      <c r="D26" s="831">
        <v>176.32</v>
      </c>
      <c r="E26" s="819">
        <v>1</v>
      </c>
      <c r="F26" s="832">
        <v>176.32</v>
      </c>
    </row>
    <row r="27" spans="1:6" ht="14.45" customHeight="1" x14ac:dyDescent="0.2">
      <c r="A27" s="839" t="s">
        <v>1142</v>
      </c>
      <c r="B27" s="831"/>
      <c r="C27" s="819">
        <v>0</v>
      </c>
      <c r="D27" s="831">
        <v>308.72000000000003</v>
      </c>
      <c r="E27" s="819">
        <v>1</v>
      </c>
      <c r="F27" s="832">
        <v>308.72000000000003</v>
      </c>
    </row>
    <row r="28" spans="1:6" ht="14.45" customHeight="1" x14ac:dyDescent="0.2">
      <c r="A28" s="839" t="s">
        <v>1143</v>
      </c>
      <c r="B28" s="831"/>
      <c r="C28" s="819">
        <v>0</v>
      </c>
      <c r="D28" s="831">
        <v>414.07</v>
      </c>
      <c r="E28" s="819">
        <v>1</v>
      </c>
      <c r="F28" s="832">
        <v>414.07</v>
      </c>
    </row>
    <row r="29" spans="1:6" ht="14.45" customHeight="1" x14ac:dyDescent="0.2">
      <c r="A29" s="839" t="s">
        <v>1144</v>
      </c>
      <c r="B29" s="831"/>
      <c r="C29" s="819">
        <v>0</v>
      </c>
      <c r="D29" s="831">
        <v>310.20000000000005</v>
      </c>
      <c r="E29" s="819">
        <v>1</v>
      </c>
      <c r="F29" s="832">
        <v>310.20000000000005</v>
      </c>
    </row>
    <row r="30" spans="1:6" ht="14.45" customHeight="1" x14ac:dyDescent="0.2">
      <c r="A30" s="839" t="s">
        <v>1145</v>
      </c>
      <c r="B30" s="831"/>
      <c r="C30" s="819">
        <v>0</v>
      </c>
      <c r="D30" s="831">
        <v>114.65</v>
      </c>
      <c r="E30" s="819">
        <v>1</v>
      </c>
      <c r="F30" s="832">
        <v>114.65</v>
      </c>
    </row>
    <row r="31" spans="1:6" ht="14.45" customHeight="1" x14ac:dyDescent="0.2">
      <c r="A31" s="839" t="s">
        <v>797</v>
      </c>
      <c r="B31" s="831">
        <v>0</v>
      </c>
      <c r="C31" s="819"/>
      <c r="D31" s="831">
        <v>0</v>
      </c>
      <c r="E31" s="819"/>
      <c r="F31" s="832">
        <v>0</v>
      </c>
    </row>
    <row r="32" spans="1:6" ht="14.45" customHeight="1" x14ac:dyDescent="0.2">
      <c r="A32" s="839" t="s">
        <v>1146</v>
      </c>
      <c r="B32" s="831"/>
      <c r="C32" s="819">
        <v>0</v>
      </c>
      <c r="D32" s="831">
        <v>11.71</v>
      </c>
      <c r="E32" s="819">
        <v>1</v>
      </c>
      <c r="F32" s="832">
        <v>11.71</v>
      </c>
    </row>
    <row r="33" spans="1:6" ht="14.45" customHeight="1" x14ac:dyDescent="0.2">
      <c r="A33" s="839" t="s">
        <v>1147</v>
      </c>
      <c r="B33" s="831"/>
      <c r="C33" s="819">
        <v>0</v>
      </c>
      <c r="D33" s="831">
        <v>48.89</v>
      </c>
      <c r="E33" s="819">
        <v>1</v>
      </c>
      <c r="F33" s="832">
        <v>48.89</v>
      </c>
    </row>
    <row r="34" spans="1:6" ht="14.45" customHeight="1" thickBot="1" x14ac:dyDescent="0.25">
      <c r="A34" s="840" t="s">
        <v>1148</v>
      </c>
      <c r="B34" s="835"/>
      <c r="C34" s="836">
        <v>0</v>
      </c>
      <c r="D34" s="835">
        <v>5800.880000000001</v>
      </c>
      <c r="E34" s="836">
        <v>1</v>
      </c>
      <c r="F34" s="837">
        <v>5800.880000000001</v>
      </c>
    </row>
    <row r="35" spans="1:6" ht="14.45" customHeight="1" thickBot="1" x14ac:dyDescent="0.25">
      <c r="A35" s="753" t="s">
        <v>3</v>
      </c>
      <c r="B35" s="754">
        <v>2771.21</v>
      </c>
      <c r="C35" s="755">
        <v>2.958349573132148E-2</v>
      </c>
      <c r="D35" s="754">
        <v>90902.980000000083</v>
      </c>
      <c r="E35" s="755">
        <v>0.97041650426867843</v>
      </c>
      <c r="F35" s="756">
        <v>93674.19000000009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{C2A1AD7E-FAC3-4A26-A0BF-FBA9517325E8}</x14:id>
        </ext>
      </extLst>
    </cfRule>
  </conditionalFormatting>
  <conditionalFormatting sqref="F17:F3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{C06330DE-C5D0-4557-9CA2-50085E356692}</x14:id>
        </ext>
      </extLst>
    </cfRule>
  </conditionalFormatting>
  <hyperlinks>
    <hyperlink ref="A2" location="Obsah!A1" display="Zpět na Obsah  KL 01  1.-4.měsíc" xr:uid="{B14A060C-09F1-4538-BA84-9283BF3E1F2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A1AD7E-FAC3-4A26-A0BF-FBA9517325E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C06330DE-C5D0-4557-9CA2-50085E35669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1164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28</v>
      </c>
      <c r="G3" s="47">
        <f>SUBTOTAL(9,G6:G1048576)</f>
        <v>2771.2099999999996</v>
      </c>
      <c r="H3" s="48">
        <f>IF(M3=0,0,G3/M3)</f>
        <v>2.9583495731321508E-2</v>
      </c>
      <c r="I3" s="47">
        <f>SUBTOTAL(9,I6:I1048576)</f>
        <v>889</v>
      </c>
      <c r="J3" s="47">
        <f>SUBTOTAL(9,J6:J1048576)</f>
        <v>90902.98</v>
      </c>
      <c r="K3" s="48">
        <f>IF(M3=0,0,J3/M3)</f>
        <v>0.97041650426867854</v>
      </c>
      <c r="L3" s="47">
        <f>SUBTOTAL(9,L6:L1048576)</f>
        <v>917</v>
      </c>
      <c r="M3" s="49">
        <f>SUBTOTAL(9,M6:M1048576)</f>
        <v>93674.189999999988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841" t="s">
        <v>162</v>
      </c>
      <c r="C5" s="841" t="s">
        <v>89</v>
      </c>
      <c r="D5" s="841" t="s">
        <v>163</v>
      </c>
      <c r="E5" s="84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849</v>
      </c>
      <c r="B6" s="807" t="s">
        <v>1149</v>
      </c>
      <c r="C6" s="807" t="s">
        <v>884</v>
      </c>
      <c r="D6" s="807" t="s">
        <v>882</v>
      </c>
      <c r="E6" s="807" t="s">
        <v>885</v>
      </c>
      <c r="F6" s="225"/>
      <c r="G6" s="225"/>
      <c r="H6" s="812">
        <v>0</v>
      </c>
      <c r="I6" s="225">
        <v>1</v>
      </c>
      <c r="J6" s="225">
        <v>48.89</v>
      </c>
      <c r="K6" s="812">
        <v>1</v>
      </c>
      <c r="L6" s="225">
        <v>1</v>
      </c>
      <c r="M6" s="830">
        <v>48.89</v>
      </c>
    </row>
    <row r="7" spans="1:13" ht="14.45" customHeight="1" x14ac:dyDescent="0.2">
      <c r="A7" s="813" t="s">
        <v>849</v>
      </c>
      <c r="B7" s="814" t="s">
        <v>1150</v>
      </c>
      <c r="C7" s="814" t="s">
        <v>889</v>
      </c>
      <c r="D7" s="814" t="s">
        <v>890</v>
      </c>
      <c r="E7" s="814" t="s">
        <v>891</v>
      </c>
      <c r="F7" s="831"/>
      <c r="G7" s="831"/>
      <c r="H7" s="819">
        <v>0</v>
      </c>
      <c r="I7" s="831">
        <v>3</v>
      </c>
      <c r="J7" s="831">
        <v>310.20000000000005</v>
      </c>
      <c r="K7" s="819">
        <v>1</v>
      </c>
      <c r="L7" s="831">
        <v>3</v>
      </c>
      <c r="M7" s="832">
        <v>310.20000000000005</v>
      </c>
    </row>
    <row r="8" spans="1:13" ht="14.45" customHeight="1" x14ac:dyDescent="0.2">
      <c r="A8" s="813" t="s">
        <v>849</v>
      </c>
      <c r="B8" s="814" t="s">
        <v>811</v>
      </c>
      <c r="C8" s="814" t="s">
        <v>906</v>
      </c>
      <c r="D8" s="814" t="s">
        <v>813</v>
      </c>
      <c r="E8" s="814" t="s">
        <v>907</v>
      </c>
      <c r="F8" s="831"/>
      <c r="G8" s="831"/>
      <c r="H8" s="819">
        <v>0</v>
      </c>
      <c r="I8" s="831">
        <v>8</v>
      </c>
      <c r="J8" s="831">
        <v>841.84</v>
      </c>
      <c r="K8" s="819">
        <v>1</v>
      </c>
      <c r="L8" s="831">
        <v>8</v>
      </c>
      <c r="M8" s="832">
        <v>841.84</v>
      </c>
    </row>
    <row r="9" spans="1:13" ht="14.45" customHeight="1" x14ac:dyDescent="0.2">
      <c r="A9" s="813" t="s">
        <v>849</v>
      </c>
      <c r="B9" s="814" t="s">
        <v>811</v>
      </c>
      <c r="C9" s="814" t="s">
        <v>815</v>
      </c>
      <c r="D9" s="814" t="s">
        <v>813</v>
      </c>
      <c r="E9" s="814" t="s">
        <v>816</v>
      </c>
      <c r="F9" s="831"/>
      <c r="G9" s="831"/>
      <c r="H9" s="819">
        <v>0</v>
      </c>
      <c r="I9" s="831">
        <v>14</v>
      </c>
      <c r="J9" s="831">
        <v>1178.5200000000002</v>
      </c>
      <c r="K9" s="819">
        <v>1</v>
      </c>
      <c r="L9" s="831">
        <v>14</v>
      </c>
      <c r="M9" s="832">
        <v>1178.5200000000002</v>
      </c>
    </row>
    <row r="10" spans="1:13" ht="14.45" customHeight="1" x14ac:dyDescent="0.2">
      <c r="A10" s="813" t="s">
        <v>849</v>
      </c>
      <c r="B10" s="814" t="s">
        <v>811</v>
      </c>
      <c r="C10" s="814" t="s">
        <v>912</v>
      </c>
      <c r="D10" s="814" t="s">
        <v>603</v>
      </c>
      <c r="E10" s="814" t="s">
        <v>604</v>
      </c>
      <c r="F10" s="831">
        <v>1</v>
      </c>
      <c r="G10" s="831">
        <v>84.18</v>
      </c>
      <c r="H10" s="819">
        <v>1</v>
      </c>
      <c r="I10" s="831"/>
      <c r="J10" s="831"/>
      <c r="K10" s="819">
        <v>0</v>
      </c>
      <c r="L10" s="831">
        <v>1</v>
      </c>
      <c r="M10" s="832">
        <v>84.18</v>
      </c>
    </row>
    <row r="11" spans="1:13" ht="14.45" customHeight="1" x14ac:dyDescent="0.2">
      <c r="A11" s="813" t="s">
        <v>849</v>
      </c>
      <c r="B11" s="814" t="s">
        <v>811</v>
      </c>
      <c r="C11" s="814" t="s">
        <v>908</v>
      </c>
      <c r="D11" s="814" t="s">
        <v>813</v>
      </c>
      <c r="E11" s="814" t="s">
        <v>909</v>
      </c>
      <c r="F11" s="831"/>
      <c r="G11" s="831"/>
      <c r="H11" s="819">
        <v>0</v>
      </c>
      <c r="I11" s="831">
        <v>14</v>
      </c>
      <c r="J11" s="831">
        <v>1767.7800000000002</v>
      </c>
      <c r="K11" s="819">
        <v>1</v>
      </c>
      <c r="L11" s="831">
        <v>14</v>
      </c>
      <c r="M11" s="832">
        <v>1767.7800000000002</v>
      </c>
    </row>
    <row r="12" spans="1:13" ht="14.45" customHeight="1" x14ac:dyDescent="0.2">
      <c r="A12" s="813" t="s">
        <v>849</v>
      </c>
      <c r="B12" s="814" t="s">
        <v>811</v>
      </c>
      <c r="C12" s="814" t="s">
        <v>910</v>
      </c>
      <c r="D12" s="814" t="s">
        <v>813</v>
      </c>
      <c r="E12" s="814" t="s">
        <v>911</v>
      </c>
      <c r="F12" s="831"/>
      <c r="G12" s="831"/>
      <c r="H12" s="819">
        <v>0</v>
      </c>
      <c r="I12" s="831">
        <v>1</v>
      </c>
      <c r="J12" s="831">
        <v>63.14</v>
      </c>
      <c r="K12" s="819">
        <v>1</v>
      </c>
      <c r="L12" s="831">
        <v>1</v>
      </c>
      <c r="M12" s="832">
        <v>63.14</v>
      </c>
    </row>
    <row r="13" spans="1:13" ht="14.45" customHeight="1" x14ac:dyDescent="0.2">
      <c r="A13" s="813" t="s">
        <v>849</v>
      </c>
      <c r="B13" s="814" t="s">
        <v>811</v>
      </c>
      <c r="C13" s="814" t="s">
        <v>812</v>
      </c>
      <c r="D13" s="814" t="s">
        <v>813</v>
      </c>
      <c r="E13" s="814" t="s">
        <v>814</v>
      </c>
      <c r="F13" s="831"/>
      <c r="G13" s="831"/>
      <c r="H13" s="819">
        <v>0</v>
      </c>
      <c r="I13" s="831">
        <v>1</v>
      </c>
      <c r="J13" s="831">
        <v>49.08</v>
      </c>
      <c r="K13" s="819">
        <v>1</v>
      </c>
      <c r="L13" s="831">
        <v>1</v>
      </c>
      <c r="M13" s="832">
        <v>49.08</v>
      </c>
    </row>
    <row r="14" spans="1:13" ht="14.45" customHeight="1" x14ac:dyDescent="0.2">
      <c r="A14" s="813" t="s">
        <v>849</v>
      </c>
      <c r="B14" s="814" t="s">
        <v>811</v>
      </c>
      <c r="C14" s="814" t="s">
        <v>913</v>
      </c>
      <c r="D14" s="814" t="s">
        <v>603</v>
      </c>
      <c r="E14" s="814" t="s">
        <v>914</v>
      </c>
      <c r="F14" s="831"/>
      <c r="G14" s="831"/>
      <c r="H14" s="819">
        <v>0</v>
      </c>
      <c r="I14" s="831">
        <v>1</v>
      </c>
      <c r="J14" s="831">
        <v>105.23</v>
      </c>
      <c r="K14" s="819">
        <v>1</v>
      </c>
      <c r="L14" s="831">
        <v>1</v>
      </c>
      <c r="M14" s="832">
        <v>105.23</v>
      </c>
    </row>
    <row r="15" spans="1:13" ht="14.45" customHeight="1" x14ac:dyDescent="0.2">
      <c r="A15" s="813" t="s">
        <v>849</v>
      </c>
      <c r="B15" s="814" t="s">
        <v>811</v>
      </c>
      <c r="C15" s="814" t="s">
        <v>817</v>
      </c>
      <c r="D15" s="814" t="s">
        <v>603</v>
      </c>
      <c r="E15" s="814" t="s">
        <v>604</v>
      </c>
      <c r="F15" s="831"/>
      <c r="G15" s="831"/>
      <c r="H15" s="819">
        <v>0</v>
      </c>
      <c r="I15" s="831">
        <v>2</v>
      </c>
      <c r="J15" s="831">
        <v>168.36</v>
      </c>
      <c r="K15" s="819">
        <v>1</v>
      </c>
      <c r="L15" s="831">
        <v>2</v>
      </c>
      <c r="M15" s="832">
        <v>168.36</v>
      </c>
    </row>
    <row r="16" spans="1:13" ht="14.45" customHeight="1" x14ac:dyDescent="0.2">
      <c r="A16" s="813" t="s">
        <v>849</v>
      </c>
      <c r="B16" s="814" t="s">
        <v>811</v>
      </c>
      <c r="C16" s="814" t="s">
        <v>915</v>
      </c>
      <c r="D16" s="814" t="s">
        <v>603</v>
      </c>
      <c r="E16" s="814" t="s">
        <v>916</v>
      </c>
      <c r="F16" s="831"/>
      <c r="G16" s="831"/>
      <c r="H16" s="819">
        <v>0</v>
      </c>
      <c r="I16" s="831">
        <v>2</v>
      </c>
      <c r="J16" s="831">
        <v>252.54</v>
      </c>
      <c r="K16" s="819">
        <v>1</v>
      </c>
      <c r="L16" s="831">
        <v>2</v>
      </c>
      <c r="M16" s="832">
        <v>252.54</v>
      </c>
    </row>
    <row r="17" spans="1:13" ht="14.45" customHeight="1" x14ac:dyDescent="0.2">
      <c r="A17" s="813" t="s">
        <v>849</v>
      </c>
      <c r="B17" s="814" t="s">
        <v>811</v>
      </c>
      <c r="C17" s="814" t="s">
        <v>818</v>
      </c>
      <c r="D17" s="814" t="s">
        <v>603</v>
      </c>
      <c r="E17" s="814" t="s">
        <v>819</v>
      </c>
      <c r="F17" s="831"/>
      <c r="G17" s="831"/>
      <c r="H17" s="819">
        <v>0</v>
      </c>
      <c r="I17" s="831">
        <v>1</v>
      </c>
      <c r="J17" s="831">
        <v>49.08</v>
      </c>
      <c r="K17" s="819">
        <v>1</v>
      </c>
      <c r="L17" s="831">
        <v>1</v>
      </c>
      <c r="M17" s="832">
        <v>49.08</v>
      </c>
    </row>
    <row r="18" spans="1:13" ht="14.45" customHeight="1" x14ac:dyDescent="0.2">
      <c r="A18" s="813" t="s">
        <v>849</v>
      </c>
      <c r="B18" s="814" t="s">
        <v>811</v>
      </c>
      <c r="C18" s="814" t="s">
        <v>917</v>
      </c>
      <c r="D18" s="814" t="s">
        <v>603</v>
      </c>
      <c r="E18" s="814" t="s">
        <v>918</v>
      </c>
      <c r="F18" s="831"/>
      <c r="G18" s="831"/>
      <c r="H18" s="819">
        <v>0</v>
      </c>
      <c r="I18" s="831">
        <v>1</v>
      </c>
      <c r="J18" s="831">
        <v>74.08</v>
      </c>
      <c r="K18" s="819">
        <v>1</v>
      </c>
      <c r="L18" s="831">
        <v>1</v>
      </c>
      <c r="M18" s="832">
        <v>74.08</v>
      </c>
    </row>
    <row r="19" spans="1:13" ht="14.45" customHeight="1" x14ac:dyDescent="0.2">
      <c r="A19" s="813" t="s">
        <v>849</v>
      </c>
      <c r="B19" s="814" t="s">
        <v>811</v>
      </c>
      <c r="C19" s="814" t="s">
        <v>836</v>
      </c>
      <c r="D19" s="814" t="s">
        <v>603</v>
      </c>
      <c r="E19" s="814" t="s">
        <v>682</v>
      </c>
      <c r="F19" s="831"/>
      <c r="G19" s="831"/>
      <c r="H19" s="819">
        <v>0</v>
      </c>
      <c r="I19" s="831">
        <v>6</v>
      </c>
      <c r="J19" s="831">
        <v>565.68000000000006</v>
      </c>
      <c r="K19" s="819">
        <v>1</v>
      </c>
      <c r="L19" s="831">
        <v>6</v>
      </c>
      <c r="M19" s="832">
        <v>565.68000000000006</v>
      </c>
    </row>
    <row r="20" spans="1:13" ht="14.45" customHeight="1" x14ac:dyDescent="0.2">
      <c r="A20" s="813" t="s">
        <v>849</v>
      </c>
      <c r="B20" s="814" t="s">
        <v>811</v>
      </c>
      <c r="C20" s="814" t="s">
        <v>919</v>
      </c>
      <c r="D20" s="814" t="s">
        <v>603</v>
      </c>
      <c r="E20" s="814" t="s">
        <v>920</v>
      </c>
      <c r="F20" s="831"/>
      <c r="G20" s="831"/>
      <c r="H20" s="819">
        <v>0</v>
      </c>
      <c r="I20" s="831">
        <v>1</v>
      </c>
      <c r="J20" s="831">
        <v>168.36</v>
      </c>
      <c r="K20" s="819">
        <v>1</v>
      </c>
      <c r="L20" s="831">
        <v>1</v>
      </c>
      <c r="M20" s="832">
        <v>168.36</v>
      </c>
    </row>
    <row r="21" spans="1:13" ht="14.45" customHeight="1" x14ac:dyDescent="0.2">
      <c r="A21" s="813" t="s">
        <v>849</v>
      </c>
      <c r="B21" s="814" t="s">
        <v>811</v>
      </c>
      <c r="C21" s="814" t="s">
        <v>921</v>
      </c>
      <c r="D21" s="814" t="s">
        <v>603</v>
      </c>
      <c r="E21" s="814" t="s">
        <v>922</v>
      </c>
      <c r="F21" s="831"/>
      <c r="G21" s="831"/>
      <c r="H21" s="819">
        <v>0</v>
      </c>
      <c r="I21" s="831">
        <v>1</v>
      </c>
      <c r="J21" s="831">
        <v>115.33</v>
      </c>
      <c r="K21" s="819">
        <v>1</v>
      </c>
      <c r="L21" s="831">
        <v>1</v>
      </c>
      <c r="M21" s="832">
        <v>115.33</v>
      </c>
    </row>
    <row r="22" spans="1:13" ht="14.45" customHeight="1" x14ac:dyDescent="0.2">
      <c r="A22" s="813" t="s">
        <v>849</v>
      </c>
      <c r="B22" s="814" t="s">
        <v>1151</v>
      </c>
      <c r="C22" s="814" t="s">
        <v>861</v>
      </c>
      <c r="D22" s="814" t="s">
        <v>862</v>
      </c>
      <c r="E22" s="814" t="s">
        <v>863</v>
      </c>
      <c r="F22" s="831"/>
      <c r="G22" s="831"/>
      <c r="H22" s="819">
        <v>0</v>
      </c>
      <c r="I22" s="831">
        <v>1</v>
      </c>
      <c r="J22" s="831">
        <v>11.71</v>
      </c>
      <c r="K22" s="819">
        <v>1</v>
      </c>
      <c r="L22" s="831">
        <v>1</v>
      </c>
      <c r="M22" s="832">
        <v>11.71</v>
      </c>
    </row>
    <row r="23" spans="1:13" ht="14.45" customHeight="1" x14ac:dyDescent="0.2">
      <c r="A23" s="813" t="s">
        <v>849</v>
      </c>
      <c r="B23" s="814" t="s">
        <v>824</v>
      </c>
      <c r="C23" s="814" t="s">
        <v>827</v>
      </c>
      <c r="D23" s="814" t="s">
        <v>648</v>
      </c>
      <c r="E23" s="814" t="s">
        <v>639</v>
      </c>
      <c r="F23" s="831"/>
      <c r="G23" s="831"/>
      <c r="H23" s="819"/>
      <c r="I23" s="831">
        <v>32</v>
      </c>
      <c r="J23" s="831">
        <v>0</v>
      </c>
      <c r="K23" s="819"/>
      <c r="L23" s="831">
        <v>32</v>
      </c>
      <c r="M23" s="832">
        <v>0</v>
      </c>
    </row>
    <row r="24" spans="1:13" ht="14.45" customHeight="1" x14ac:dyDescent="0.2">
      <c r="A24" s="813" t="s">
        <v>849</v>
      </c>
      <c r="B24" s="814" t="s">
        <v>824</v>
      </c>
      <c r="C24" s="814" t="s">
        <v>825</v>
      </c>
      <c r="D24" s="814" t="s">
        <v>648</v>
      </c>
      <c r="E24" s="814" t="s">
        <v>826</v>
      </c>
      <c r="F24" s="831"/>
      <c r="G24" s="831"/>
      <c r="H24" s="819"/>
      <c r="I24" s="831">
        <v>3</v>
      </c>
      <c r="J24" s="831">
        <v>0</v>
      </c>
      <c r="K24" s="819"/>
      <c r="L24" s="831">
        <v>3</v>
      </c>
      <c r="M24" s="832">
        <v>0</v>
      </c>
    </row>
    <row r="25" spans="1:13" ht="14.45" customHeight="1" x14ac:dyDescent="0.2">
      <c r="A25" s="813" t="s">
        <v>849</v>
      </c>
      <c r="B25" s="814" t="s">
        <v>1152</v>
      </c>
      <c r="C25" s="814" t="s">
        <v>869</v>
      </c>
      <c r="D25" s="814" t="s">
        <v>870</v>
      </c>
      <c r="E25" s="814" t="s">
        <v>871</v>
      </c>
      <c r="F25" s="831">
        <v>1</v>
      </c>
      <c r="G25" s="831">
        <v>230.51</v>
      </c>
      <c r="H25" s="819">
        <v>1</v>
      </c>
      <c r="I25" s="831"/>
      <c r="J25" s="831"/>
      <c r="K25" s="819">
        <v>0</v>
      </c>
      <c r="L25" s="831">
        <v>1</v>
      </c>
      <c r="M25" s="832">
        <v>230.51</v>
      </c>
    </row>
    <row r="26" spans="1:13" ht="14.45" customHeight="1" x14ac:dyDescent="0.2">
      <c r="A26" s="813" t="s">
        <v>849</v>
      </c>
      <c r="B26" s="814" t="s">
        <v>1153</v>
      </c>
      <c r="C26" s="814" t="s">
        <v>902</v>
      </c>
      <c r="D26" s="814" t="s">
        <v>903</v>
      </c>
      <c r="E26" s="814" t="s">
        <v>904</v>
      </c>
      <c r="F26" s="831"/>
      <c r="G26" s="831"/>
      <c r="H26" s="819">
        <v>0</v>
      </c>
      <c r="I26" s="831">
        <v>1</v>
      </c>
      <c r="J26" s="831">
        <v>414.07</v>
      </c>
      <c r="K26" s="819">
        <v>1</v>
      </c>
      <c r="L26" s="831">
        <v>1</v>
      </c>
      <c r="M26" s="832">
        <v>414.07</v>
      </c>
    </row>
    <row r="27" spans="1:13" ht="14.45" customHeight="1" x14ac:dyDescent="0.2">
      <c r="A27" s="813" t="s">
        <v>851</v>
      </c>
      <c r="B27" s="814" t="s">
        <v>811</v>
      </c>
      <c r="C27" s="814" t="s">
        <v>906</v>
      </c>
      <c r="D27" s="814" t="s">
        <v>813</v>
      </c>
      <c r="E27" s="814" t="s">
        <v>907</v>
      </c>
      <c r="F27" s="831"/>
      <c r="G27" s="831"/>
      <c r="H27" s="819">
        <v>0</v>
      </c>
      <c r="I27" s="831">
        <v>10</v>
      </c>
      <c r="J27" s="831">
        <v>1052.3</v>
      </c>
      <c r="K27" s="819">
        <v>1</v>
      </c>
      <c r="L27" s="831">
        <v>10</v>
      </c>
      <c r="M27" s="832">
        <v>1052.3</v>
      </c>
    </row>
    <row r="28" spans="1:13" ht="14.45" customHeight="1" x14ac:dyDescent="0.2">
      <c r="A28" s="813" t="s">
        <v>851</v>
      </c>
      <c r="B28" s="814" t="s">
        <v>811</v>
      </c>
      <c r="C28" s="814" t="s">
        <v>815</v>
      </c>
      <c r="D28" s="814" t="s">
        <v>813</v>
      </c>
      <c r="E28" s="814" t="s">
        <v>816</v>
      </c>
      <c r="F28" s="831"/>
      <c r="G28" s="831"/>
      <c r="H28" s="819">
        <v>0</v>
      </c>
      <c r="I28" s="831">
        <v>25</v>
      </c>
      <c r="J28" s="831">
        <v>2104.5000000000005</v>
      </c>
      <c r="K28" s="819">
        <v>1</v>
      </c>
      <c r="L28" s="831">
        <v>25</v>
      </c>
      <c r="M28" s="832">
        <v>2104.5000000000005</v>
      </c>
    </row>
    <row r="29" spans="1:13" ht="14.45" customHeight="1" x14ac:dyDescent="0.2">
      <c r="A29" s="813" t="s">
        <v>851</v>
      </c>
      <c r="B29" s="814" t="s">
        <v>811</v>
      </c>
      <c r="C29" s="814" t="s">
        <v>908</v>
      </c>
      <c r="D29" s="814" t="s">
        <v>813</v>
      </c>
      <c r="E29" s="814" t="s">
        <v>909</v>
      </c>
      <c r="F29" s="831"/>
      <c r="G29" s="831"/>
      <c r="H29" s="819">
        <v>0</v>
      </c>
      <c r="I29" s="831">
        <v>36</v>
      </c>
      <c r="J29" s="831">
        <v>4545.72</v>
      </c>
      <c r="K29" s="819">
        <v>1</v>
      </c>
      <c r="L29" s="831">
        <v>36</v>
      </c>
      <c r="M29" s="832">
        <v>4545.72</v>
      </c>
    </row>
    <row r="30" spans="1:13" ht="14.45" customHeight="1" x14ac:dyDescent="0.2">
      <c r="A30" s="813" t="s">
        <v>851</v>
      </c>
      <c r="B30" s="814" t="s">
        <v>811</v>
      </c>
      <c r="C30" s="814" t="s">
        <v>910</v>
      </c>
      <c r="D30" s="814" t="s">
        <v>813</v>
      </c>
      <c r="E30" s="814" t="s">
        <v>911</v>
      </c>
      <c r="F30" s="831"/>
      <c r="G30" s="831"/>
      <c r="H30" s="819">
        <v>0</v>
      </c>
      <c r="I30" s="831">
        <v>2</v>
      </c>
      <c r="J30" s="831">
        <v>126.28</v>
      </c>
      <c r="K30" s="819">
        <v>1</v>
      </c>
      <c r="L30" s="831">
        <v>2</v>
      </c>
      <c r="M30" s="832">
        <v>126.28</v>
      </c>
    </row>
    <row r="31" spans="1:13" ht="14.45" customHeight="1" x14ac:dyDescent="0.2">
      <c r="A31" s="813" t="s">
        <v>851</v>
      </c>
      <c r="B31" s="814" t="s">
        <v>811</v>
      </c>
      <c r="C31" s="814" t="s">
        <v>812</v>
      </c>
      <c r="D31" s="814" t="s">
        <v>813</v>
      </c>
      <c r="E31" s="814" t="s">
        <v>814</v>
      </c>
      <c r="F31" s="831"/>
      <c r="G31" s="831"/>
      <c r="H31" s="819">
        <v>0</v>
      </c>
      <c r="I31" s="831">
        <v>4</v>
      </c>
      <c r="J31" s="831">
        <v>196.32</v>
      </c>
      <c r="K31" s="819">
        <v>1</v>
      </c>
      <c r="L31" s="831">
        <v>4</v>
      </c>
      <c r="M31" s="832">
        <v>196.32</v>
      </c>
    </row>
    <row r="32" spans="1:13" ht="14.45" customHeight="1" x14ac:dyDescent="0.2">
      <c r="A32" s="813" t="s">
        <v>851</v>
      </c>
      <c r="B32" s="814" t="s">
        <v>811</v>
      </c>
      <c r="C32" s="814" t="s">
        <v>913</v>
      </c>
      <c r="D32" s="814" t="s">
        <v>603</v>
      </c>
      <c r="E32" s="814" t="s">
        <v>914</v>
      </c>
      <c r="F32" s="831"/>
      <c r="G32" s="831"/>
      <c r="H32" s="819">
        <v>0</v>
      </c>
      <c r="I32" s="831">
        <v>3</v>
      </c>
      <c r="J32" s="831">
        <v>315.69</v>
      </c>
      <c r="K32" s="819">
        <v>1</v>
      </c>
      <c r="L32" s="831">
        <v>3</v>
      </c>
      <c r="M32" s="832">
        <v>315.69</v>
      </c>
    </row>
    <row r="33" spans="1:13" ht="14.45" customHeight="1" x14ac:dyDescent="0.2">
      <c r="A33" s="813" t="s">
        <v>851</v>
      </c>
      <c r="B33" s="814" t="s">
        <v>811</v>
      </c>
      <c r="C33" s="814" t="s">
        <v>817</v>
      </c>
      <c r="D33" s="814" t="s">
        <v>603</v>
      </c>
      <c r="E33" s="814" t="s">
        <v>604</v>
      </c>
      <c r="F33" s="831"/>
      <c r="G33" s="831"/>
      <c r="H33" s="819">
        <v>0</v>
      </c>
      <c r="I33" s="831">
        <v>4</v>
      </c>
      <c r="J33" s="831">
        <v>336.72</v>
      </c>
      <c r="K33" s="819">
        <v>1</v>
      </c>
      <c r="L33" s="831">
        <v>4</v>
      </c>
      <c r="M33" s="832">
        <v>336.72</v>
      </c>
    </row>
    <row r="34" spans="1:13" ht="14.45" customHeight="1" x14ac:dyDescent="0.2">
      <c r="A34" s="813" t="s">
        <v>851</v>
      </c>
      <c r="B34" s="814" t="s">
        <v>811</v>
      </c>
      <c r="C34" s="814" t="s">
        <v>915</v>
      </c>
      <c r="D34" s="814" t="s">
        <v>603</v>
      </c>
      <c r="E34" s="814" t="s">
        <v>916</v>
      </c>
      <c r="F34" s="831"/>
      <c r="G34" s="831"/>
      <c r="H34" s="819">
        <v>0</v>
      </c>
      <c r="I34" s="831">
        <v>9</v>
      </c>
      <c r="J34" s="831">
        <v>1136.43</v>
      </c>
      <c r="K34" s="819">
        <v>1</v>
      </c>
      <c r="L34" s="831">
        <v>9</v>
      </c>
      <c r="M34" s="832">
        <v>1136.43</v>
      </c>
    </row>
    <row r="35" spans="1:13" ht="14.45" customHeight="1" x14ac:dyDescent="0.2">
      <c r="A35" s="813" t="s">
        <v>851</v>
      </c>
      <c r="B35" s="814" t="s">
        <v>811</v>
      </c>
      <c r="C35" s="814" t="s">
        <v>1003</v>
      </c>
      <c r="D35" s="814" t="s">
        <v>603</v>
      </c>
      <c r="E35" s="814" t="s">
        <v>1004</v>
      </c>
      <c r="F35" s="831"/>
      <c r="G35" s="831"/>
      <c r="H35" s="819">
        <v>0</v>
      </c>
      <c r="I35" s="831">
        <v>1</v>
      </c>
      <c r="J35" s="831">
        <v>63.14</v>
      </c>
      <c r="K35" s="819">
        <v>1</v>
      </c>
      <c r="L35" s="831">
        <v>1</v>
      </c>
      <c r="M35" s="832">
        <v>63.14</v>
      </c>
    </row>
    <row r="36" spans="1:13" ht="14.45" customHeight="1" x14ac:dyDescent="0.2">
      <c r="A36" s="813" t="s">
        <v>851</v>
      </c>
      <c r="B36" s="814" t="s">
        <v>811</v>
      </c>
      <c r="C36" s="814" t="s">
        <v>917</v>
      </c>
      <c r="D36" s="814" t="s">
        <v>603</v>
      </c>
      <c r="E36" s="814" t="s">
        <v>918</v>
      </c>
      <c r="F36" s="831"/>
      <c r="G36" s="831"/>
      <c r="H36" s="819">
        <v>0</v>
      </c>
      <c r="I36" s="831">
        <v>1</v>
      </c>
      <c r="J36" s="831">
        <v>74.08</v>
      </c>
      <c r="K36" s="819">
        <v>1</v>
      </c>
      <c r="L36" s="831">
        <v>1</v>
      </c>
      <c r="M36" s="832">
        <v>74.08</v>
      </c>
    </row>
    <row r="37" spans="1:13" ht="14.45" customHeight="1" x14ac:dyDescent="0.2">
      <c r="A37" s="813" t="s">
        <v>851</v>
      </c>
      <c r="B37" s="814" t="s">
        <v>811</v>
      </c>
      <c r="C37" s="814" t="s">
        <v>836</v>
      </c>
      <c r="D37" s="814" t="s">
        <v>603</v>
      </c>
      <c r="E37" s="814" t="s">
        <v>682</v>
      </c>
      <c r="F37" s="831"/>
      <c r="G37" s="831"/>
      <c r="H37" s="819">
        <v>0</v>
      </c>
      <c r="I37" s="831">
        <v>3</v>
      </c>
      <c r="J37" s="831">
        <v>282.84000000000003</v>
      </c>
      <c r="K37" s="819">
        <v>1</v>
      </c>
      <c r="L37" s="831">
        <v>3</v>
      </c>
      <c r="M37" s="832">
        <v>282.84000000000003</v>
      </c>
    </row>
    <row r="38" spans="1:13" ht="14.45" customHeight="1" x14ac:dyDescent="0.2">
      <c r="A38" s="813" t="s">
        <v>851</v>
      </c>
      <c r="B38" s="814" t="s">
        <v>811</v>
      </c>
      <c r="C38" s="814" t="s">
        <v>919</v>
      </c>
      <c r="D38" s="814" t="s">
        <v>603</v>
      </c>
      <c r="E38" s="814" t="s">
        <v>920</v>
      </c>
      <c r="F38" s="831"/>
      <c r="G38" s="831"/>
      <c r="H38" s="819">
        <v>0</v>
      </c>
      <c r="I38" s="831">
        <v>5</v>
      </c>
      <c r="J38" s="831">
        <v>841.80000000000007</v>
      </c>
      <c r="K38" s="819">
        <v>1</v>
      </c>
      <c r="L38" s="831">
        <v>5</v>
      </c>
      <c r="M38" s="832">
        <v>841.80000000000007</v>
      </c>
    </row>
    <row r="39" spans="1:13" ht="14.45" customHeight="1" x14ac:dyDescent="0.2">
      <c r="A39" s="813" t="s">
        <v>851</v>
      </c>
      <c r="B39" s="814" t="s">
        <v>1154</v>
      </c>
      <c r="C39" s="814" t="s">
        <v>1053</v>
      </c>
      <c r="D39" s="814" t="s">
        <v>1054</v>
      </c>
      <c r="E39" s="814" t="s">
        <v>1055</v>
      </c>
      <c r="F39" s="831"/>
      <c r="G39" s="831"/>
      <c r="H39" s="819">
        <v>0</v>
      </c>
      <c r="I39" s="831">
        <v>1</v>
      </c>
      <c r="J39" s="831">
        <v>154.36000000000001</v>
      </c>
      <c r="K39" s="819">
        <v>1</v>
      </c>
      <c r="L39" s="831">
        <v>1</v>
      </c>
      <c r="M39" s="832">
        <v>154.36000000000001</v>
      </c>
    </row>
    <row r="40" spans="1:13" ht="14.45" customHeight="1" x14ac:dyDescent="0.2">
      <c r="A40" s="813" t="s">
        <v>852</v>
      </c>
      <c r="B40" s="814" t="s">
        <v>808</v>
      </c>
      <c r="C40" s="814" t="s">
        <v>932</v>
      </c>
      <c r="D40" s="814" t="s">
        <v>933</v>
      </c>
      <c r="E40" s="814" t="s">
        <v>934</v>
      </c>
      <c r="F40" s="831">
        <v>1</v>
      </c>
      <c r="G40" s="831">
        <v>105.32</v>
      </c>
      <c r="H40" s="819">
        <v>1</v>
      </c>
      <c r="I40" s="831"/>
      <c r="J40" s="831"/>
      <c r="K40" s="819">
        <v>0</v>
      </c>
      <c r="L40" s="831">
        <v>1</v>
      </c>
      <c r="M40" s="832">
        <v>105.32</v>
      </c>
    </row>
    <row r="41" spans="1:13" ht="14.45" customHeight="1" x14ac:dyDescent="0.2">
      <c r="A41" s="813" t="s">
        <v>852</v>
      </c>
      <c r="B41" s="814" t="s">
        <v>1155</v>
      </c>
      <c r="C41" s="814" t="s">
        <v>955</v>
      </c>
      <c r="D41" s="814" t="s">
        <v>956</v>
      </c>
      <c r="E41" s="814" t="s">
        <v>957</v>
      </c>
      <c r="F41" s="831">
        <v>2</v>
      </c>
      <c r="G41" s="831">
        <v>193.6</v>
      </c>
      <c r="H41" s="819">
        <v>1</v>
      </c>
      <c r="I41" s="831"/>
      <c r="J41" s="831"/>
      <c r="K41" s="819">
        <v>0</v>
      </c>
      <c r="L41" s="831">
        <v>2</v>
      </c>
      <c r="M41" s="832">
        <v>193.6</v>
      </c>
    </row>
    <row r="42" spans="1:13" ht="14.45" customHeight="1" x14ac:dyDescent="0.2">
      <c r="A42" s="813" t="s">
        <v>852</v>
      </c>
      <c r="B42" s="814" t="s">
        <v>1156</v>
      </c>
      <c r="C42" s="814" t="s">
        <v>947</v>
      </c>
      <c r="D42" s="814" t="s">
        <v>948</v>
      </c>
      <c r="E42" s="814" t="s">
        <v>949</v>
      </c>
      <c r="F42" s="831">
        <v>1</v>
      </c>
      <c r="G42" s="831">
        <v>419.2</v>
      </c>
      <c r="H42" s="819">
        <v>1</v>
      </c>
      <c r="I42" s="831"/>
      <c r="J42" s="831"/>
      <c r="K42" s="819">
        <v>0</v>
      </c>
      <c r="L42" s="831">
        <v>1</v>
      </c>
      <c r="M42" s="832">
        <v>419.2</v>
      </c>
    </row>
    <row r="43" spans="1:13" ht="14.45" customHeight="1" x14ac:dyDescent="0.2">
      <c r="A43" s="813" t="s">
        <v>852</v>
      </c>
      <c r="B43" s="814" t="s">
        <v>1157</v>
      </c>
      <c r="C43" s="814" t="s">
        <v>928</v>
      </c>
      <c r="D43" s="814" t="s">
        <v>929</v>
      </c>
      <c r="E43" s="814" t="s">
        <v>930</v>
      </c>
      <c r="F43" s="831">
        <v>2</v>
      </c>
      <c r="G43" s="831">
        <v>72.540000000000006</v>
      </c>
      <c r="H43" s="819">
        <v>1</v>
      </c>
      <c r="I43" s="831"/>
      <c r="J43" s="831"/>
      <c r="K43" s="819">
        <v>0</v>
      </c>
      <c r="L43" s="831">
        <v>2</v>
      </c>
      <c r="M43" s="832">
        <v>72.540000000000006</v>
      </c>
    </row>
    <row r="44" spans="1:13" ht="14.45" customHeight="1" x14ac:dyDescent="0.2">
      <c r="A44" s="813" t="s">
        <v>852</v>
      </c>
      <c r="B44" s="814" t="s">
        <v>824</v>
      </c>
      <c r="C44" s="814" t="s">
        <v>958</v>
      </c>
      <c r="D44" s="814" t="s">
        <v>959</v>
      </c>
      <c r="E44" s="814" t="s">
        <v>960</v>
      </c>
      <c r="F44" s="831">
        <v>1</v>
      </c>
      <c r="G44" s="831">
        <v>0</v>
      </c>
      <c r="H44" s="819"/>
      <c r="I44" s="831"/>
      <c r="J44" s="831"/>
      <c r="K44" s="819"/>
      <c r="L44" s="831">
        <v>1</v>
      </c>
      <c r="M44" s="832">
        <v>0</v>
      </c>
    </row>
    <row r="45" spans="1:13" ht="14.45" customHeight="1" x14ac:dyDescent="0.2">
      <c r="A45" s="813" t="s">
        <v>852</v>
      </c>
      <c r="B45" s="814" t="s">
        <v>824</v>
      </c>
      <c r="C45" s="814" t="s">
        <v>825</v>
      </c>
      <c r="D45" s="814" t="s">
        <v>648</v>
      </c>
      <c r="E45" s="814" t="s">
        <v>826</v>
      </c>
      <c r="F45" s="831"/>
      <c r="G45" s="831"/>
      <c r="H45" s="819"/>
      <c r="I45" s="831">
        <v>3</v>
      </c>
      <c r="J45" s="831">
        <v>0</v>
      </c>
      <c r="K45" s="819"/>
      <c r="L45" s="831">
        <v>3</v>
      </c>
      <c r="M45" s="832">
        <v>0</v>
      </c>
    </row>
    <row r="46" spans="1:13" ht="14.45" customHeight="1" x14ac:dyDescent="0.2">
      <c r="A46" s="813" t="s">
        <v>852</v>
      </c>
      <c r="B46" s="814" t="s">
        <v>1158</v>
      </c>
      <c r="C46" s="814" t="s">
        <v>936</v>
      </c>
      <c r="D46" s="814" t="s">
        <v>937</v>
      </c>
      <c r="E46" s="814" t="s">
        <v>938</v>
      </c>
      <c r="F46" s="831"/>
      <c r="G46" s="831"/>
      <c r="H46" s="819">
        <v>0</v>
      </c>
      <c r="I46" s="831">
        <v>1</v>
      </c>
      <c r="J46" s="831">
        <v>117.55</v>
      </c>
      <c r="K46" s="819">
        <v>1</v>
      </c>
      <c r="L46" s="831">
        <v>1</v>
      </c>
      <c r="M46" s="832">
        <v>117.55</v>
      </c>
    </row>
    <row r="47" spans="1:13" ht="14.45" customHeight="1" x14ac:dyDescent="0.2">
      <c r="A47" s="813" t="s">
        <v>853</v>
      </c>
      <c r="B47" s="814" t="s">
        <v>1159</v>
      </c>
      <c r="C47" s="814" t="s">
        <v>970</v>
      </c>
      <c r="D47" s="814" t="s">
        <v>971</v>
      </c>
      <c r="E47" s="814" t="s">
        <v>972</v>
      </c>
      <c r="F47" s="831">
        <v>1</v>
      </c>
      <c r="G47" s="831">
        <v>31.09</v>
      </c>
      <c r="H47" s="819">
        <v>1</v>
      </c>
      <c r="I47" s="831"/>
      <c r="J47" s="831"/>
      <c r="K47" s="819">
        <v>0</v>
      </c>
      <c r="L47" s="831">
        <v>1</v>
      </c>
      <c r="M47" s="832">
        <v>31.09</v>
      </c>
    </row>
    <row r="48" spans="1:13" ht="14.45" customHeight="1" x14ac:dyDescent="0.2">
      <c r="A48" s="813" t="s">
        <v>853</v>
      </c>
      <c r="B48" s="814" t="s">
        <v>811</v>
      </c>
      <c r="C48" s="814" t="s">
        <v>906</v>
      </c>
      <c r="D48" s="814" t="s">
        <v>813</v>
      </c>
      <c r="E48" s="814" t="s">
        <v>907</v>
      </c>
      <c r="F48" s="831"/>
      <c r="G48" s="831"/>
      <c r="H48" s="819">
        <v>0</v>
      </c>
      <c r="I48" s="831">
        <v>20</v>
      </c>
      <c r="J48" s="831">
        <v>2104.6</v>
      </c>
      <c r="K48" s="819">
        <v>1</v>
      </c>
      <c r="L48" s="831">
        <v>20</v>
      </c>
      <c r="M48" s="832">
        <v>2104.6</v>
      </c>
    </row>
    <row r="49" spans="1:13" ht="14.45" customHeight="1" x14ac:dyDescent="0.2">
      <c r="A49" s="813" t="s">
        <v>853</v>
      </c>
      <c r="B49" s="814" t="s">
        <v>811</v>
      </c>
      <c r="C49" s="814" t="s">
        <v>815</v>
      </c>
      <c r="D49" s="814" t="s">
        <v>813</v>
      </c>
      <c r="E49" s="814" t="s">
        <v>816</v>
      </c>
      <c r="F49" s="831"/>
      <c r="G49" s="831"/>
      <c r="H49" s="819">
        <v>0</v>
      </c>
      <c r="I49" s="831">
        <v>45</v>
      </c>
      <c r="J49" s="831">
        <v>3788.1000000000013</v>
      </c>
      <c r="K49" s="819">
        <v>1</v>
      </c>
      <c r="L49" s="831">
        <v>45</v>
      </c>
      <c r="M49" s="832">
        <v>3788.1000000000013</v>
      </c>
    </row>
    <row r="50" spans="1:13" ht="14.45" customHeight="1" x14ac:dyDescent="0.2">
      <c r="A50" s="813" t="s">
        <v>853</v>
      </c>
      <c r="B50" s="814" t="s">
        <v>811</v>
      </c>
      <c r="C50" s="814" t="s">
        <v>908</v>
      </c>
      <c r="D50" s="814" t="s">
        <v>813</v>
      </c>
      <c r="E50" s="814" t="s">
        <v>909</v>
      </c>
      <c r="F50" s="831"/>
      <c r="G50" s="831"/>
      <c r="H50" s="819">
        <v>0</v>
      </c>
      <c r="I50" s="831">
        <v>44</v>
      </c>
      <c r="J50" s="831">
        <v>5555.880000000001</v>
      </c>
      <c r="K50" s="819">
        <v>1</v>
      </c>
      <c r="L50" s="831">
        <v>44</v>
      </c>
      <c r="M50" s="832">
        <v>5555.880000000001</v>
      </c>
    </row>
    <row r="51" spans="1:13" ht="14.45" customHeight="1" x14ac:dyDescent="0.2">
      <c r="A51" s="813" t="s">
        <v>853</v>
      </c>
      <c r="B51" s="814" t="s">
        <v>811</v>
      </c>
      <c r="C51" s="814" t="s">
        <v>910</v>
      </c>
      <c r="D51" s="814" t="s">
        <v>813</v>
      </c>
      <c r="E51" s="814" t="s">
        <v>911</v>
      </c>
      <c r="F51" s="831"/>
      <c r="G51" s="831"/>
      <c r="H51" s="819">
        <v>0</v>
      </c>
      <c r="I51" s="831">
        <v>3</v>
      </c>
      <c r="J51" s="831">
        <v>189.42000000000002</v>
      </c>
      <c r="K51" s="819">
        <v>1</v>
      </c>
      <c r="L51" s="831">
        <v>3</v>
      </c>
      <c r="M51" s="832">
        <v>189.42000000000002</v>
      </c>
    </row>
    <row r="52" spans="1:13" ht="14.45" customHeight="1" x14ac:dyDescent="0.2">
      <c r="A52" s="813" t="s">
        <v>853</v>
      </c>
      <c r="B52" s="814" t="s">
        <v>811</v>
      </c>
      <c r="C52" s="814" t="s">
        <v>812</v>
      </c>
      <c r="D52" s="814" t="s">
        <v>813</v>
      </c>
      <c r="E52" s="814" t="s">
        <v>814</v>
      </c>
      <c r="F52" s="831"/>
      <c r="G52" s="831"/>
      <c r="H52" s="819">
        <v>0</v>
      </c>
      <c r="I52" s="831">
        <v>3</v>
      </c>
      <c r="J52" s="831">
        <v>147.24</v>
      </c>
      <c r="K52" s="819">
        <v>1</v>
      </c>
      <c r="L52" s="831">
        <v>3</v>
      </c>
      <c r="M52" s="832">
        <v>147.24</v>
      </c>
    </row>
    <row r="53" spans="1:13" ht="14.45" customHeight="1" x14ac:dyDescent="0.2">
      <c r="A53" s="813" t="s">
        <v>853</v>
      </c>
      <c r="B53" s="814" t="s">
        <v>811</v>
      </c>
      <c r="C53" s="814" t="s">
        <v>913</v>
      </c>
      <c r="D53" s="814" t="s">
        <v>603</v>
      </c>
      <c r="E53" s="814" t="s">
        <v>914</v>
      </c>
      <c r="F53" s="831"/>
      <c r="G53" s="831"/>
      <c r="H53" s="819">
        <v>0</v>
      </c>
      <c r="I53" s="831">
        <v>10</v>
      </c>
      <c r="J53" s="831">
        <v>1052.3</v>
      </c>
      <c r="K53" s="819">
        <v>1</v>
      </c>
      <c r="L53" s="831">
        <v>10</v>
      </c>
      <c r="M53" s="832">
        <v>1052.3</v>
      </c>
    </row>
    <row r="54" spans="1:13" ht="14.45" customHeight="1" x14ac:dyDescent="0.2">
      <c r="A54" s="813" t="s">
        <v>853</v>
      </c>
      <c r="B54" s="814" t="s">
        <v>811</v>
      </c>
      <c r="C54" s="814" t="s">
        <v>817</v>
      </c>
      <c r="D54" s="814" t="s">
        <v>603</v>
      </c>
      <c r="E54" s="814" t="s">
        <v>604</v>
      </c>
      <c r="F54" s="831"/>
      <c r="G54" s="831"/>
      <c r="H54" s="819">
        <v>0</v>
      </c>
      <c r="I54" s="831">
        <v>12</v>
      </c>
      <c r="J54" s="831">
        <v>1010.1600000000001</v>
      </c>
      <c r="K54" s="819">
        <v>1</v>
      </c>
      <c r="L54" s="831">
        <v>12</v>
      </c>
      <c r="M54" s="832">
        <v>1010.1600000000001</v>
      </c>
    </row>
    <row r="55" spans="1:13" ht="14.45" customHeight="1" x14ac:dyDescent="0.2">
      <c r="A55" s="813" t="s">
        <v>853</v>
      </c>
      <c r="B55" s="814" t="s">
        <v>811</v>
      </c>
      <c r="C55" s="814" t="s">
        <v>915</v>
      </c>
      <c r="D55" s="814" t="s">
        <v>603</v>
      </c>
      <c r="E55" s="814" t="s">
        <v>916</v>
      </c>
      <c r="F55" s="831"/>
      <c r="G55" s="831"/>
      <c r="H55" s="819">
        <v>0</v>
      </c>
      <c r="I55" s="831">
        <v>13</v>
      </c>
      <c r="J55" s="831">
        <v>1641.51</v>
      </c>
      <c r="K55" s="819">
        <v>1</v>
      </c>
      <c r="L55" s="831">
        <v>13</v>
      </c>
      <c r="M55" s="832">
        <v>1641.51</v>
      </c>
    </row>
    <row r="56" spans="1:13" ht="14.45" customHeight="1" x14ac:dyDescent="0.2">
      <c r="A56" s="813" t="s">
        <v>853</v>
      </c>
      <c r="B56" s="814" t="s">
        <v>811</v>
      </c>
      <c r="C56" s="814" t="s">
        <v>1003</v>
      </c>
      <c r="D56" s="814" t="s">
        <v>603</v>
      </c>
      <c r="E56" s="814" t="s">
        <v>1004</v>
      </c>
      <c r="F56" s="831"/>
      <c r="G56" s="831"/>
      <c r="H56" s="819">
        <v>0</v>
      </c>
      <c r="I56" s="831">
        <v>2</v>
      </c>
      <c r="J56" s="831">
        <v>126.28</v>
      </c>
      <c r="K56" s="819">
        <v>1</v>
      </c>
      <c r="L56" s="831">
        <v>2</v>
      </c>
      <c r="M56" s="832">
        <v>126.28</v>
      </c>
    </row>
    <row r="57" spans="1:13" ht="14.45" customHeight="1" x14ac:dyDescent="0.2">
      <c r="A57" s="813" t="s">
        <v>853</v>
      </c>
      <c r="B57" s="814" t="s">
        <v>811</v>
      </c>
      <c r="C57" s="814" t="s">
        <v>818</v>
      </c>
      <c r="D57" s="814" t="s">
        <v>603</v>
      </c>
      <c r="E57" s="814" t="s">
        <v>819</v>
      </c>
      <c r="F57" s="831"/>
      <c r="G57" s="831"/>
      <c r="H57" s="819">
        <v>0</v>
      </c>
      <c r="I57" s="831">
        <v>1</v>
      </c>
      <c r="J57" s="831">
        <v>49.08</v>
      </c>
      <c r="K57" s="819">
        <v>1</v>
      </c>
      <c r="L57" s="831">
        <v>1</v>
      </c>
      <c r="M57" s="832">
        <v>49.08</v>
      </c>
    </row>
    <row r="58" spans="1:13" ht="14.45" customHeight="1" x14ac:dyDescent="0.2">
      <c r="A58" s="813" t="s">
        <v>853</v>
      </c>
      <c r="B58" s="814" t="s">
        <v>811</v>
      </c>
      <c r="C58" s="814" t="s">
        <v>917</v>
      </c>
      <c r="D58" s="814" t="s">
        <v>603</v>
      </c>
      <c r="E58" s="814" t="s">
        <v>918</v>
      </c>
      <c r="F58" s="831"/>
      <c r="G58" s="831"/>
      <c r="H58" s="819">
        <v>0</v>
      </c>
      <c r="I58" s="831">
        <v>2</v>
      </c>
      <c r="J58" s="831">
        <v>148.16</v>
      </c>
      <c r="K58" s="819">
        <v>1</v>
      </c>
      <c r="L58" s="831">
        <v>2</v>
      </c>
      <c r="M58" s="832">
        <v>148.16</v>
      </c>
    </row>
    <row r="59" spans="1:13" ht="14.45" customHeight="1" x14ac:dyDescent="0.2">
      <c r="A59" s="813" t="s">
        <v>853</v>
      </c>
      <c r="B59" s="814" t="s">
        <v>811</v>
      </c>
      <c r="C59" s="814" t="s">
        <v>836</v>
      </c>
      <c r="D59" s="814" t="s">
        <v>603</v>
      </c>
      <c r="E59" s="814" t="s">
        <v>682</v>
      </c>
      <c r="F59" s="831"/>
      <c r="G59" s="831"/>
      <c r="H59" s="819">
        <v>0</v>
      </c>
      <c r="I59" s="831">
        <v>2</v>
      </c>
      <c r="J59" s="831">
        <v>188.56</v>
      </c>
      <c r="K59" s="819">
        <v>1</v>
      </c>
      <c r="L59" s="831">
        <v>2</v>
      </c>
      <c r="M59" s="832">
        <v>188.56</v>
      </c>
    </row>
    <row r="60" spans="1:13" ht="14.45" customHeight="1" x14ac:dyDescent="0.2">
      <c r="A60" s="813" t="s">
        <v>853</v>
      </c>
      <c r="B60" s="814" t="s">
        <v>811</v>
      </c>
      <c r="C60" s="814" t="s">
        <v>919</v>
      </c>
      <c r="D60" s="814" t="s">
        <v>603</v>
      </c>
      <c r="E60" s="814" t="s">
        <v>920</v>
      </c>
      <c r="F60" s="831"/>
      <c r="G60" s="831"/>
      <c r="H60" s="819">
        <v>0</v>
      </c>
      <c r="I60" s="831">
        <v>2</v>
      </c>
      <c r="J60" s="831">
        <v>336.72</v>
      </c>
      <c r="K60" s="819">
        <v>1</v>
      </c>
      <c r="L60" s="831">
        <v>2</v>
      </c>
      <c r="M60" s="832">
        <v>336.72</v>
      </c>
    </row>
    <row r="61" spans="1:13" ht="14.45" customHeight="1" x14ac:dyDescent="0.2">
      <c r="A61" s="813" t="s">
        <v>853</v>
      </c>
      <c r="B61" s="814" t="s">
        <v>811</v>
      </c>
      <c r="C61" s="814" t="s">
        <v>921</v>
      </c>
      <c r="D61" s="814" t="s">
        <v>603</v>
      </c>
      <c r="E61" s="814" t="s">
        <v>922</v>
      </c>
      <c r="F61" s="831"/>
      <c r="G61" s="831"/>
      <c r="H61" s="819">
        <v>0</v>
      </c>
      <c r="I61" s="831">
        <v>6</v>
      </c>
      <c r="J61" s="831">
        <v>691.98</v>
      </c>
      <c r="K61" s="819">
        <v>1</v>
      </c>
      <c r="L61" s="831">
        <v>6</v>
      </c>
      <c r="M61" s="832">
        <v>691.98</v>
      </c>
    </row>
    <row r="62" spans="1:13" ht="14.45" customHeight="1" x14ac:dyDescent="0.2">
      <c r="A62" s="813" t="s">
        <v>853</v>
      </c>
      <c r="B62" s="814" t="s">
        <v>824</v>
      </c>
      <c r="C62" s="814" t="s">
        <v>827</v>
      </c>
      <c r="D62" s="814" t="s">
        <v>648</v>
      </c>
      <c r="E62" s="814" t="s">
        <v>639</v>
      </c>
      <c r="F62" s="831"/>
      <c r="G62" s="831"/>
      <c r="H62" s="819"/>
      <c r="I62" s="831">
        <v>1</v>
      </c>
      <c r="J62" s="831">
        <v>0</v>
      </c>
      <c r="K62" s="819"/>
      <c r="L62" s="831">
        <v>1</v>
      </c>
      <c r="M62" s="832">
        <v>0</v>
      </c>
    </row>
    <row r="63" spans="1:13" ht="14.45" customHeight="1" x14ac:dyDescent="0.2">
      <c r="A63" s="813" t="s">
        <v>854</v>
      </c>
      <c r="B63" s="814" t="s">
        <v>811</v>
      </c>
      <c r="C63" s="814" t="s">
        <v>817</v>
      </c>
      <c r="D63" s="814" t="s">
        <v>603</v>
      </c>
      <c r="E63" s="814" t="s">
        <v>604</v>
      </c>
      <c r="F63" s="831"/>
      <c r="G63" s="831"/>
      <c r="H63" s="819">
        <v>0</v>
      </c>
      <c r="I63" s="831">
        <v>1</v>
      </c>
      <c r="J63" s="831">
        <v>84.18</v>
      </c>
      <c r="K63" s="819">
        <v>1</v>
      </c>
      <c r="L63" s="831">
        <v>1</v>
      </c>
      <c r="M63" s="832">
        <v>84.18</v>
      </c>
    </row>
    <row r="64" spans="1:13" ht="14.45" customHeight="1" x14ac:dyDescent="0.2">
      <c r="A64" s="813" t="s">
        <v>854</v>
      </c>
      <c r="B64" s="814" t="s">
        <v>1160</v>
      </c>
      <c r="C64" s="814" t="s">
        <v>1099</v>
      </c>
      <c r="D64" s="814" t="s">
        <v>1022</v>
      </c>
      <c r="E64" s="814" t="s">
        <v>1100</v>
      </c>
      <c r="F64" s="831"/>
      <c r="G64" s="831"/>
      <c r="H64" s="819">
        <v>0</v>
      </c>
      <c r="I64" s="831">
        <v>1</v>
      </c>
      <c r="J64" s="831">
        <v>773.45</v>
      </c>
      <c r="K64" s="819">
        <v>1</v>
      </c>
      <c r="L64" s="831">
        <v>1</v>
      </c>
      <c r="M64" s="832">
        <v>773.45</v>
      </c>
    </row>
    <row r="65" spans="1:13" ht="14.45" customHeight="1" x14ac:dyDescent="0.2">
      <c r="A65" s="813" t="s">
        <v>855</v>
      </c>
      <c r="B65" s="814" t="s">
        <v>811</v>
      </c>
      <c r="C65" s="814" t="s">
        <v>906</v>
      </c>
      <c r="D65" s="814" t="s">
        <v>813</v>
      </c>
      <c r="E65" s="814" t="s">
        <v>907</v>
      </c>
      <c r="F65" s="831"/>
      <c r="G65" s="831"/>
      <c r="H65" s="819">
        <v>0</v>
      </c>
      <c r="I65" s="831">
        <v>24</v>
      </c>
      <c r="J65" s="831">
        <v>2525.52</v>
      </c>
      <c r="K65" s="819">
        <v>1</v>
      </c>
      <c r="L65" s="831">
        <v>24</v>
      </c>
      <c r="M65" s="832">
        <v>2525.52</v>
      </c>
    </row>
    <row r="66" spans="1:13" ht="14.45" customHeight="1" x14ac:dyDescent="0.2">
      <c r="A66" s="813" t="s">
        <v>855</v>
      </c>
      <c r="B66" s="814" t="s">
        <v>811</v>
      </c>
      <c r="C66" s="814" t="s">
        <v>815</v>
      </c>
      <c r="D66" s="814" t="s">
        <v>813</v>
      </c>
      <c r="E66" s="814" t="s">
        <v>816</v>
      </c>
      <c r="F66" s="831"/>
      <c r="G66" s="831"/>
      <c r="H66" s="819">
        <v>0</v>
      </c>
      <c r="I66" s="831">
        <v>46</v>
      </c>
      <c r="J66" s="831">
        <v>3872.2800000000011</v>
      </c>
      <c r="K66" s="819">
        <v>1</v>
      </c>
      <c r="L66" s="831">
        <v>46</v>
      </c>
      <c r="M66" s="832">
        <v>3872.2800000000011</v>
      </c>
    </row>
    <row r="67" spans="1:13" ht="14.45" customHeight="1" x14ac:dyDescent="0.2">
      <c r="A67" s="813" t="s">
        <v>855</v>
      </c>
      <c r="B67" s="814" t="s">
        <v>811</v>
      </c>
      <c r="C67" s="814" t="s">
        <v>908</v>
      </c>
      <c r="D67" s="814" t="s">
        <v>813</v>
      </c>
      <c r="E67" s="814" t="s">
        <v>909</v>
      </c>
      <c r="F67" s="831"/>
      <c r="G67" s="831"/>
      <c r="H67" s="819">
        <v>0</v>
      </c>
      <c r="I67" s="831">
        <v>44</v>
      </c>
      <c r="J67" s="831">
        <v>5555.88</v>
      </c>
      <c r="K67" s="819">
        <v>1</v>
      </c>
      <c r="L67" s="831">
        <v>44</v>
      </c>
      <c r="M67" s="832">
        <v>5555.88</v>
      </c>
    </row>
    <row r="68" spans="1:13" ht="14.45" customHeight="1" x14ac:dyDescent="0.2">
      <c r="A68" s="813" t="s">
        <v>855</v>
      </c>
      <c r="B68" s="814" t="s">
        <v>811</v>
      </c>
      <c r="C68" s="814" t="s">
        <v>812</v>
      </c>
      <c r="D68" s="814" t="s">
        <v>813</v>
      </c>
      <c r="E68" s="814" t="s">
        <v>814</v>
      </c>
      <c r="F68" s="831"/>
      <c r="G68" s="831"/>
      <c r="H68" s="819">
        <v>0</v>
      </c>
      <c r="I68" s="831">
        <v>5</v>
      </c>
      <c r="J68" s="831">
        <v>245.39999999999998</v>
      </c>
      <c r="K68" s="819">
        <v>1</v>
      </c>
      <c r="L68" s="831">
        <v>5</v>
      </c>
      <c r="M68" s="832">
        <v>245.39999999999998</v>
      </c>
    </row>
    <row r="69" spans="1:13" ht="14.45" customHeight="1" x14ac:dyDescent="0.2">
      <c r="A69" s="813" t="s">
        <v>855</v>
      </c>
      <c r="B69" s="814" t="s">
        <v>811</v>
      </c>
      <c r="C69" s="814" t="s">
        <v>913</v>
      </c>
      <c r="D69" s="814" t="s">
        <v>603</v>
      </c>
      <c r="E69" s="814" t="s">
        <v>914</v>
      </c>
      <c r="F69" s="831"/>
      <c r="G69" s="831"/>
      <c r="H69" s="819">
        <v>0</v>
      </c>
      <c r="I69" s="831">
        <v>9</v>
      </c>
      <c r="J69" s="831">
        <v>947.06999999999994</v>
      </c>
      <c r="K69" s="819">
        <v>1</v>
      </c>
      <c r="L69" s="831">
        <v>9</v>
      </c>
      <c r="M69" s="832">
        <v>947.06999999999994</v>
      </c>
    </row>
    <row r="70" spans="1:13" ht="14.45" customHeight="1" x14ac:dyDescent="0.2">
      <c r="A70" s="813" t="s">
        <v>855</v>
      </c>
      <c r="B70" s="814" t="s">
        <v>811</v>
      </c>
      <c r="C70" s="814" t="s">
        <v>817</v>
      </c>
      <c r="D70" s="814" t="s">
        <v>603</v>
      </c>
      <c r="E70" s="814" t="s">
        <v>604</v>
      </c>
      <c r="F70" s="831"/>
      <c r="G70" s="831"/>
      <c r="H70" s="819">
        <v>0</v>
      </c>
      <c r="I70" s="831">
        <v>13</v>
      </c>
      <c r="J70" s="831">
        <v>1094.3400000000001</v>
      </c>
      <c r="K70" s="819">
        <v>1</v>
      </c>
      <c r="L70" s="831">
        <v>13</v>
      </c>
      <c r="M70" s="832">
        <v>1094.3400000000001</v>
      </c>
    </row>
    <row r="71" spans="1:13" ht="14.45" customHeight="1" x14ac:dyDescent="0.2">
      <c r="A71" s="813" t="s">
        <v>855</v>
      </c>
      <c r="B71" s="814" t="s">
        <v>811</v>
      </c>
      <c r="C71" s="814" t="s">
        <v>915</v>
      </c>
      <c r="D71" s="814" t="s">
        <v>603</v>
      </c>
      <c r="E71" s="814" t="s">
        <v>916</v>
      </c>
      <c r="F71" s="831"/>
      <c r="G71" s="831"/>
      <c r="H71" s="819">
        <v>0</v>
      </c>
      <c r="I71" s="831">
        <v>10</v>
      </c>
      <c r="J71" s="831">
        <v>1262.7</v>
      </c>
      <c r="K71" s="819">
        <v>1</v>
      </c>
      <c r="L71" s="831">
        <v>10</v>
      </c>
      <c r="M71" s="832">
        <v>1262.7</v>
      </c>
    </row>
    <row r="72" spans="1:13" ht="14.45" customHeight="1" x14ac:dyDescent="0.2">
      <c r="A72" s="813" t="s">
        <v>855</v>
      </c>
      <c r="B72" s="814" t="s">
        <v>811</v>
      </c>
      <c r="C72" s="814" t="s">
        <v>1003</v>
      </c>
      <c r="D72" s="814" t="s">
        <v>603</v>
      </c>
      <c r="E72" s="814" t="s">
        <v>1004</v>
      </c>
      <c r="F72" s="831"/>
      <c r="G72" s="831"/>
      <c r="H72" s="819">
        <v>0</v>
      </c>
      <c r="I72" s="831">
        <v>5</v>
      </c>
      <c r="J72" s="831">
        <v>315.7</v>
      </c>
      <c r="K72" s="819">
        <v>1</v>
      </c>
      <c r="L72" s="831">
        <v>5</v>
      </c>
      <c r="M72" s="832">
        <v>315.7</v>
      </c>
    </row>
    <row r="73" spans="1:13" ht="14.45" customHeight="1" x14ac:dyDescent="0.2">
      <c r="A73" s="813" t="s">
        <v>855</v>
      </c>
      <c r="B73" s="814" t="s">
        <v>811</v>
      </c>
      <c r="C73" s="814" t="s">
        <v>818</v>
      </c>
      <c r="D73" s="814" t="s">
        <v>603</v>
      </c>
      <c r="E73" s="814" t="s">
        <v>819</v>
      </c>
      <c r="F73" s="831"/>
      <c r="G73" s="831"/>
      <c r="H73" s="819">
        <v>0</v>
      </c>
      <c r="I73" s="831">
        <v>1</v>
      </c>
      <c r="J73" s="831">
        <v>49.08</v>
      </c>
      <c r="K73" s="819">
        <v>1</v>
      </c>
      <c r="L73" s="831">
        <v>1</v>
      </c>
      <c r="M73" s="832">
        <v>49.08</v>
      </c>
    </row>
    <row r="74" spans="1:13" ht="14.45" customHeight="1" x14ac:dyDescent="0.2">
      <c r="A74" s="813" t="s">
        <v>855</v>
      </c>
      <c r="B74" s="814" t="s">
        <v>811</v>
      </c>
      <c r="C74" s="814" t="s">
        <v>917</v>
      </c>
      <c r="D74" s="814" t="s">
        <v>603</v>
      </c>
      <c r="E74" s="814" t="s">
        <v>918</v>
      </c>
      <c r="F74" s="831"/>
      <c r="G74" s="831"/>
      <c r="H74" s="819">
        <v>0</v>
      </c>
      <c r="I74" s="831">
        <v>2</v>
      </c>
      <c r="J74" s="831">
        <v>148.16</v>
      </c>
      <c r="K74" s="819">
        <v>1</v>
      </c>
      <c r="L74" s="831">
        <v>2</v>
      </c>
      <c r="M74" s="832">
        <v>148.16</v>
      </c>
    </row>
    <row r="75" spans="1:13" ht="14.45" customHeight="1" x14ac:dyDescent="0.2">
      <c r="A75" s="813" t="s">
        <v>855</v>
      </c>
      <c r="B75" s="814" t="s">
        <v>811</v>
      </c>
      <c r="C75" s="814" t="s">
        <v>836</v>
      </c>
      <c r="D75" s="814" t="s">
        <v>603</v>
      </c>
      <c r="E75" s="814" t="s">
        <v>682</v>
      </c>
      <c r="F75" s="831"/>
      <c r="G75" s="831"/>
      <c r="H75" s="819">
        <v>0</v>
      </c>
      <c r="I75" s="831">
        <v>10</v>
      </c>
      <c r="J75" s="831">
        <v>942.8</v>
      </c>
      <c r="K75" s="819">
        <v>1</v>
      </c>
      <c r="L75" s="831">
        <v>10</v>
      </c>
      <c r="M75" s="832">
        <v>942.8</v>
      </c>
    </row>
    <row r="76" spans="1:13" ht="14.45" customHeight="1" x14ac:dyDescent="0.2">
      <c r="A76" s="813" t="s">
        <v>855</v>
      </c>
      <c r="B76" s="814" t="s">
        <v>811</v>
      </c>
      <c r="C76" s="814" t="s">
        <v>919</v>
      </c>
      <c r="D76" s="814" t="s">
        <v>603</v>
      </c>
      <c r="E76" s="814" t="s">
        <v>920</v>
      </c>
      <c r="F76" s="831"/>
      <c r="G76" s="831"/>
      <c r="H76" s="819">
        <v>0</v>
      </c>
      <c r="I76" s="831">
        <v>4</v>
      </c>
      <c r="J76" s="831">
        <v>673.44</v>
      </c>
      <c r="K76" s="819">
        <v>1</v>
      </c>
      <c r="L76" s="831">
        <v>4</v>
      </c>
      <c r="M76" s="832">
        <v>673.44</v>
      </c>
    </row>
    <row r="77" spans="1:13" ht="14.45" customHeight="1" x14ac:dyDescent="0.2">
      <c r="A77" s="813" t="s">
        <v>855</v>
      </c>
      <c r="B77" s="814" t="s">
        <v>811</v>
      </c>
      <c r="C77" s="814" t="s">
        <v>921</v>
      </c>
      <c r="D77" s="814" t="s">
        <v>603</v>
      </c>
      <c r="E77" s="814" t="s">
        <v>922</v>
      </c>
      <c r="F77" s="831"/>
      <c r="G77" s="831"/>
      <c r="H77" s="819">
        <v>0</v>
      </c>
      <c r="I77" s="831">
        <v>3</v>
      </c>
      <c r="J77" s="831">
        <v>345.99</v>
      </c>
      <c r="K77" s="819">
        <v>1</v>
      </c>
      <c r="L77" s="831">
        <v>3</v>
      </c>
      <c r="M77" s="832">
        <v>345.99</v>
      </c>
    </row>
    <row r="78" spans="1:13" ht="14.45" customHeight="1" x14ac:dyDescent="0.2">
      <c r="A78" s="813" t="s">
        <v>855</v>
      </c>
      <c r="B78" s="814" t="s">
        <v>1154</v>
      </c>
      <c r="C78" s="814" t="s">
        <v>1053</v>
      </c>
      <c r="D78" s="814" t="s">
        <v>1054</v>
      </c>
      <c r="E78" s="814" t="s">
        <v>1055</v>
      </c>
      <c r="F78" s="831"/>
      <c r="G78" s="831"/>
      <c r="H78" s="819">
        <v>0</v>
      </c>
      <c r="I78" s="831">
        <v>1</v>
      </c>
      <c r="J78" s="831">
        <v>154.36000000000001</v>
      </c>
      <c r="K78" s="819">
        <v>1</v>
      </c>
      <c r="L78" s="831">
        <v>1</v>
      </c>
      <c r="M78" s="832">
        <v>154.36000000000001</v>
      </c>
    </row>
    <row r="79" spans="1:13" ht="14.45" customHeight="1" x14ac:dyDescent="0.2">
      <c r="A79" s="813" t="s">
        <v>855</v>
      </c>
      <c r="B79" s="814" t="s">
        <v>1161</v>
      </c>
      <c r="C79" s="814" t="s">
        <v>1094</v>
      </c>
      <c r="D79" s="814" t="s">
        <v>1095</v>
      </c>
      <c r="E79" s="814" t="s">
        <v>1096</v>
      </c>
      <c r="F79" s="831">
        <v>2</v>
      </c>
      <c r="G79" s="831">
        <v>112.12</v>
      </c>
      <c r="H79" s="819">
        <v>1</v>
      </c>
      <c r="I79" s="831"/>
      <c r="J79" s="831"/>
      <c r="K79" s="819">
        <v>0</v>
      </c>
      <c r="L79" s="831">
        <v>2</v>
      </c>
      <c r="M79" s="832">
        <v>112.12</v>
      </c>
    </row>
    <row r="80" spans="1:13" ht="14.45" customHeight="1" x14ac:dyDescent="0.2">
      <c r="A80" s="813" t="s">
        <v>855</v>
      </c>
      <c r="B80" s="814" t="s">
        <v>1160</v>
      </c>
      <c r="C80" s="814" t="s">
        <v>1099</v>
      </c>
      <c r="D80" s="814" t="s">
        <v>1022</v>
      </c>
      <c r="E80" s="814" t="s">
        <v>1100</v>
      </c>
      <c r="F80" s="831"/>
      <c r="G80" s="831"/>
      <c r="H80" s="819">
        <v>0</v>
      </c>
      <c r="I80" s="831">
        <v>6</v>
      </c>
      <c r="J80" s="831">
        <v>4640.7000000000007</v>
      </c>
      <c r="K80" s="819">
        <v>1</v>
      </c>
      <c r="L80" s="831">
        <v>6</v>
      </c>
      <c r="M80" s="832">
        <v>4640.7000000000007</v>
      </c>
    </row>
    <row r="81" spans="1:13" ht="14.45" customHeight="1" x14ac:dyDescent="0.2">
      <c r="A81" s="813" t="s">
        <v>855</v>
      </c>
      <c r="B81" s="814" t="s">
        <v>1158</v>
      </c>
      <c r="C81" s="814" t="s">
        <v>1097</v>
      </c>
      <c r="D81" s="814" t="s">
        <v>937</v>
      </c>
      <c r="E81" s="814" t="s">
        <v>1098</v>
      </c>
      <c r="F81" s="831"/>
      <c r="G81" s="831"/>
      <c r="H81" s="819">
        <v>0</v>
      </c>
      <c r="I81" s="831">
        <v>1</v>
      </c>
      <c r="J81" s="831">
        <v>58.77</v>
      </c>
      <c r="K81" s="819">
        <v>1</v>
      </c>
      <c r="L81" s="831">
        <v>1</v>
      </c>
      <c r="M81" s="832">
        <v>58.77</v>
      </c>
    </row>
    <row r="82" spans="1:13" ht="14.45" customHeight="1" x14ac:dyDescent="0.2">
      <c r="A82" s="813" t="s">
        <v>856</v>
      </c>
      <c r="B82" s="814" t="s">
        <v>811</v>
      </c>
      <c r="C82" s="814" t="s">
        <v>906</v>
      </c>
      <c r="D82" s="814" t="s">
        <v>813</v>
      </c>
      <c r="E82" s="814" t="s">
        <v>907</v>
      </c>
      <c r="F82" s="831"/>
      <c r="G82" s="831"/>
      <c r="H82" s="819">
        <v>0</v>
      </c>
      <c r="I82" s="831">
        <v>1</v>
      </c>
      <c r="J82" s="831">
        <v>105.23</v>
      </c>
      <c r="K82" s="819">
        <v>1</v>
      </c>
      <c r="L82" s="831">
        <v>1</v>
      </c>
      <c r="M82" s="832">
        <v>105.23</v>
      </c>
    </row>
    <row r="83" spans="1:13" ht="14.45" customHeight="1" x14ac:dyDescent="0.2">
      <c r="A83" s="813" t="s">
        <v>856</v>
      </c>
      <c r="B83" s="814" t="s">
        <v>811</v>
      </c>
      <c r="C83" s="814" t="s">
        <v>815</v>
      </c>
      <c r="D83" s="814" t="s">
        <v>813</v>
      </c>
      <c r="E83" s="814" t="s">
        <v>816</v>
      </c>
      <c r="F83" s="831"/>
      <c r="G83" s="831"/>
      <c r="H83" s="819">
        <v>0</v>
      </c>
      <c r="I83" s="831">
        <v>1</v>
      </c>
      <c r="J83" s="831">
        <v>84.18</v>
      </c>
      <c r="K83" s="819">
        <v>1</v>
      </c>
      <c r="L83" s="831">
        <v>1</v>
      </c>
      <c r="M83" s="832">
        <v>84.18</v>
      </c>
    </row>
    <row r="84" spans="1:13" ht="14.45" customHeight="1" x14ac:dyDescent="0.2">
      <c r="A84" s="813" t="s">
        <v>856</v>
      </c>
      <c r="B84" s="814" t="s">
        <v>811</v>
      </c>
      <c r="C84" s="814" t="s">
        <v>908</v>
      </c>
      <c r="D84" s="814" t="s">
        <v>813</v>
      </c>
      <c r="E84" s="814" t="s">
        <v>909</v>
      </c>
      <c r="F84" s="831"/>
      <c r="G84" s="831"/>
      <c r="H84" s="819">
        <v>0</v>
      </c>
      <c r="I84" s="831">
        <v>1</v>
      </c>
      <c r="J84" s="831">
        <v>126.27</v>
      </c>
      <c r="K84" s="819">
        <v>1</v>
      </c>
      <c r="L84" s="831">
        <v>1</v>
      </c>
      <c r="M84" s="832">
        <v>126.27</v>
      </c>
    </row>
    <row r="85" spans="1:13" ht="14.45" customHeight="1" x14ac:dyDescent="0.2">
      <c r="A85" s="813" t="s">
        <v>856</v>
      </c>
      <c r="B85" s="814" t="s">
        <v>811</v>
      </c>
      <c r="C85" s="814" t="s">
        <v>910</v>
      </c>
      <c r="D85" s="814" t="s">
        <v>813</v>
      </c>
      <c r="E85" s="814" t="s">
        <v>911</v>
      </c>
      <c r="F85" s="831"/>
      <c r="G85" s="831"/>
      <c r="H85" s="819">
        <v>0</v>
      </c>
      <c r="I85" s="831">
        <v>1</v>
      </c>
      <c r="J85" s="831">
        <v>63.14</v>
      </c>
      <c r="K85" s="819">
        <v>1</v>
      </c>
      <c r="L85" s="831">
        <v>1</v>
      </c>
      <c r="M85" s="832">
        <v>63.14</v>
      </c>
    </row>
    <row r="86" spans="1:13" ht="14.45" customHeight="1" x14ac:dyDescent="0.2">
      <c r="A86" s="813" t="s">
        <v>856</v>
      </c>
      <c r="B86" s="814" t="s">
        <v>811</v>
      </c>
      <c r="C86" s="814" t="s">
        <v>812</v>
      </c>
      <c r="D86" s="814" t="s">
        <v>813</v>
      </c>
      <c r="E86" s="814" t="s">
        <v>814</v>
      </c>
      <c r="F86" s="831"/>
      <c r="G86" s="831"/>
      <c r="H86" s="819">
        <v>0</v>
      </c>
      <c r="I86" s="831">
        <v>4</v>
      </c>
      <c r="J86" s="831">
        <v>196.32</v>
      </c>
      <c r="K86" s="819">
        <v>1</v>
      </c>
      <c r="L86" s="831">
        <v>4</v>
      </c>
      <c r="M86" s="832">
        <v>196.32</v>
      </c>
    </row>
    <row r="87" spans="1:13" ht="14.45" customHeight="1" x14ac:dyDescent="0.2">
      <c r="A87" s="813" t="s">
        <v>856</v>
      </c>
      <c r="B87" s="814" t="s">
        <v>811</v>
      </c>
      <c r="C87" s="814" t="s">
        <v>817</v>
      </c>
      <c r="D87" s="814" t="s">
        <v>603</v>
      </c>
      <c r="E87" s="814" t="s">
        <v>604</v>
      </c>
      <c r="F87" s="831"/>
      <c r="G87" s="831"/>
      <c r="H87" s="819">
        <v>0</v>
      </c>
      <c r="I87" s="831">
        <v>1</v>
      </c>
      <c r="J87" s="831">
        <v>84.18</v>
      </c>
      <c r="K87" s="819">
        <v>1</v>
      </c>
      <c r="L87" s="831">
        <v>1</v>
      </c>
      <c r="M87" s="832">
        <v>84.18</v>
      </c>
    </row>
    <row r="88" spans="1:13" ht="14.45" customHeight="1" x14ac:dyDescent="0.2">
      <c r="A88" s="813" t="s">
        <v>856</v>
      </c>
      <c r="B88" s="814" t="s">
        <v>811</v>
      </c>
      <c r="C88" s="814" t="s">
        <v>921</v>
      </c>
      <c r="D88" s="814" t="s">
        <v>603</v>
      </c>
      <c r="E88" s="814" t="s">
        <v>922</v>
      </c>
      <c r="F88" s="831"/>
      <c r="G88" s="831"/>
      <c r="H88" s="819">
        <v>0</v>
      </c>
      <c r="I88" s="831">
        <v>1</v>
      </c>
      <c r="J88" s="831">
        <v>115.33</v>
      </c>
      <c r="K88" s="819">
        <v>1</v>
      </c>
      <c r="L88" s="831">
        <v>1</v>
      </c>
      <c r="M88" s="832">
        <v>115.33</v>
      </c>
    </row>
    <row r="89" spans="1:13" ht="14.45" customHeight="1" x14ac:dyDescent="0.2">
      <c r="A89" s="813" t="s">
        <v>856</v>
      </c>
      <c r="B89" s="814" t="s">
        <v>824</v>
      </c>
      <c r="C89" s="814" t="s">
        <v>827</v>
      </c>
      <c r="D89" s="814" t="s">
        <v>648</v>
      </c>
      <c r="E89" s="814" t="s">
        <v>639</v>
      </c>
      <c r="F89" s="831"/>
      <c r="G89" s="831"/>
      <c r="H89" s="819"/>
      <c r="I89" s="831">
        <v>2</v>
      </c>
      <c r="J89" s="831">
        <v>0</v>
      </c>
      <c r="K89" s="819"/>
      <c r="L89" s="831">
        <v>2</v>
      </c>
      <c r="M89" s="832">
        <v>0</v>
      </c>
    </row>
    <row r="90" spans="1:13" ht="14.45" customHeight="1" x14ac:dyDescent="0.2">
      <c r="A90" s="813" t="s">
        <v>857</v>
      </c>
      <c r="B90" s="814" t="s">
        <v>808</v>
      </c>
      <c r="C90" s="814" t="s">
        <v>1013</v>
      </c>
      <c r="D90" s="814" t="s">
        <v>810</v>
      </c>
      <c r="E90" s="814" t="s">
        <v>1014</v>
      </c>
      <c r="F90" s="831"/>
      <c r="G90" s="831"/>
      <c r="H90" s="819">
        <v>0</v>
      </c>
      <c r="I90" s="831">
        <v>3</v>
      </c>
      <c r="J90" s="831">
        <v>52.679999999999993</v>
      </c>
      <c r="K90" s="819">
        <v>1</v>
      </c>
      <c r="L90" s="831">
        <v>3</v>
      </c>
      <c r="M90" s="832">
        <v>52.679999999999993</v>
      </c>
    </row>
    <row r="91" spans="1:13" ht="14.45" customHeight="1" x14ac:dyDescent="0.2">
      <c r="A91" s="813" t="s">
        <v>857</v>
      </c>
      <c r="B91" s="814" t="s">
        <v>808</v>
      </c>
      <c r="C91" s="814" t="s">
        <v>809</v>
      </c>
      <c r="D91" s="814" t="s">
        <v>810</v>
      </c>
      <c r="E91" s="814" t="s">
        <v>597</v>
      </c>
      <c r="F91" s="831"/>
      <c r="G91" s="831"/>
      <c r="H91" s="819">
        <v>0</v>
      </c>
      <c r="I91" s="831">
        <v>1</v>
      </c>
      <c r="J91" s="831">
        <v>35.11</v>
      </c>
      <c r="K91" s="819">
        <v>1</v>
      </c>
      <c r="L91" s="831">
        <v>1</v>
      </c>
      <c r="M91" s="832">
        <v>35.11</v>
      </c>
    </row>
    <row r="92" spans="1:13" ht="14.45" customHeight="1" x14ac:dyDescent="0.2">
      <c r="A92" s="813" t="s">
        <v>857</v>
      </c>
      <c r="B92" s="814" t="s">
        <v>1162</v>
      </c>
      <c r="C92" s="814" t="s">
        <v>1026</v>
      </c>
      <c r="D92" s="814" t="s">
        <v>1027</v>
      </c>
      <c r="E92" s="814" t="s">
        <v>1028</v>
      </c>
      <c r="F92" s="831"/>
      <c r="G92" s="831"/>
      <c r="H92" s="819">
        <v>0</v>
      </c>
      <c r="I92" s="831">
        <v>1</v>
      </c>
      <c r="J92" s="831">
        <v>114.65</v>
      </c>
      <c r="K92" s="819">
        <v>1</v>
      </c>
      <c r="L92" s="831">
        <v>1</v>
      </c>
      <c r="M92" s="832">
        <v>114.65</v>
      </c>
    </row>
    <row r="93" spans="1:13" ht="14.45" customHeight="1" x14ac:dyDescent="0.2">
      <c r="A93" s="813" t="s">
        <v>857</v>
      </c>
      <c r="B93" s="814" t="s">
        <v>811</v>
      </c>
      <c r="C93" s="814" t="s">
        <v>906</v>
      </c>
      <c r="D93" s="814" t="s">
        <v>813</v>
      </c>
      <c r="E93" s="814" t="s">
        <v>907</v>
      </c>
      <c r="F93" s="831"/>
      <c r="G93" s="831"/>
      <c r="H93" s="819">
        <v>0</v>
      </c>
      <c r="I93" s="831">
        <v>26</v>
      </c>
      <c r="J93" s="831">
        <v>2735.98</v>
      </c>
      <c r="K93" s="819">
        <v>1</v>
      </c>
      <c r="L93" s="831">
        <v>26</v>
      </c>
      <c r="M93" s="832">
        <v>2735.98</v>
      </c>
    </row>
    <row r="94" spans="1:13" ht="14.45" customHeight="1" x14ac:dyDescent="0.2">
      <c r="A94" s="813" t="s">
        <v>857</v>
      </c>
      <c r="B94" s="814" t="s">
        <v>811</v>
      </c>
      <c r="C94" s="814" t="s">
        <v>815</v>
      </c>
      <c r="D94" s="814" t="s">
        <v>813</v>
      </c>
      <c r="E94" s="814" t="s">
        <v>816</v>
      </c>
      <c r="F94" s="831"/>
      <c r="G94" s="831"/>
      <c r="H94" s="819">
        <v>0</v>
      </c>
      <c r="I94" s="831">
        <v>36</v>
      </c>
      <c r="J94" s="831">
        <v>3030.4800000000005</v>
      </c>
      <c r="K94" s="819">
        <v>1</v>
      </c>
      <c r="L94" s="831">
        <v>36</v>
      </c>
      <c r="M94" s="832">
        <v>3030.4800000000005</v>
      </c>
    </row>
    <row r="95" spans="1:13" ht="14.45" customHeight="1" x14ac:dyDescent="0.2">
      <c r="A95" s="813" t="s">
        <v>857</v>
      </c>
      <c r="B95" s="814" t="s">
        <v>811</v>
      </c>
      <c r="C95" s="814" t="s">
        <v>908</v>
      </c>
      <c r="D95" s="814" t="s">
        <v>813</v>
      </c>
      <c r="E95" s="814" t="s">
        <v>909</v>
      </c>
      <c r="F95" s="831"/>
      <c r="G95" s="831"/>
      <c r="H95" s="819">
        <v>0</v>
      </c>
      <c r="I95" s="831">
        <v>23</v>
      </c>
      <c r="J95" s="831">
        <v>2904.21</v>
      </c>
      <c r="K95" s="819">
        <v>1</v>
      </c>
      <c r="L95" s="831">
        <v>23</v>
      </c>
      <c r="M95" s="832">
        <v>2904.21</v>
      </c>
    </row>
    <row r="96" spans="1:13" ht="14.45" customHeight="1" x14ac:dyDescent="0.2">
      <c r="A96" s="813" t="s">
        <v>857</v>
      </c>
      <c r="B96" s="814" t="s">
        <v>811</v>
      </c>
      <c r="C96" s="814" t="s">
        <v>910</v>
      </c>
      <c r="D96" s="814" t="s">
        <v>813</v>
      </c>
      <c r="E96" s="814" t="s">
        <v>911</v>
      </c>
      <c r="F96" s="831"/>
      <c r="G96" s="831"/>
      <c r="H96" s="819">
        <v>0</v>
      </c>
      <c r="I96" s="831">
        <v>10</v>
      </c>
      <c r="J96" s="831">
        <v>631.4</v>
      </c>
      <c r="K96" s="819">
        <v>1</v>
      </c>
      <c r="L96" s="831">
        <v>10</v>
      </c>
      <c r="M96" s="832">
        <v>631.4</v>
      </c>
    </row>
    <row r="97" spans="1:13" ht="14.45" customHeight="1" x14ac:dyDescent="0.2">
      <c r="A97" s="813" t="s">
        <v>857</v>
      </c>
      <c r="B97" s="814" t="s">
        <v>811</v>
      </c>
      <c r="C97" s="814" t="s">
        <v>812</v>
      </c>
      <c r="D97" s="814" t="s">
        <v>813</v>
      </c>
      <c r="E97" s="814" t="s">
        <v>814</v>
      </c>
      <c r="F97" s="831"/>
      <c r="G97" s="831"/>
      <c r="H97" s="819">
        <v>0</v>
      </c>
      <c r="I97" s="831">
        <v>5</v>
      </c>
      <c r="J97" s="831">
        <v>245.39999999999998</v>
      </c>
      <c r="K97" s="819">
        <v>1</v>
      </c>
      <c r="L97" s="831">
        <v>5</v>
      </c>
      <c r="M97" s="832">
        <v>245.39999999999998</v>
      </c>
    </row>
    <row r="98" spans="1:13" ht="14.45" customHeight="1" x14ac:dyDescent="0.2">
      <c r="A98" s="813" t="s">
        <v>857</v>
      </c>
      <c r="B98" s="814" t="s">
        <v>811</v>
      </c>
      <c r="C98" s="814" t="s">
        <v>913</v>
      </c>
      <c r="D98" s="814" t="s">
        <v>603</v>
      </c>
      <c r="E98" s="814" t="s">
        <v>914</v>
      </c>
      <c r="F98" s="831"/>
      <c r="G98" s="831"/>
      <c r="H98" s="819">
        <v>0</v>
      </c>
      <c r="I98" s="831">
        <v>11</v>
      </c>
      <c r="J98" s="831">
        <v>1157.53</v>
      </c>
      <c r="K98" s="819">
        <v>1</v>
      </c>
      <c r="L98" s="831">
        <v>11</v>
      </c>
      <c r="M98" s="832">
        <v>1157.53</v>
      </c>
    </row>
    <row r="99" spans="1:13" ht="14.45" customHeight="1" x14ac:dyDescent="0.2">
      <c r="A99" s="813" t="s">
        <v>857</v>
      </c>
      <c r="B99" s="814" t="s">
        <v>811</v>
      </c>
      <c r="C99" s="814" t="s">
        <v>817</v>
      </c>
      <c r="D99" s="814" t="s">
        <v>603</v>
      </c>
      <c r="E99" s="814" t="s">
        <v>604</v>
      </c>
      <c r="F99" s="831"/>
      <c r="G99" s="831"/>
      <c r="H99" s="819">
        <v>0</v>
      </c>
      <c r="I99" s="831">
        <v>26</v>
      </c>
      <c r="J99" s="831">
        <v>2188.6800000000003</v>
      </c>
      <c r="K99" s="819">
        <v>1</v>
      </c>
      <c r="L99" s="831">
        <v>26</v>
      </c>
      <c r="M99" s="832">
        <v>2188.6800000000003</v>
      </c>
    </row>
    <row r="100" spans="1:13" ht="14.45" customHeight="1" x14ac:dyDescent="0.2">
      <c r="A100" s="813" t="s">
        <v>857</v>
      </c>
      <c r="B100" s="814" t="s">
        <v>811</v>
      </c>
      <c r="C100" s="814" t="s">
        <v>915</v>
      </c>
      <c r="D100" s="814" t="s">
        <v>603</v>
      </c>
      <c r="E100" s="814" t="s">
        <v>916</v>
      </c>
      <c r="F100" s="831"/>
      <c r="G100" s="831"/>
      <c r="H100" s="819">
        <v>0</v>
      </c>
      <c r="I100" s="831">
        <v>15</v>
      </c>
      <c r="J100" s="831">
        <v>1894.05</v>
      </c>
      <c r="K100" s="819">
        <v>1</v>
      </c>
      <c r="L100" s="831">
        <v>15</v>
      </c>
      <c r="M100" s="832">
        <v>1894.05</v>
      </c>
    </row>
    <row r="101" spans="1:13" ht="14.45" customHeight="1" x14ac:dyDescent="0.2">
      <c r="A101" s="813" t="s">
        <v>857</v>
      </c>
      <c r="B101" s="814" t="s">
        <v>811</v>
      </c>
      <c r="C101" s="814" t="s">
        <v>1003</v>
      </c>
      <c r="D101" s="814" t="s">
        <v>603</v>
      </c>
      <c r="E101" s="814" t="s">
        <v>1004</v>
      </c>
      <c r="F101" s="831"/>
      <c r="G101" s="831"/>
      <c r="H101" s="819">
        <v>0</v>
      </c>
      <c r="I101" s="831">
        <v>5</v>
      </c>
      <c r="J101" s="831">
        <v>315.7</v>
      </c>
      <c r="K101" s="819">
        <v>1</v>
      </c>
      <c r="L101" s="831">
        <v>5</v>
      </c>
      <c r="M101" s="832">
        <v>315.7</v>
      </c>
    </row>
    <row r="102" spans="1:13" ht="14.45" customHeight="1" x14ac:dyDescent="0.2">
      <c r="A102" s="813" t="s">
        <v>857</v>
      </c>
      <c r="B102" s="814" t="s">
        <v>811</v>
      </c>
      <c r="C102" s="814" t="s">
        <v>917</v>
      </c>
      <c r="D102" s="814" t="s">
        <v>603</v>
      </c>
      <c r="E102" s="814" t="s">
        <v>918</v>
      </c>
      <c r="F102" s="831"/>
      <c r="G102" s="831"/>
      <c r="H102" s="819">
        <v>0</v>
      </c>
      <c r="I102" s="831">
        <v>4</v>
      </c>
      <c r="J102" s="831">
        <v>296.32</v>
      </c>
      <c r="K102" s="819">
        <v>1</v>
      </c>
      <c r="L102" s="831">
        <v>4</v>
      </c>
      <c r="M102" s="832">
        <v>296.32</v>
      </c>
    </row>
    <row r="103" spans="1:13" ht="14.45" customHeight="1" x14ac:dyDescent="0.2">
      <c r="A103" s="813" t="s">
        <v>857</v>
      </c>
      <c r="B103" s="814" t="s">
        <v>811</v>
      </c>
      <c r="C103" s="814" t="s">
        <v>836</v>
      </c>
      <c r="D103" s="814" t="s">
        <v>603</v>
      </c>
      <c r="E103" s="814" t="s">
        <v>682</v>
      </c>
      <c r="F103" s="831"/>
      <c r="G103" s="831"/>
      <c r="H103" s="819">
        <v>0</v>
      </c>
      <c r="I103" s="831">
        <v>3</v>
      </c>
      <c r="J103" s="831">
        <v>282.84000000000003</v>
      </c>
      <c r="K103" s="819">
        <v>1</v>
      </c>
      <c r="L103" s="831">
        <v>3</v>
      </c>
      <c r="M103" s="832">
        <v>282.84000000000003</v>
      </c>
    </row>
    <row r="104" spans="1:13" ht="14.45" customHeight="1" x14ac:dyDescent="0.2">
      <c r="A104" s="813" t="s">
        <v>857</v>
      </c>
      <c r="B104" s="814" t="s">
        <v>811</v>
      </c>
      <c r="C104" s="814" t="s">
        <v>919</v>
      </c>
      <c r="D104" s="814" t="s">
        <v>603</v>
      </c>
      <c r="E104" s="814" t="s">
        <v>920</v>
      </c>
      <c r="F104" s="831"/>
      <c r="G104" s="831"/>
      <c r="H104" s="819">
        <v>0</v>
      </c>
      <c r="I104" s="831">
        <v>3</v>
      </c>
      <c r="J104" s="831">
        <v>505.08000000000004</v>
      </c>
      <c r="K104" s="819">
        <v>1</v>
      </c>
      <c r="L104" s="831">
        <v>3</v>
      </c>
      <c r="M104" s="832">
        <v>505.08000000000004</v>
      </c>
    </row>
    <row r="105" spans="1:13" ht="14.45" customHeight="1" x14ac:dyDescent="0.2">
      <c r="A105" s="813" t="s">
        <v>857</v>
      </c>
      <c r="B105" s="814" t="s">
        <v>811</v>
      </c>
      <c r="C105" s="814" t="s">
        <v>921</v>
      </c>
      <c r="D105" s="814" t="s">
        <v>603</v>
      </c>
      <c r="E105" s="814" t="s">
        <v>922</v>
      </c>
      <c r="F105" s="831"/>
      <c r="G105" s="831"/>
      <c r="H105" s="819">
        <v>0</v>
      </c>
      <c r="I105" s="831">
        <v>2</v>
      </c>
      <c r="J105" s="831">
        <v>230.66</v>
      </c>
      <c r="K105" s="819">
        <v>1</v>
      </c>
      <c r="L105" s="831">
        <v>2</v>
      </c>
      <c r="M105" s="832">
        <v>230.66</v>
      </c>
    </row>
    <row r="106" spans="1:13" ht="14.45" customHeight="1" x14ac:dyDescent="0.2">
      <c r="A106" s="813" t="s">
        <v>857</v>
      </c>
      <c r="B106" s="814" t="s">
        <v>1160</v>
      </c>
      <c r="C106" s="814" t="s">
        <v>1021</v>
      </c>
      <c r="D106" s="814" t="s">
        <v>1022</v>
      </c>
      <c r="E106" s="814" t="s">
        <v>1023</v>
      </c>
      <c r="F106" s="831"/>
      <c r="G106" s="831"/>
      <c r="H106" s="819">
        <v>0</v>
      </c>
      <c r="I106" s="831">
        <v>1</v>
      </c>
      <c r="J106" s="831">
        <v>386.73</v>
      </c>
      <c r="K106" s="819">
        <v>1</v>
      </c>
      <c r="L106" s="831">
        <v>1</v>
      </c>
      <c r="M106" s="832">
        <v>386.73</v>
      </c>
    </row>
    <row r="107" spans="1:13" ht="14.45" customHeight="1" x14ac:dyDescent="0.2">
      <c r="A107" s="813" t="s">
        <v>857</v>
      </c>
      <c r="B107" s="814" t="s">
        <v>824</v>
      </c>
      <c r="C107" s="814" t="s">
        <v>827</v>
      </c>
      <c r="D107" s="814" t="s">
        <v>648</v>
      </c>
      <c r="E107" s="814" t="s">
        <v>639</v>
      </c>
      <c r="F107" s="831"/>
      <c r="G107" s="831"/>
      <c r="H107" s="819"/>
      <c r="I107" s="831">
        <v>1</v>
      </c>
      <c r="J107" s="831">
        <v>0</v>
      </c>
      <c r="K107" s="819"/>
      <c r="L107" s="831">
        <v>1</v>
      </c>
      <c r="M107" s="832">
        <v>0</v>
      </c>
    </row>
    <row r="108" spans="1:13" ht="14.45" customHeight="1" x14ac:dyDescent="0.2">
      <c r="A108" s="813" t="s">
        <v>858</v>
      </c>
      <c r="B108" s="814" t="s">
        <v>811</v>
      </c>
      <c r="C108" s="814" t="s">
        <v>906</v>
      </c>
      <c r="D108" s="814" t="s">
        <v>813</v>
      </c>
      <c r="E108" s="814" t="s">
        <v>907</v>
      </c>
      <c r="F108" s="831"/>
      <c r="G108" s="831"/>
      <c r="H108" s="819">
        <v>0</v>
      </c>
      <c r="I108" s="831">
        <v>3</v>
      </c>
      <c r="J108" s="831">
        <v>315.69</v>
      </c>
      <c r="K108" s="819">
        <v>1</v>
      </c>
      <c r="L108" s="831">
        <v>3</v>
      </c>
      <c r="M108" s="832">
        <v>315.69</v>
      </c>
    </row>
    <row r="109" spans="1:13" ht="14.45" customHeight="1" x14ac:dyDescent="0.2">
      <c r="A109" s="813" t="s">
        <v>858</v>
      </c>
      <c r="B109" s="814" t="s">
        <v>811</v>
      </c>
      <c r="C109" s="814" t="s">
        <v>815</v>
      </c>
      <c r="D109" s="814" t="s">
        <v>813</v>
      </c>
      <c r="E109" s="814" t="s">
        <v>816</v>
      </c>
      <c r="F109" s="831"/>
      <c r="G109" s="831"/>
      <c r="H109" s="819">
        <v>0</v>
      </c>
      <c r="I109" s="831">
        <v>1</v>
      </c>
      <c r="J109" s="831">
        <v>84.18</v>
      </c>
      <c r="K109" s="819">
        <v>1</v>
      </c>
      <c r="L109" s="831">
        <v>1</v>
      </c>
      <c r="M109" s="832">
        <v>84.18</v>
      </c>
    </row>
    <row r="110" spans="1:13" ht="14.45" customHeight="1" x14ac:dyDescent="0.2">
      <c r="A110" s="813" t="s">
        <v>858</v>
      </c>
      <c r="B110" s="814" t="s">
        <v>811</v>
      </c>
      <c r="C110" s="814" t="s">
        <v>908</v>
      </c>
      <c r="D110" s="814" t="s">
        <v>813</v>
      </c>
      <c r="E110" s="814" t="s">
        <v>909</v>
      </c>
      <c r="F110" s="831"/>
      <c r="G110" s="831"/>
      <c r="H110" s="819">
        <v>0</v>
      </c>
      <c r="I110" s="831">
        <v>6</v>
      </c>
      <c r="J110" s="831">
        <v>757.62</v>
      </c>
      <c r="K110" s="819">
        <v>1</v>
      </c>
      <c r="L110" s="831">
        <v>6</v>
      </c>
      <c r="M110" s="832">
        <v>757.62</v>
      </c>
    </row>
    <row r="111" spans="1:13" ht="14.45" customHeight="1" x14ac:dyDescent="0.2">
      <c r="A111" s="813" t="s">
        <v>858</v>
      </c>
      <c r="B111" s="814" t="s">
        <v>811</v>
      </c>
      <c r="C111" s="814" t="s">
        <v>913</v>
      </c>
      <c r="D111" s="814" t="s">
        <v>603</v>
      </c>
      <c r="E111" s="814" t="s">
        <v>914</v>
      </c>
      <c r="F111" s="831"/>
      <c r="G111" s="831"/>
      <c r="H111" s="819">
        <v>0</v>
      </c>
      <c r="I111" s="831">
        <v>3</v>
      </c>
      <c r="J111" s="831">
        <v>315.69</v>
      </c>
      <c r="K111" s="819">
        <v>1</v>
      </c>
      <c r="L111" s="831">
        <v>3</v>
      </c>
      <c r="M111" s="832">
        <v>315.69</v>
      </c>
    </row>
    <row r="112" spans="1:13" ht="14.45" customHeight="1" x14ac:dyDescent="0.2">
      <c r="A112" s="813" t="s">
        <v>858</v>
      </c>
      <c r="B112" s="814" t="s">
        <v>811</v>
      </c>
      <c r="C112" s="814" t="s">
        <v>817</v>
      </c>
      <c r="D112" s="814" t="s">
        <v>603</v>
      </c>
      <c r="E112" s="814" t="s">
        <v>604</v>
      </c>
      <c r="F112" s="831"/>
      <c r="G112" s="831"/>
      <c r="H112" s="819">
        <v>0</v>
      </c>
      <c r="I112" s="831">
        <v>2</v>
      </c>
      <c r="J112" s="831">
        <v>168.36</v>
      </c>
      <c r="K112" s="819">
        <v>1</v>
      </c>
      <c r="L112" s="831">
        <v>2</v>
      </c>
      <c r="M112" s="832">
        <v>168.36</v>
      </c>
    </row>
    <row r="113" spans="1:13" ht="14.45" customHeight="1" x14ac:dyDescent="0.2">
      <c r="A113" s="813" t="s">
        <v>858</v>
      </c>
      <c r="B113" s="814" t="s">
        <v>811</v>
      </c>
      <c r="C113" s="814" t="s">
        <v>915</v>
      </c>
      <c r="D113" s="814" t="s">
        <v>603</v>
      </c>
      <c r="E113" s="814" t="s">
        <v>916</v>
      </c>
      <c r="F113" s="831"/>
      <c r="G113" s="831"/>
      <c r="H113" s="819">
        <v>0</v>
      </c>
      <c r="I113" s="831">
        <v>2</v>
      </c>
      <c r="J113" s="831">
        <v>252.54</v>
      </c>
      <c r="K113" s="819">
        <v>1</v>
      </c>
      <c r="L113" s="831">
        <v>2</v>
      </c>
      <c r="M113" s="832">
        <v>252.54</v>
      </c>
    </row>
    <row r="114" spans="1:13" ht="14.45" customHeight="1" x14ac:dyDescent="0.2">
      <c r="A114" s="813" t="s">
        <v>858</v>
      </c>
      <c r="B114" s="814" t="s">
        <v>811</v>
      </c>
      <c r="C114" s="814" t="s">
        <v>1003</v>
      </c>
      <c r="D114" s="814" t="s">
        <v>603</v>
      </c>
      <c r="E114" s="814" t="s">
        <v>1004</v>
      </c>
      <c r="F114" s="831"/>
      <c r="G114" s="831"/>
      <c r="H114" s="819">
        <v>0</v>
      </c>
      <c r="I114" s="831">
        <v>1</v>
      </c>
      <c r="J114" s="831">
        <v>63.14</v>
      </c>
      <c r="K114" s="819">
        <v>1</v>
      </c>
      <c r="L114" s="831">
        <v>1</v>
      </c>
      <c r="M114" s="832">
        <v>63.14</v>
      </c>
    </row>
    <row r="115" spans="1:13" ht="14.45" customHeight="1" x14ac:dyDescent="0.2">
      <c r="A115" s="813" t="s">
        <v>858</v>
      </c>
      <c r="B115" s="814" t="s">
        <v>811</v>
      </c>
      <c r="C115" s="814" t="s">
        <v>919</v>
      </c>
      <c r="D115" s="814" t="s">
        <v>603</v>
      </c>
      <c r="E115" s="814" t="s">
        <v>920</v>
      </c>
      <c r="F115" s="831"/>
      <c r="G115" s="831"/>
      <c r="H115" s="819">
        <v>0</v>
      </c>
      <c r="I115" s="831">
        <v>1</v>
      </c>
      <c r="J115" s="831">
        <v>168.36</v>
      </c>
      <c r="K115" s="819">
        <v>1</v>
      </c>
      <c r="L115" s="831">
        <v>1</v>
      </c>
      <c r="M115" s="832">
        <v>168.36</v>
      </c>
    </row>
    <row r="116" spans="1:13" ht="14.45" customHeight="1" x14ac:dyDescent="0.2">
      <c r="A116" s="813" t="s">
        <v>858</v>
      </c>
      <c r="B116" s="814" t="s">
        <v>811</v>
      </c>
      <c r="C116" s="814" t="s">
        <v>921</v>
      </c>
      <c r="D116" s="814" t="s">
        <v>603</v>
      </c>
      <c r="E116" s="814" t="s">
        <v>922</v>
      </c>
      <c r="F116" s="831"/>
      <c r="G116" s="831"/>
      <c r="H116" s="819">
        <v>0</v>
      </c>
      <c r="I116" s="831">
        <v>2</v>
      </c>
      <c r="J116" s="831">
        <v>230.66</v>
      </c>
      <c r="K116" s="819">
        <v>1</v>
      </c>
      <c r="L116" s="831">
        <v>2</v>
      </c>
      <c r="M116" s="832">
        <v>230.66</v>
      </c>
    </row>
    <row r="117" spans="1:13" ht="14.45" customHeight="1" x14ac:dyDescent="0.2">
      <c r="A117" s="813" t="s">
        <v>859</v>
      </c>
      <c r="B117" s="814" t="s">
        <v>811</v>
      </c>
      <c r="C117" s="814" t="s">
        <v>1079</v>
      </c>
      <c r="D117" s="814" t="s">
        <v>603</v>
      </c>
      <c r="E117" s="814" t="s">
        <v>918</v>
      </c>
      <c r="F117" s="831">
        <v>1</v>
      </c>
      <c r="G117" s="831">
        <v>74.08</v>
      </c>
      <c r="H117" s="819">
        <v>1</v>
      </c>
      <c r="I117" s="831"/>
      <c r="J117" s="831"/>
      <c r="K117" s="819">
        <v>0</v>
      </c>
      <c r="L117" s="831">
        <v>1</v>
      </c>
      <c r="M117" s="832">
        <v>74.08</v>
      </c>
    </row>
    <row r="118" spans="1:13" ht="14.45" customHeight="1" x14ac:dyDescent="0.2">
      <c r="A118" s="813" t="s">
        <v>859</v>
      </c>
      <c r="B118" s="814" t="s">
        <v>811</v>
      </c>
      <c r="C118" s="814" t="s">
        <v>1080</v>
      </c>
      <c r="D118" s="814" t="s">
        <v>603</v>
      </c>
      <c r="E118" s="814" t="s">
        <v>682</v>
      </c>
      <c r="F118" s="831">
        <v>4</v>
      </c>
      <c r="G118" s="831">
        <v>377.12</v>
      </c>
      <c r="H118" s="819">
        <v>1</v>
      </c>
      <c r="I118" s="831"/>
      <c r="J118" s="831"/>
      <c r="K118" s="819">
        <v>0</v>
      </c>
      <c r="L118" s="831">
        <v>4</v>
      </c>
      <c r="M118" s="832">
        <v>377.12</v>
      </c>
    </row>
    <row r="119" spans="1:13" ht="14.45" customHeight="1" x14ac:dyDescent="0.2">
      <c r="A119" s="813" t="s">
        <v>859</v>
      </c>
      <c r="B119" s="814" t="s">
        <v>811</v>
      </c>
      <c r="C119" s="814" t="s">
        <v>1081</v>
      </c>
      <c r="D119" s="814" t="s">
        <v>603</v>
      </c>
      <c r="E119" s="814" t="s">
        <v>920</v>
      </c>
      <c r="F119" s="831">
        <v>2</v>
      </c>
      <c r="G119" s="831">
        <v>336.72</v>
      </c>
      <c r="H119" s="819">
        <v>1</v>
      </c>
      <c r="I119" s="831"/>
      <c r="J119" s="831"/>
      <c r="K119" s="819">
        <v>0</v>
      </c>
      <c r="L119" s="831">
        <v>2</v>
      </c>
      <c r="M119" s="832">
        <v>336.72</v>
      </c>
    </row>
    <row r="120" spans="1:13" ht="14.45" customHeight="1" x14ac:dyDescent="0.2">
      <c r="A120" s="813" t="s">
        <v>859</v>
      </c>
      <c r="B120" s="814" t="s">
        <v>811</v>
      </c>
      <c r="C120" s="814" t="s">
        <v>906</v>
      </c>
      <c r="D120" s="814" t="s">
        <v>813</v>
      </c>
      <c r="E120" s="814" t="s">
        <v>907</v>
      </c>
      <c r="F120" s="831"/>
      <c r="G120" s="831"/>
      <c r="H120" s="819">
        <v>0</v>
      </c>
      <c r="I120" s="831">
        <v>16</v>
      </c>
      <c r="J120" s="831">
        <v>1683.68</v>
      </c>
      <c r="K120" s="819">
        <v>1</v>
      </c>
      <c r="L120" s="831">
        <v>16</v>
      </c>
      <c r="M120" s="832">
        <v>1683.68</v>
      </c>
    </row>
    <row r="121" spans="1:13" ht="14.45" customHeight="1" x14ac:dyDescent="0.2">
      <c r="A121" s="813" t="s">
        <v>859</v>
      </c>
      <c r="B121" s="814" t="s">
        <v>811</v>
      </c>
      <c r="C121" s="814" t="s">
        <v>815</v>
      </c>
      <c r="D121" s="814" t="s">
        <v>813</v>
      </c>
      <c r="E121" s="814" t="s">
        <v>816</v>
      </c>
      <c r="F121" s="831"/>
      <c r="G121" s="831"/>
      <c r="H121" s="819">
        <v>0</v>
      </c>
      <c r="I121" s="831">
        <v>46</v>
      </c>
      <c r="J121" s="831">
        <v>3872.2800000000007</v>
      </c>
      <c r="K121" s="819">
        <v>1</v>
      </c>
      <c r="L121" s="831">
        <v>46</v>
      </c>
      <c r="M121" s="832">
        <v>3872.2800000000007</v>
      </c>
    </row>
    <row r="122" spans="1:13" ht="14.45" customHeight="1" x14ac:dyDescent="0.2">
      <c r="A122" s="813" t="s">
        <v>859</v>
      </c>
      <c r="B122" s="814" t="s">
        <v>811</v>
      </c>
      <c r="C122" s="814" t="s">
        <v>1082</v>
      </c>
      <c r="D122" s="814" t="s">
        <v>603</v>
      </c>
      <c r="E122" s="814" t="s">
        <v>1004</v>
      </c>
      <c r="F122" s="831">
        <v>1</v>
      </c>
      <c r="G122" s="831">
        <v>63.14</v>
      </c>
      <c r="H122" s="819">
        <v>1</v>
      </c>
      <c r="I122" s="831"/>
      <c r="J122" s="831"/>
      <c r="K122" s="819">
        <v>0</v>
      </c>
      <c r="L122" s="831">
        <v>1</v>
      </c>
      <c r="M122" s="832">
        <v>63.14</v>
      </c>
    </row>
    <row r="123" spans="1:13" ht="14.45" customHeight="1" x14ac:dyDescent="0.2">
      <c r="A123" s="813" t="s">
        <v>859</v>
      </c>
      <c r="B123" s="814" t="s">
        <v>811</v>
      </c>
      <c r="C123" s="814" t="s">
        <v>1083</v>
      </c>
      <c r="D123" s="814" t="s">
        <v>603</v>
      </c>
      <c r="E123" s="814" t="s">
        <v>914</v>
      </c>
      <c r="F123" s="831">
        <v>1</v>
      </c>
      <c r="G123" s="831">
        <v>105.23</v>
      </c>
      <c r="H123" s="819">
        <v>1</v>
      </c>
      <c r="I123" s="831"/>
      <c r="J123" s="831"/>
      <c r="K123" s="819">
        <v>0</v>
      </c>
      <c r="L123" s="831">
        <v>1</v>
      </c>
      <c r="M123" s="832">
        <v>105.23</v>
      </c>
    </row>
    <row r="124" spans="1:13" ht="14.45" customHeight="1" x14ac:dyDescent="0.2">
      <c r="A124" s="813" t="s">
        <v>859</v>
      </c>
      <c r="B124" s="814" t="s">
        <v>811</v>
      </c>
      <c r="C124" s="814" t="s">
        <v>1084</v>
      </c>
      <c r="D124" s="814" t="s">
        <v>603</v>
      </c>
      <c r="E124" s="814" t="s">
        <v>819</v>
      </c>
      <c r="F124" s="831">
        <v>2</v>
      </c>
      <c r="G124" s="831">
        <v>98.16</v>
      </c>
      <c r="H124" s="819">
        <v>1</v>
      </c>
      <c r="I124" s="831"/>
      <c r="J124" s="831"/>
      <c r="K124" s="819">
        <v>0</v>
      </c>
      <c r="L124" s="831">
        <v>2</v>
      </c>
      <c r="M124" s="832">
        <v>98.16</v>
      </c>
    </row>
    <row r="125" spans="1:13" ht="14.45" customHeight="1" x14ac:dyDescent="0.2">
      <c r="A125" s="813" t="s">
        <v>859</v>
      </c>
      <c r="B125" s="814" t="s">
        <v>811</v>
      </c>
      <c r="C125" s="814" t="s">
        <v>1085</v>
      </c>
      <c r="D125" s="814" t="s">
        <v>603</v>
      </c>
      <c r="E125" s="814" t="s">
        <v>916</v>
      </c>
      <c r="F125" s="831">
        <v>1</v>
      </c>
      <c r="G125" s="831">
        <v>126.27</v>
      </c>
      <c r="H125" s="819">
        <v>1</v>
      </c>
      <c r="I125" s="831"/>
      <c r="J125" s="831"/>
      <c r="K125" s="819">
        <v>0</v>
      </c>
      <c r="L125" s="831">
        <v>1</v>
      </c>
      <c r="M125" s="832">
        <v>126.27</v>
      </c>
    </row>
    <row r="126" spans="1:13" ht="14.45" customHeight="1" x14ac:dyDescent="0.2">
      <c r="A126" s="813" t="s">
        <v>859</v>
      </c>
      <c r="B126" s="814" t="s">
        <v>811</v>
      </c>
      <c r="C126" s="814" t="s">
        <v>912</v>
      </c>
      <c r="D126" s="814" t="s">
        <v>603</v>
      </c>
      <c r="E126" s="814" t="s">
        <v>604</v>
      </c>
      <c r="F126" s="831">
        <v>3</v>
      </c>
      <c r="G126" s="831">
        <v>252.54000000000002</v>
      </c>
      <c r="H126" s="819">
        <v>1</v>
      </c>
      <c r="I126" s="831"/>
      <c r="J126" s="831"/>
      <c r="K126" s="819">
        <v>0</v>
      </c>
      <c r="L126" s="831">
        <v>3</v>
      </c>
      <c r="M126" s="832">
        <v>252.54000000000002</v>
      </c>
    </row>
    <row r="127" spans="1:13" ht="14.45" customHeight="1" x14ac:dyDescent="0.2">
      <c r="A127" s="813" t="s">
        <v>859</v>
      </c>
      <c r="B127" s="814" t="s">
        <v>811</v>
      </c>
      <c r="C127" s="814" t="s">
        <v>908</v>
      </c>
      <c r="D127" s="814" t="s">
        <v>813</v>
      </c>
      <c r="E127" s="814" t="s">
        <v>909</v>
      </c>
      <c r="F127" s="831"/>
      <c r="G127" s="831"/>
      <c r="H127" s="819">
        <v>0</v>
      </c>
      <c r="I127" s="831">
        <v>35</v>
      </c>
      <c r="J127" s="831">
        <v>4419.45</v>
      </c>
      <c r="K127" s="819">
        <v>1</v>
      </c>
      <c r="L127" s="831">
        <v>35</v>
      </c>
      <c r="M127" s="832">
        <v>4419.45</v>
      </c>
    </row>
    <row r="128" spans="1:13" ht="14.45" customHeight="1" x14ac:dyDescent="0.2">
      <c r="A128" s="813" t="s">
        <v>859</v>
      </c>
      <c r="B128" s="814" t="s">
        <v>811</v>
      </c>
      <c r="C128" s="814" t="s">
        <v>910</v>
      </c>
      <c r="D128" s="814" t="s">
        <v>813</v>
      </c>
      <c r="E128" s="814" t="s">
        <v>911</v>
      </c>
      <c r="F128" s="831"/>
      <c r="G128" s="831"/>
      <c r="H128" s="819">
        <v>0</v>
      </c>
      <c r="I128" s="831">
        <v>3</v>
      </c>
      <c r="J128" s="831">
        <v>189.42000000000002</v>
      </c>
      <c r="K128" s="819">
        <v>1</v>
      </c>
      <c r="L128" s="831">
        <v>3</v>
      </c>
      <c r="M128" s="832">
        <v>189.42000000000002</v>
      </c>
    </row>
    <row r="129" spans="1:13" ht="14.45" customHeight="1" x14ac:dyDescent="0.2">
      <c r="A129" s="813" t="s">
        <v>859</v>
      </c>
      <c r="B129" s="814" t="s">
        <v>811</v>
      </c>
      <c r="C129" s="814" t="s">
        <v>812</v>
      </c>
      <c r="D129" s="814" t="s">
        <v>813</v>
      </c>
      <c r="E129" s="814" t="s">
        <v>814</v>
      </c>
      <c r="F129" s="831"/>
      <c r="G129" s="831"/>
      <c r="H129" s="819">
        <v>0</v>
      </c>
      <c r="I129" s="831">
        <v>1</v>
      </c>
      <c r="J129" s="831">
        <v>49.08</v>
      </c>
      <c r="K129" s="819">
        <v>1</v>
      </c>
      <c r="L129" s="831">
        <v>1</v>
      </c>
      <c r="M129" s="832">
        <v>49.08</v>
      </c>
    </row>
    <row r="130" spans="1:13" ht="14.45" customHeight="1" x14ac:dyDescent="0.2">
      <c r="A130" s="813" t="s">
        <v>859</v>
      </c>
      <c r="B130" s="814" t="s">
        <v>811</v>
      </c>
      <c r="C130" s="814" t="s">
        <v>913</v>
      </c>
      <c r="D130" s="814" t="s">
        <v>603</v>
      </c>
      <c r="E130" s="814" t="s">
        <v>914</v>
      </c>
      <c r="F130" s="831"/>
      <c r="G130" s="831"/>
      <c r="H130" s="819">
        <v>0</v>
      </c>
      <c r="I130" s="831">
        <v>3</v>
      </c>
      <c r="J130" s="831">
        <v>315.69</v>
      </c>
      <c r="K130" s="819">
        <v>1</v>
      </c>
      <c r="L130" s="831">
        <v>3</v>
      </c>
      <c r="M130" s="832">
        <v>315.69</v>
      </c>
    </row>
    <row r="131" spans="1:13" ht="14.45" customHeight="1" x14ac:dyDescent="0.2">
      <c r="A131" s="813" t="s">
        <v>859</v>
      </c>
      <c r="B131" s="814" t="s">
        <v>811</v>
      </c>
      <c r="C131" s="814" t="s">
        <v>817</v>
      </c>
      <c r="D131" s="814" t="s">
        <v>603</v>
      </c>
      <c r="E131" s="814" t="s">
        <v>604</v>
      </c>
      <c r="F131" s="831"/>
      <c r="G131" s="831"/>
      <c r="H131" s="819">
        <v>0</v>
      </c>
      <c r="I131" s="831">
        <v>6</v>
      </c>
      <c r="J131" s="831">
        <v>505.08000000000004</v>
      </c>
      <c r="K131" s="819">
        <v>1</v>
      </c>
      <c r="L131" s="831">
        <v>6</v>
      </c>
      <c r="M131" s="832">
        <v>505.08000000000004</v>
      </c>
    </row>
    <row r="132" spans="1:13" ht="14.45" customHeight="1" x14ac:dyDescent="0.2">
      <c r="A132" s="813" t="s">
        <v>859</v>
      </c>
      <c r="B132" s="814" t="s">
        <v>811</v>
      </c>
      <c r="C132" s="814" t="s">
        <v>915</v>
      </c>
      <c r="D132" s="814" t="s">
        <v>603</v>
      </c>
      <c r="E132" s="814" t="s">
        <v>916</v>
      </c>
      <c r="F132" s="831"/>
      <c r="G132" s="831"/>
      <c r="H132" s="819">
        <v>0</v>
      </c>
      <c r="I132" s="831">
        <v>3</v>
      </c>
      <c r="J132" s="831">
        <v>378.81</v>
      </c>
      <c r="K132" s="819">
        <v>1</v>
      </c>
      <c r="L132" s="831">
        <v>3</v>
      </c>
      <c r="M132" s="832">
        <v>378.81</v>
      </c>
    </row>
    <row r="133" spans="1:13" ht="14.45" customHeight="1" x14ac:dyDescent="0.2">
      <c r="A133" s="813" t="s">
        <v>859</v>
      </c>
      <c r="B133" s="814" t="s">
        <v>811</v>
      </c>
      <c r="C133" s="814" t="s">
        <v>1003</v>
      </c>
      <c r="D133" s="814" t="s">
        <v>603</v>
      </c>
      <c r="E133" s="814" t="s">
        <v>1004</v>
      </c>
      <c r="F133" s="831"/>
      <c r="G133" s="831"/>
      <c r="H133" s="819">
        <v>0</v>
      </c>
      <c r="I133" s="831">
        <v>5</v>
      </c>
      <c r="J133" s="831">
        <v>315.7</v>
      </c>
      <c r="K133" s="819">
        <v>1</v>
      </c>
      <c r="L133" s="831">
        <v>5</v>
      </c>
      <c r="M133" s="832">
        <v>315.7</v>
      </c>
    </row>
    <row r="134" spans="1:13" ht="14.45" customHeight="1" x14ac:dyDescent="0.2">
      <c r="A134" s="813" t="s">
        <v>859</v>
      </c>
      <c r="B134" s="814" t="s">
        <v>811</v>
      </c>
      <c r="C134" s="814" t="s">
        <v>818</v>
      </c>
      <c r="D134" s="814" t="s">
        <v>603</v>
      </c>
      <c r="E134" s="814" t="s">
        <v>819</v>
      </c>
      <c r="F134" s="831"/>
      <c r="G134" s="831"/>
      <c r="H134" s="819">
        <v>0</v>
      </c>
      <c r="I134" s="831">
        <v>1</v>
      </c>
      <c r="J134" s="831">
        <v>49.08</v>
      </c>
      <c r="K134" s="819">
        <v>1</v>
      </c>
      <c r="L134" s="831">
        <v>1</v>
      </c>
      <c r="M134" s="832">
        <v>49.08</v>
      </c>
    </row>
    <row r="135" spans="1:13" ht="14.45" customHeight="1" x14ac:dyDescent="0.2">
      <c r="A135" s="813" t="s">
        <v>859</v>
      </c>
      <c r="B135" s="814" t="s">
        <v>811</v>
      </c>
      <c r="C135" s="814" t="s">
        <v>836</v>
      </c>
      <c r="D135" s="814" t="s">
        <v>603</v>
      </c>
      <c r="E135" s="814" t="s">
        <v>682</v>
      </c>
      <c r="F135" s="831"/>
      <c r="G135" s="831"/>
      <c r="H135" s="819">
        <v>0</v>
      </c>
      <c r="I135" s="831">
        <v>3</v>
      </c>
      <c r="J135" s="831">
        <v>282.84000000000003</v>
      </c>
      <c r="K135" s="819">
        <v>1</v>
      </c>
      <c r="L135" s="831">
        <v>3</v>
      </c>
      <c r="M135" s="832">
        <v>282.84000000000003</v>
      </c>
    </row>
    <row r="136" spans="1:13" ht="14.45" customHeight="1" x14ac:dyDescent="0.2">
      <c r="A136" s="813" t="s">
        <v>859</v>
      </c>
      <c r="B136" s="814" t="s">
        <v>811</v>
      </c>
      <c r="C136" s="814" t="s">
        <v>919</v>
      </c>
      <c r="D136" s="814" t="s">
        <v>603</v>
      </c>
      <c r="E136" s="814" t="s">
        <v>920</v>
      </c>
      <c r="F136" s="831"/>
      <c r="G136" s="831"/>
      <c r="H136" s="819">
        <v>0</v>
      </c>
      <c r="I136" s="831">
        <v>2</v>
      </c>
      <c r="J136" s="831">
        <v>336.72</v>
      </c>
      <c r="K136" s="819">
        <v>1</v>
      </c>
      <c r="L136" s="831">
        <v>2</v>
      </c>
      <c r="M136" s="832">
        <v>336.72</v>
      </c>
    </row>
    <row r="137" spans="1:13" ht="14.45" customHeight="1" x14ac:dyDescent="0.2">
      <c r="A137" s="813" t="s">
        <v>859</v>
      </c>
      <c r="B137" s="814" t="s">
        <v>811</v>
      </c>
      <c r="C137" s="814" t="s">
        <v>921</v>
      </c>
      <c r="D137" s="814" t="s">
        <v>603</v>
      </c>
      <c r="E137" s="814" t="s">
        <v>922</v>
      </c>
      <c r="F137" s="831"/>
      <c r="G137" s="831"/>
      <c r="H137" s="819">
        <v>0</v>
      </c>
      <c r="I137" s="831">
        <v>1</v>
      </c>
      <c r="J137" s="831">
        <v>115.33</v>
      </c>
      <c r="K137" s="819">
        <v>1</v>
      </c>
      <c r="L137" s="831">
        <v>1</v>
      </c>
      <c r="M137" s="832">
        <v>115.33</v>
      </c>
    </row>
    <row r="138" spans="1:13" ht="14.45" customHeight="1" x14ac:dyDescent="0.2">
      <c r="A138" s="813" t="s">
        <v>859</v>
      </c>
      <c r="B138" s="814" t="s">
        <v>824</v>
      </c>
      <c r="C138" s="814" t="s">
        <v>827</v>
      </c>
      <c r="D138" s="814" t="s">
        <v>648</v>
      </c>
      <c r="E138" s="814" t="s">
        <v>639</v>
      </c>
      <c r="F138" s="831"/>
      <c r="G138" s="831"/>
      <c r="H138" s="819"/>
      <c r="I138" s="831">
        <v>1</v>
      </c>
      <c r="J138" s="831">
        <v>0</v>
      </c>
      <c r="K138" s="819"/>
      <c r="L138" s="831">
        <v>1</v>
      </c>
      <c r="M138" s="832">
        <v>0</v>
      </c>
    </row>
    <row r="139" spans="1:13" ht="14.45" customHeight="1" thickBot="1" x14ac:dyDescent="0.25">
      <c r="A139" s="821" t="s">
        <v>859</v>
      </c>
      <c r="B139" s="822" t="s">
        <v>1163</v>
      </c>
      <c r="C139" s="822" t="s">
        <v>1072</v>
      </c>
      <c r="D139" s="822" t="s">
        <v>1073</v>
      </c>
      <c r="E139" s="822" t="s">
        <v>1074</v>
      </c>
      <c r="F139" s="833">
        <v>1</v>
      </c>
      <c r="G139" s="833">
        <v>89.39</v>
      </c>
      <c r="H139" s="827">
        <v>1</v>
      </c>
      <c r="I139" s="833"/>
      <c r="J139" s="833"/>
      <c r="K139" s="827">
        <v>0</v>
      </c>
      <c r="L139" s="833">
        <v>1</v>
      </c>
      <c r="M139" s="834">
        <v>89.39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FEAC4AC-AFF5-4B4B-95F7-B6C3B408384C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554</v>
      </c>
      <c r="B5" s="712" t="s">
        <v>555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554</v>
      </c>
      <c r="B6" s="712" t="s">
        <v>1165</v>
      </c>
      <c r="C6" s="713">
        <v>0.70457999999999987</v>
      </c>
      <c r="D6" s="713">
        <v>0</v>
      </c>
      <c r="E6" s="713"/>
      <c r="F6" s="713">
        <v>1.0765900000000002</v>
      </c>
      <c r="G6" s="713">
        <v>0</v>
      </c>
      <c r="H6" s="713">
        <v>1.0765900000000002</v>
      </c>
      <c r="I6" s="714" t="s">
        <v>329</v>
      </c>
      <c r="J6" s="715" t="s">
        <v>1</v>
      </c>
    </row>
    <row r="7" spans="1:10" ht="14.45" customHeight="1" x14ac:dyDescent="0.2">
      <c r="A7" s="711" t="s">
        <v>554</v>
      </c>
      <c r="B7" s="712" t="s">
        <v>1166</v>
      </c>
      <c r="C7" s="713">
        <v>0</v>
      </c>
      <c r="D7" s="713">
        <v>0</v>
      </c>
      <c r="E7" s="713"/>
      <c r="F7" s="713">
        <v>6.8</v>
      </c>
      <c r="G7" s="713">
        <v>0</v>
      </c>
      <c r="H7" s="713">
        <v>6.8</v>
      </c>
      <c r="I7" s="714" t="s">
        <v>329</v>
      </c>
      <c r="J7" s="715" t="s">
        <v>1</v>
      </c>
    </row>
    <row r="8" spans="1:10" ht="14.45" customHeight="1" x14ac:dyDescent="0.2">
      <c r="A8" s="711" t="s">
        <v>554</v>
      </c>
      <c r="B8" s="712" t="s">
        <v>1167</v>
      </c>
      <c r="C8" s="713">
        <v>6.9171999999999993</v>
      </c>
      <c r="D8" s="713">
        <v>6.8503099999999995</v>
      </c>
      <c r="E8" s="713"/>
      <c r="F8" s="713">
        <v>9.1186399999999992</v>
      </c>
      <c r="G8" s="713">
        <v>0</v>
      </c>
      <c r="H8" s="713">
        <v>9.1186399999999992</v>
      </c>
      <c r="I8" s="714" t="s">
        <v>329</v>
      </c>
      <c r="J8" s="715" t="s">
        <v>1</v>
      </c>
    </row>
    <row r="9" spans="1:10" ht="14.45" customHeight="1" x14ac:dyDescent="0.2">
      <c r="A9" s="711" t="s">
        <v>554</v>
      </c>
      <c r="B9" s="712" t="s">
        <v>1168</v>
      </c>
      <c r="C9" s="713">
        <v>968.82222000000002</v>
      </c>
      <c r="D9" s="713">
        <v>901.93096000000003</v>
      </c>
      <c r="E9" s="713"/>
      <c r="F9" s="713">
        <v>924.16521999999998</v>
      </c>
      <c r="G9" s="713">
        <v>0</v>
      </c>
      <c r="H9" s="713">
        <v>924.16521999999998</v>
      </c>
      <c r="I9" s="714" t="s">
        <v>329</v>
      </c>
      <c r="J9" s="715" t="s">
        <v>1</v>
      </c>
    </row>
    <row r="10" spans="1:10" ht="14.45" customHeight="1" x14ac:dyDescent="0.2">
      <c r="A10" s="711" t="s">
        <v>554</v>
      </c>
      <c r="B10" s="712" t="s">
        <v>1169</v>
      </c>
      <c r="C10" s="713">
        <v>0</v>
      </c>
      <c r="D10" s="713">
        <v>0</v>
      </c>
      <c r="E10" s="713"/>
      <c r="F10" s="713">
        <v>0</v>
      </c>
      <c r="G10" s="713">
        <v>0</v>
      </c>
      <c r="H10" s="713">
        <v>0</v>
      </c>
      <c r="I10" s="714" t="s">
        <v>329</v>
      </c>
      <c r="J10" s="715" t="s">
        <v>1</v>
      </c>
    </row>
    <row r="11" spans="1:10" ht="14.45" customHeight="1" x14ac:dyDescent="0.2">
      <c r="A11" s="711" t="s">
        <v>554</v>
      </c>
      <c r="B11" s="712" t="s">
        <v>1170</v>
      </c>
      <c r="C11" s="713">
        <v>6.8133699999999999</v>
      </c>
      <c r="D11" s="713">
        <v>5.9262499999999996</v>
      </c>
      <c r="E11" s="713"/>
      <c r="F11" s="713">
        <v>2.4210000000000003</v>
      </c>
      <c r="G11" s="713">
        <v>0</v>
      </c>
      <c r="H11" s="713">
        <v>2.4210000000000003</v>
      </c>
      <c r="I11" s="714" t="s">
        <v>329</v>
      </c>
      <c r="J11" s="715" t="s">
        <v>1</v>
      </c>
    </row>
    <row r="12" spans="1:10" ht="14.45" customHeight="1" x14ac:dyDescent="0.2">
      <c r="A12" s="711" t="s">
        <v>554</v>
      </c>
      <c r="B12" s="712" t="s">
        <v>1171</v>
      </c>
      <c r="C12" s="713">
        <v>13.644889999999998</v>
      </c>
      <c r="D12" s="713">
        <v>13.56973</v>
      </c>
      <c r="E12" s="713"/>
      <c r="F12" s="713">
        <v>52.374600000000001</v>
      </c>
      <c r="G12" s="713">
        <v>0</v>
      </c>
      <c r="H12" s="713">
        <v>52.374600000000001</v>
      </c>
      <c r="I12" s="714" t="s">
        <v>329</v>
      </c>
      <c r="J12" s="715" t="s">
        <v>1</v>
      </c>
    </row>
    <row r="13" spans="1:10" ht="14.45" customHeight="1" x14ac:dyDescent="0.2">
      <c r="A13" s="711" t="s">
        <v>554</v>
      </c>
      <c r="B13" s="712" t="s">
        <v>1172</v>
      </c>
      <c r="C13" s="713">
        <v>0</v>
      </c>
      <c r="D13" s="713">
        <v>0</v>
      </c>
      <c r="E13" s="713"/>
      <c r="F13" s="713">
        <v>1.694</v>
      </c>
      <c r="G13" s="713">
        <v>0</v>
      </c>
      <c r="H13" s="713">
        <v>1.694</v>
      </c>
      <c r="I13" s="714" t="s">
        <v>329</v>
      </c>
      <c r="J13" s="715" t="s">
        <v>1</v>
      </c>
    </row>
    <row r="14" spans="1:10" ht="14.45" customHeight="1" x14ac:dyDescent="0.2">
      <c r="A14" s="711" t="s">
        <v>554</v>
      </c>
      <c r="B14" s="712" t="s">
        <v>561</v>
      </c>
      <c r="C14" s="713">
        <v>996.90225999999996</v>
      </c>
      <c r="D14" s="713">
        <v>928.27725000000009</v>
      </c>
      <c r="E14" s="713"/>
      <c r="F14" s="713">
        <v>997.65004999999996</v>
      </c>
      <c r="G14" s="713">
        <v>0</v>
      </c>
      <c r="H14" s="713">
        <v>997.65004999999996</v>
      </c>
      <c r="I14" s="714" t="s">
        <v>329</v>
      </c>
      <c r="J14" s="715" t="s">
        <v>562</v>
      </c>
    </row>
    <row r="16" spans="1:10" ht="14.45" customHeight="1" x14ac:dyDescent="0.2">
      <c r="A16" s="711" t="s">
        <v>554</v>
      </c>
      <c r="B16" s="712" t="s">
        <v>555</v>
      </c>
      <c r="C16" s="713" t="s">
        <v>329</v>
      </c>
      <c r="D16" s="713" t="s">
        <v>329</v>
      </c>
      <c r="E16" s="713"/>
      <c r="F16" s="713" t="s">
        <v>329</v>
      </c>
      <c r="G16" s="713" t="s">
        <v>329</v>
      </c>
      <c r="H16" s="713" t="s">
        <v>329</v>
      </c>
      <c r="I16" s="714" t="s">
        <v>329</v>
      </c>
      <c r="J16" s="715" t="s">
        <v>73</v>
      </c>
    </row>
    <row r="17" spans="1:10" ht="14.45" customHeight="1" x14ac:dyDescent="0.2">
      <c r="A17" s="711" t="s">
        <v>577</v>
      </c>
      <c r="B17" s="712" t="s">
        <v>578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0</v>
      </c>
    </row>
    <row r="18" spans="1:10" ht="14.45" customHeight="1" x14ac:dyDescent="0.2">
      <c r="A18" s="711" t="s">
        <v>577</v>
      </c>
      <c r="B18" s="712" t="s">
        <v>1166</v>
      </c>
      <c r="C18" s="713">
        <v>0</v>
      </c>
      <c r="D18" s="713">
        <v>0</v>
      </c>
      <c r="E18" s="713"/>
      <c r="F18" s="713">
        <v>6.8</v>
      </c>
      <c r="G18" s="713">
        <v>0</v>
      </c>
      <c r="H18" s="713">
        <v>6.8</v>
      </c>
      <c r="I18" s="714" t="s">
        <v>329</v>
      </c>
      <c r="J18" s="715" t="s">
        <v>1</v>
      </c>
    </row>
    <row r="19" spans="1:10" ht="14.45" customHeight="1" x14ac:dyDescent="0.2">
      <c r="A19" s="711" t="s">
        <v>577</v>
      </c>
      <c r="B19" s="712" t="s">
        <v>579</v>
      </c>
      <c r="C19" s="713">
        <v>0</v>
      </c>
      <c r="D19" s="713">
        <v>0</v>
      </c>
      <c r="E19" s="713"/>
      <c r="F19" s="713">
        <v>6.8</v>
      </c>
      <c r="G19" s="713">
        <v>0</v>
      </c>
      <c r="H19" s="713">
        <v>6.8</v>
      </c>
      <c r="I19" s="714" t="s">
        <v>329</v>
      </c>
      <c r="J19" s="715" t="s">
        <v>566</v>
      </c>
    </row>
    <row r="20" spans="1:10" ht="14.45" customHeight="1" x14ac:dyDescent="0.2">
      <c r="A20" s="711" t="s">
        <v>329</v>
      </c>
      <c r="B20" s="712" t="s">
        <v>329</v>
      </c>
      <c r="C20" s="713" t="s">
        <v>329</v>
      </c>
      <c r="D20" s="713" t="s">
        <v>329</v>
      </c>
      <c r="E20" s="713"/>
      <c r="F20" s="713" t="s">
        <v>329</v>
      </c>
      <c r="G20" s="713" t="s">
        <v>329</v>
      </c>
      <c r="H20" s="713" t="s">
        <v>329</v>
      </c>
      <c r="I20" s="714" t="s">
        <v>329</v>
      </c>
      <c r="J20" s="715" t="s">
        <v>567</v>
      </c>
    </row>
    <row r="21" spans="1:10" ht="14.45" customHeight="1" x14ac:dyDescent="0.2">
      <c r="A21" s="711" t="s">
        <v>563</v>
      </c>
      <c r="B21" s="712" t="s">
        <v>564</v>
      </c>
      <c r="C21" s="713" t="s">
        <v>329</v>
      </c>
      <c r="D21" s="713" t="s">
        <v>329</v>
      </c>
      <c r="E21" s="713"/>
      <c r="F21" s="713" t="s">
        <v>329</v>
      </c>
      <c r="G21" s="713" t="s">
        <v>329</v>
      </c>
      <c r="H21" s="713" t="s">
        <v>329</v>
      </c>
      <c r="I21" s="714" t="s">
        <v>329</v>
      </c>
      <c r="J21" s="715" t="s">
        <v>0</v>
      </c>
    </row>
    <row r="22" spans="1:10" ht="14.45" customHeight="1" x14ac:dyDescent="0.2">
      <c r="A22" s="711" t="s">
        <v>563</v>
      </c>
      <c r="B22" s="712" t="s">
        <v>1167</v>
      </c>
      <c r="C22" s="713">
        <v>6.9000000000000006E-2</v>
      </c>
      <c r="D22" s="713">
        <v>0.21442000000000003</v>
      </c>
      <c r="E22" s="713"/>
      <c r="F22" s="713">
        <v>0.81911</v>
      </c>
      <c r="G22" s="713">
        <v>0</v>
      </c>
      <c r="H22" s="713">
        <v>0.81911</v>
      </c>
      <c r="I22" s="714" t="s">
        <v>329</v>
      </c>
      <c r="J22" s="715" t="s">
        <v>1</v>
      </c>
    </row>
    <row r="23" spans="1:10" ht="14.45" customHeight="1" x14ac:dyDescent="0.2">
      <c r="A23" s="711" t="s">
        <v>563</v>
      </c>
      <c r="B23" s="712" t="s">
        <v>1168</v>
      </c>
      <c r="C23" s="713">
        <v>4.3117799999999997</v>
      </c>
      <c r="D23" s="713">
        <v>3.6921399999999998</v>
      </c>
      <c r="E23" s="713"/>
      <c r="F23" s="713">
        <v>3.95</v>
      </c>
      <c r="G23" s="713">
        <v>0</v>
      </c>
      <c r="H23" s="713">
        <v>3.95</v>
      </c>
      <c r="I23" s="714" t="s">
        <v>329</v>
      </c>
      <c r="J23" s="715" t="s">
        <v>1</v>
      </c>
    </row>
    <row r="24" spans="1:10" ht="14.45" customHeight="1" x14ac:dyDescent="0.2">
      <c r="A24" s="711" t="s">
        <v>563</v>
      </c>
      <c r="B24" s="712" t="s">
        <v>1170</v>
      </c>
      <c r="C24" s="713">
        <v>2.2890000000000001</v>
      </c>
      <c r="D24" s="713">
        <v>2.1139999999999999</v>
      </c>
      <c r="E24" s="713"/>
      <c r="F24" s="713">
        <v>1.4410000000000001</v>
      </c>
      <c r="G24" s="713">
        <v>0</v>
      </c>
      <c r="H24" s="713">
        <v>1.4410000000000001</v>
      </c>
      <c r="I24" s="714" t="s">
        <v>329</v>
      </c>
      <c r="J24" s="715" t="s">
        <v>1</v>
      </c>
    </row>
    <row r="25" spans="1:10" ht="14.45" customHeight="1" x14ac:dyDescent="0.2">
      <c r="A25" s="711" t="s">
        <v>563</v>
      </c>
      <c r="B25" s="712" t="s">
        <v>1171</v>
      </c>
      <c r="C25" s="713">
        <v>1.8839999999999999</v>
      </c>
      <c r="D25" s="713">
        <v>1.764</v>
      </c>
      <c r="E25" s="713"/>
      <c r="F25" s="713">
        <v>2.1640000000000001</v>
      </c>
      <c r="G25" s="713">
        <v>0</v>
      </c>
      <c r="H25" s="713">
        <v>2.1640000000000001</v>
      </c>
      <c r="I25" s="714" t="s">
        <v>329</v>
      </c>
      <c r="J25" s="715" t="s">
        <v>1</v>
      </c>
    </row>
    <row r="26" spans="1:10" ht="14.45" customHeight="1" x14ac:dyDescent="0.2">
      <c r="A26" s="711" t="s">
        <v>563</v>
      </c>
      <c r="B26" s="712" t="s">
        <v>565</v>
      </c>
      <c r="C26" s="713">
        <v>8.5537799999999997</v>
      </c>
      <c r="D26" s="713">
        <v>7.7845599999999999</v>
      </c>
      <c r="E26" s="713"/>
      <c r="F26" s="713">
        <v>8.3741099999999999</v>
      </c>
      <c r="G26" s="713">
        <v>0</v>
      </c>
      <c r="H26" s="713">
        <v>8.3741099999999999</v>
      </c>
      <c r="I26" s="714" t="s">
        <v>329</v>
      </c>
      <c r="J26" s="715" t="s">
        <v>566</v>
      </c>
    </row>
    <row r="27" spans="1:10" ht="14.45" customHeight="1" x14ac:dyDescent="0.2">
      <c r="A27" s="711" t="s">
        <v>329</v>
      </c>
      <c r="B27" s="712" t="s">
        <v>329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567</v>
      </c>
    </row>
    <row r="28" spans="1:10" ht="14.45" customHeight="1" x14ac:dyDescent="0.2">
      <c r="A28" s="711" t="s">
        <v>568</v>
      </c>
      <c r="B28" s="712" t="s">
        <v>569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0</v>
      </c>
    </row>
    <row r="29" spans="1:10" ht="14.45" customHeight="1" x14ac:dyDescent="0.2">
      <c r="A29" s="711" t="s">
        <v>568</v>
      </c>
      <c r="B29" s="712" t="s">
        <v>1165</v>
      </c>
      <c r="C29" s="713">
        <v>0.70457999999999987</v>
      </c>
      <c r="D29" s="713">
        <v>0</v>
      </c>
      <c r="E29" s="713"/>
      <c r="F29" s="713">
        <v>1.0765900000000002</v>
      </c>
      <c r="G29" s="713">
        <v>0</v>
      </c>
      <c r="H29" s="713">
        <v>1.0765900000000002</v>
      </c>
      <c r="I29" s="714" t="s">
        <v>329</v>
      </c>
      <c r="J29" s="715" t="s">
        <v>1</v>
      </c>
    </row>
    <row r="30" spans="1:10" ht="14.45" customHeight="1" x14ac:dyDescent="0.2">
      <c r="A30" s="711" t="s">
        <v>568</v>
      </c>
      <c r="B30" s="712" t="s">
        <v>1167</v>
      </c>
      <c r="C30" s="713">
        <v>2.0478800000000001</v>
      </c>
      <c r="D30" s="713">
        <v>1.82992</v>
      </c>
      <c r="E30" s="713"/>
      <c r="F30" s="713">
        <v>2.2041900000000001</v>
      </c>
      <c r="G30" s="713">
        <v>0</v>
      </c>
      <c r="H30" s="713">
        <v>2.2041900000000001</v>
      </c>
      <c r="I30" s="714" t="s">
        <v>329</v>
      </c>
      <c r="J30" s="715" t="s">
        <v>1</v>
      </c>
    </row>
    <row r="31" spans="1:10" ht="14.45" customHeight="1" x14ac:dyDescent="0.2">
      <c r="A31" s="711" t="s">
        <v>568</v>
      </c>
      <c r="B31" s="712" t="s">
        <v>1168</v>
      </c>
      <c r="C31" s="713">
        <v>40.944199999999995</v>
      </c>
      <c r="D31" s="713">
        <v>36.584299999999999</v>
      </c>
      <c r="E31" s="713"/>
      <c r="F31" s="713">
        <v>33.538630000000005</v>
      </c>
      <c r="G31" s="713">
        <v>0</v>
      </c>
      <c r="H31" s="713">
        <v>33.538630000000005</v>
      </c>
      <c r="I31" s="714" t="s">
        <v>329</v>
      </c>
      <c r="J31" s="715" t="s">
        <v>1</v>
      </c>
    </row>
    <row r="32" spans="1:10" ht="14.45" customHeight="1" x14ac:dyDescent="0.2">
      <c r="A32" s="711" t="s">
        <v>568</v>
      </c>
      <c r="B32" s="712" t="s">
        <v>1170</v>
      </c>
      <c r="C32" s="713">
        <v>0.64022000000000001</v>
      </c>
      <c r="D32" s="713">
        <v>0.48</v>
      </c>
      <c r="E32" s="713"/>
      <c r="F32" s="713">
        <v>0.16500000000000001</v>
      </c>
      <c r="G32" s="713">
        <v>0</v>
      </c>
      <c r="H32" s="713">
        <v>0.16500000000000001</v>
      </c>
      <c r="I32" s="714" t="s">
        <v>329</v>
      </c>
      <c r="J32" s="715" t="s">
        <v>1</v>
      </c>
    </row>
    <row r="33" spans="1:10" ht="14.45" customHeight="1" x14ac:dyDescent="0.2">
      <c r="A33" s="711" t="s">
        <v>568</v>
      </c>
      <c r="B33" s="712" t="s">
        <v>1171</v>
      </c>
      <c r="C33" s="713">
        <v>4.5708000000000002</v>
      </c>
      <c r="D33" s="713">
        <v>4.3959999999999999</v>
      </c>
      <c r="E33" s="713"/>
      <c r="F33" s="713">
        <v>13.792</v>
      </c>
      <c r="G33" s="713">
        <v>0</v>
      </c>
      <c r="H33" s="713">
        <v>13.792</v>
      </c>
      <c r="I33" s="714" t="s">
        <v>329</v>
      </c>
      <c r="J33" s="715" t="s">
        <v>1</v>
      </c>
    </row>
    <row r="34" spans="1:10" ht="14.45" customHeight="1" x14ac:dyDescent="0.2">
      <c r="A34" s="711" t="s">
        <v>568</v>
      </c>
      <c r="B34" s="712" t="s">
        <v>1172</v>
      </c>
      <c r="C34" s="713">
        <v>0</v>
      </c>
      <c r="D34" s="713">
        <v>0</v>
      </c>
      <c r="E34" s="713"/>
      <c r="F34" s="713">
        <v>1.694</v>
      </c>
      <c r="G34" s="713">
        <v>0</v>
      </c>
      <c r="H34" s="713">
        <v>1.694</v>
      </c>
      <c r="I34" s="714" t="s">
        <v>329</v>
      </c>
      <c r="J34" s="715" t="s">
        <v>1</v>
      </c>
    </row>
    <row r="35" spans="1:10" ht="14.45" customHeight="1" x14ac:dyDescent="0.2">
      <c r="A35" s="711" t="s">
        <v>568</v>
      </c>
      <c r="B35" s="712" t="s">
        <v>570</v>
      </c>
      <c r="C35" s="713">
        <v>48.907679999999992</v>
      </c>
      <c r="D35" s="713">
        <v>43.290219999999998</v>
      </c>
      <c r="E35" s="713"/>
      <c r="F35" s="713">
        <v>52.470410000000008</v>
      </c>
      <c r="G35" s="713">
        <v>0</v>
      </c>
      <c r="H35" s="713">
        <v>52.470410000000008</v>
      </c>
      <c r="I35" s="714" t="s">
        <v>329</v>
      </c>
      <c r="J35" s="715" t="s">
        <v>566</v>
      </c>
    </row>
    <row r="36" spans="1:10" ht="14.45" customHeight="1" x14ac:dyDescent="0.2">
      <c r="A36" s="711" t="s">
        <v>329</v>
      </c>
      <c r="B36" s="712" t="s">
        <v>329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567</v>
      </c>
    </row>
    <row r="37" spans="1:10" ht="14.45" customHeight="1" x14ac:dyDescent="0.2">
      <c r="A37" s="711" t="s">
        <v>1173</v>
      </c>
      <c r="B37" s="712" t="s">
        <v>1174</v>
      </c>
      <c r="C37" s="713" t="s">
        <v>329</v>
      </c>
      <c r="D37" s="713" t="s">
        <v>329</v>
      </c>
      <c r="E37" s="713"/>
      <c r="F37" s="713" t="s">
        <v>329</v>
      </c>
      <c r="G37" s="713" t="s">
        <v>329</v>
      </c>
      <c r="H37" s="713" t="s">
        <v>329</v>
      </c>
      <c r="I37" s="714" t="s">
        <v>329</v>
      </c>
      <c r="J37" s="715" t="s">
        <v>0</v>
      </c>
    </row>
    <row r="38" spans="1:10" ht="14.45" customHeight="1" x14ac:dyDescent="0.2">
      <c r="A38" s="711" t="s">
        <v>1173</v>
      </c>
      <c r="B38" s="712" t="s">
        <v>1167</v>
      </c>
      <c r="C38" s="713">
        <v>1.95E-2</v>
      </c>
      <c r="D38" s="713">
        <v>0.17133999999999999</v>
      </c>
      <c r="E38" s="713"/>
      <c r="F38" s="713">
        <v>0.53449999999999998</v>
      </c>
      <c r="G38" s="713">
        <v>0</v>
      </c>
      <c r="H38" s="713">
        <v>0.53449999999999998</v>
      </c>
      <c r="I38" s="714" t="s">
        <v>329</v>
      </c>
      <c r="J38" s="715" t="s">
        <v>1</v>
      </c>
    </row>
    <row r="39" spans="1:10" ht="14.45" customHeight="1" x14ac:dyDescent="0.2">
      <c r="A39" s="711" t="s">
        <v>1173</v>
      </c>
      <c r="B39" s="712" t="s">
        <v>1168</v>
      </c>
      <c r="C39" s="713">
        <v>1.629</v>
      </c>
      <c r="D39" s="713">
        <v>1.2662899999999999</v>
      </c>
      <c r="E39" s="713"/>
      <c r="F39" s="713">
        <v>1.45069</v>
      </c>
      <c r="G39" s="713">
        <v>0</v>
      </c>
      <c r="H39" s="713">
        <v>1.45069</v>
      </c>
      <c r="I39" s="714" t="s">
        <v>329</v>
      </c>
      <c r="J39" s="715" t="s">
        <v>1</v>
      </c>
    </row>
    <row r="40" spans="1:10" ht="14.45" customHeight="1" x14ac:dyDescent="0.2">
      <c r="A40" s="711" t="s">
        <v>1173</v>
      </c>
      <c r="B40" s="712" t="s">
        <v>1170</v>
      </c>
      <c r="C40" s="713">
        <v>1.9590000000000001</v>
      </c>
      <c r="D40" s="713">
        <v>1.7522500000000001</v>
      </c>
      <c r="E40" s="713"/>
      <c r="F40" s="713">
        <v>0.623</v>
      </c>
      <c r="G40" s="713">
        <v>0</v>
      </c>
      <c r="H40" s="713">
        <v>0.623</v>
      </c>
      <c r="I40" s="714" t="s">
        <v>329</v>
      </c>
      <c r="J40" s="715" t="s">
        <v>1</v>
      </c>
    </row>
    <row r="41" spans="1:10" ht="14.45" customHeight="1" x14ac:dyDescent="0.2">
      <c r="A41" s="711" t="s">
        <v>1173</v>
      </c>
      <c r="B41" s="712" t="s">
        <v>1171</v>
      </c>
      <c r="C41" s="713">
        <v>0.496</v>
      </c>
      <c r="D41" s="713">
        <v>0.5</v>
      </c>
      <c r="E41" s="713"/>
      <c r="F41" s="713">
        <v>2.0499999999999998</v>
      </c>
      <c r="G41" s="713">
        <v>0</v>
      </c>
      <c r="H41" s="713">
        <v>2.0499999999999998</v>
      </c>
      <c r="I41" s="714" t="s">
        <v>329</v>
      </c>
      <c r="J41" s="715" t="s">
        <v>1</v>
      </c>
    </row>
    <row r="42" spans="1:10" ht="14.45" customHeight="1" x14ac:dyDescent="0.2">
      <c r="A42" s="711" t="s">
        <v>1173</v>
      </c>
      <c r="B42" s="712" t="s">
        <v>1175</v>
      </c>
      <c r="C42" s="713">
        <v>4.1035000000000004</v>
      </c>
      <c r="D42" s="713">
        <v>3.68988</v>
      </c>
      <c r="E42" s="713"/>
      <c r="F42" s="713">
        <v>4.6581899999999994</v>
      </c>
      <c r="G42" s="713">
        <v>0</v>
      </c>
      <c r="H42" s="713">
        <v>4.6581899999999994</v>
      </c>
      <c r="I42" s="714" t="s">
        <v>329</v>
      </c>
      <c r="J42" s="715" t="s">
        <v>566</v>
      </c>
    </row>
    <row r="43" spans="1:10" ht="14.45" customHeight="1" x14ac:dyDescent="0.2">
      <c r="A43" s="711" t="s">
        <v>329</v>
      </c>
      <c r="B43" s="712" t="s">
        <v>329</v>
      </c>
      <c r="C43" s="713" t="s">
        <v>329</v>
      </c>
      <c r="D43" s="713" t="s">
        <v>329</v>
      </c>
      <c r="E43" s="713"/>
      <c r="F43" s="713" t="s">
        <v>329</v>
      </c>
      <c r="G43" s="713" t="s">
        <v>329</v>
      </c>
      <c r="H43" s="713" t="s">
        <v>329</v>
      </c>
      <c r="I43" s="714" t="s">
        <v>329</v>
      </c>
      <c r="J43" s="715" t="s">
        <v>567</v>
      </c>
    </row>
    <row r="44" spans="1:10" ht="14.45" customHeight="1" x14ac:dyDescent="0.2">
      <c r="A44" s="711" t="s">
        <v>571</v>
      </c>
      <c r="B44" s="712" t="s">
        <v>572</v>
      </c>
      <c r="C44" s="713" t="s">
        <v>329</v>
      </c>
      <c r="D44" s="713" t="s">
        <v>329</v>
      </c>
      <c r="E44" s="713"/>
      <c r="F44" s="713" t="s">
        <v>329</v>
      </c>
      <c r="G44" s="713" t="s">
        <v>329</v>
      </c>
      <c r="H44" s="713" t="s">
        <v>329</v>
      </c>
      <c r="I44" s="714" t="s">
        <v>329</v>
      </c>
      <c r="J44" s="715" t="s">
        <v>0</v>
      </c>
    </row>
    <row r="45" spans="1:10" ht="14.45" customHeight="1" x14ac:dyDescent="0.2">
      <c r="A45" s="711" t="s">
        <v>571</v>
      </c>
      <c r="B45" s="712" t="s">
        <v>1165</v>
      </c>
      <c r="C45" s="713">
        <v>0</v>
      </c>
      <c r="D45" s="713">
        <v>0</v>
      </c>
      <c r="E45" s="713"/>
      <c r="F45" s="713">
        <v>0</v>
      </c>
      <c r="G45" s="713">
        <v>0</v>
      </c>
      <c r="H45" s="713">
        <v>0</v>
      </c>
      <c r="I45" s="714" t="s">
        <v>329</v>
      </c>
      <c r="J45" s="715" t="s">
        <v>1</v>
      </c>
    </row>
    <row r="46" spans="1:10" ht="14.45" customHeight="1" x14ac:dyDescent="0.2">
      <c r="A46" s="711" t="s">
        <v>571</v>
      </c>
      <c r="B46" s="712" t="s">
        <v>1167</v>
      </c>
      <c r="C46" s="713">
        <v>4.7808199999999994</v>
      </c>
      <c r="D46" s="713">
        <v>4.6346299999999996</v>
      </c>
      <c r="E46" s="713"/>
      <c r="F46" s="713">
        <v>5.5608399999999998</v>
      </c>
      <c r="G46" s="713">
        <v>0</v>
      </c>
      <c r="H46" s="713">
        <v>5.5608399999999998</v>
      </c>
      <c r="I46" s="714" t="s">
        <v>329</v>
      </c>
      <c r="J46" s="715" t="s">
        <v>1</v>
      </c>
    </row>
    <row r="47" spans="1:10" ht="14.45" customHeight="1" x14ac:dyDescent="0.2">
      <c r="A47" s="711" t="s">
        <v>571</v>
      </c>
      <c r="B47" s="712" t="s">
        <v>1168</v>
      </c>
      <c r="C47" s="713">
        <v>921.93723999999997</v>
      </c>
      <c r="D47" s="713">
        <v>860.38823000000002</v>
      </c>
      <c r="E47" s="713"/>
      <c r="F47" s="713">
        <v>885.22590000000002</v>
      </c>
      <c r="G47" s="713">
        <v>0</v>
      </c>
      <c r="H47" s="713">
        <v>885.22590000000002</v>
      </c>
      <c r="I47" s="714" t="s">
        <v>329</v>
      </c>
      <c r="J47" s="715" t="s">
        <v>1</v>
      </c>
    </row>
    <row r="48" spans="1:10" ht="14.45" customHeight="1" x14ac:dyDescent="0.2">
      <c r="A48" s="711" t="s">
        <v>571</v>
      </c>
      <c r="B48" s="712" t="s">
        <v>1169</v>
      </c>
      <c r="C48" s="713">
        <v>0</v>
      </c>
      <c r="D48" s="713">
        <v>0</v>
      </c>
      <c r="E48" s="713"/>
      <c r="F48" s="713">
        <v>0</v>
      </c>
      <c r="G48" s="713">
        <v>0</v>
      </c>
      <c r="H48" s="713">
        <v>0</v>
      </c>
      <c r="I48" s="714" t="s">
        <v>329</v>
      </c>
      <c r="J48" s="715" t="s">
        <v>1</v>
      </c>
    </row>
    <row r="49" spans="1:10" ht="14.45" customHeight="1" x14ac:dyDescent="0.2">
      <c r="A49" s="711" t="s">
        <v>571</v>
      </c>
      <c r="B49" s="712" t="s">
        <v>1170</v>
      </c>
      <c r="C49" s="713">
        <v>1.9251500000000001</v>
      </c>
      <c r="D49" s="713">
        <v>1.58</v>
      </c>
      <c r="E49" s="713"/>
      <c r="F49" s="713">
        <v>0.192</v>
      </c>
      <c r="G49" s="713">
        <v>0</v>
      </c>
      <c r="H49" s="713">
        <v>0.192</v>
      </c>
      <c r="I49" s="714" t="s">
        <v>329</v>
      </c>
      <c r="J49" s="715" t="s">
        <v>1</v>
      </c>
    </row>
    <row r="50" spans="1:10" ht="14.45" customHeight="1" x14ac:dyDescent="0.2">
      <c r="A50" s="711" t="s">
        <v>571</v>
      </c>
      <c r="B50" s="712" t="s">
        <v>1171</v>
      </c>
      <c r="C50" s="713">
        <v>6.6940899999999992</v>
      </c>
      <c r="D50" s="713">
        <v>6.9097299999999997</v>
      </c>
      <c r="E50" s="713"/>
      <c r="F50" s="713">
        <v>34.368600000000001</v>
      </c>
      <c r="G50" s="713">
        <v>0</v>
      </c>
      <c r="H50" s="713">
        <v>34.368600000000001</v>
      </c>
      <c r="I50" s="714" t="s">
        <v>329</v>
      </c>
      <c r="J50" s="715" t="s">
        <v>1</v>
      </c>
    </row>
    <row r="51" spans="1:10" ht="14.45" customHeight="1" x14ac:dyDescent="0.2">
      <c r="A51" s="711" t="s">
        <v>571</v>
      </c>
      <c r="B51" s="712" t="s">
        <v>1172</v>
      </c>
      <c r="C51" s="713">
        <v>0</v>
      </c>
      <c r="D51" s="713">
        <v>0</v>
      </c>
      <c r="E51" s="713"/>
      <c r="F51" s="713">
        <v>0</v>
      </c>
      <c r="G51" s="713">
        <v>0</v>
      </c>
      <c r="H51" s="713">
        <v>0</v>
      </c>
      <c r="I51" s="714" t="s">
        <v>329</v>
      </c>
      <c r="J51" s="715" t="s">
        <v>1</v>
      </c>
    </row>
    <row r="52" spans="1:10" ht="14.45" customHeight="1" x14ac:dyDescent="0.2">
      <c r="A52" s="711" t="s">
        <v>571</v>
      </c>
      <c r="B52" s="712" t="s">
        <v>573</v>
      </c>
      <c r="C52" s="713">
        <v>935.33729999999991</v>
      </c>
      <c r="D52" s="713">
        <v>873.51259000000005</v>
      </c>
      <c r="E52" s="713"/>
      <c r="F52" s="713">
        <v>925.34734000000003</v>
      </c>
      <c r="G52" s="713">
        <v>0</v>
      </c>
      <c r="H52" s="713">
        <v>925.34734000000003</v>
      </c>
      <c r="I52" s="714" t="s">
        <v>329</v>
      </c>
      <c r="J52" s="715" t="s">
        <v>566</v>
      </c>
    </row>
    <row r="53" spans="1:10" ht="14.45" customHeight="1" x14ac:dyDescent="0.2">
      <c r="A53" s="711" t="s">
        <v>329</v>
      </c>
      <c r="B53" s="712" t="s">
        <v>329</v>
      </c>
      <c r="C53" s="713" t="s">
        <v>329</v>
      </c>
      <c r="D53" s="713" t="s">
        <v>329</v>
      </c>
      <c r="E53" s="713"/>
      <c r="F53" s="713" t="s">
        <v>329</v>
      </c>
      <c r="G53" s="713" t="s">
        <v>329</v>
      </c>
      <c r="H53" s="713" t="s">
        <v>329</v>
      </c>
      <c r="I53" s="714" t="s">
        <v>329</v>
      </c>
      <c r="J53" s="715" t="s">
        <v>567</v>
      </c>
    </row>
    <row r="54" spans="1:10" ht="14.45" customHeight="1" x14ac:dyDescent="0.2">
      <c r="A54" s="711" t="s">
        <v>554</v>
      </c>
      <c r="B54" s="712" t="s">
        <v>561</v>
      </c>
      <c r="C54" s="713">
        <v>996.90225999999996</v>
      </c>
      <c r="D54" s="713">
        <v>928.27724999999998</v>
      </c>
      <c r="E54" s="713"/>
      <c r="F54" s="713">
        <v>997.65005000000008</v>
      </c>
      <c r="G54" s="713">
        <v>0</v>
      </c>
      <c r="H54" s="713">
        <v>997.65005000000008</v>
      </c>
      <c r="I54" s="714" t="s">
        <v>329</v>
      </c>
      <c r="J54" s="715" t="s">
        <v>562</v>
      </c>
    </row>
  </sheetData>
  <mergeCells count="3">
    <mergeCell ref="A1:I1"/>
    <mergeCell ref="F3:I3"/>
    <mergeCell ref="C4:D4"/>
  </mergeCells>
  <conditionalFormatting sqref="F15 F55:F65537">
    <cfRule type="cellIs" dxfId="41" priority="18" stopIfTrue="1" operator="greaterThan">
      <formula>1</formula>
    </cfRule>
  </conditionalFormatting>
  <conditionalFormatting sqref="H5:H14">
    <cfRule type="expression" dxfId="40" priority="14">
      <formula>$H5&gt;0</formula>
    </cfRule>
  </conditionalFormatting>
  <conditionalFormatting sqref="I5:I14">
    <cfRule type="expression" dxfId="39" priority="15">
      <formula>$I5&gt;1</formula>
    </cfRule>
  </conditionalFormatting>
  <conditionalFormatting sqref="B5:B14">
    <cfRule type="expression" dxfId="38" priority="11">
      <formula>OR($J5="NS",$J5="SumaNS",$J5="Účet")</formula>
    </cfRule>
  </conditionalFormatting>
  <conditionalFormatting sqref="F5:I14 B5:D14">
    <cfRule type="expression" dxfId="37" priority="17">
      <formula>AND($J5&lt;&gt;"",$J5&lt;&gt;"mezeraKL")</formula>
    </cfRule>
  </conditionalFormatting>
  <conditionalFormatting sqref="B5:D14 F5:I1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35" priority="13">
      <formula>OR($J5="SumaNS",$J5="NS")</formula>
    </cfRule>
  </conditionalFormatting>
  <conditionalFormatting sqref="A5:A14">
    <cfRule type="expression" dxfId="34" priority="9">
      <formula>AND($J5&lt;&gt;"mezeraKL",$J5&lt;&gt;"")</formula>
    </cfRule>
  </conditionalFormatting>
  <conditionalFormatting sqref="A5:A14">
    <cfRule type="expression" dxfId="33" priority="10">
      <formula>AND($J5&lt;&gt;"",$J5&lt;&gt;"mezeraKL")</formula>
    </cfRule>
  </conditionalFormatting>
  <conditionalFormatting sqref="H16:H54">
    <cfRule type="expression" dxfId="32" priority="6">
      <formula>$H16&gt;0</formula>
    </cfRule>
  </conditionalFormatting>
  <conditionalFormatting sqref="A16:A54">
    <cfRule type="expression" dxfId="31" priority="5">
      <formula>AND($J16&lt;&gt;"mezeraKL",$J16&lt;&gt;"")</formula>
    </cfRule>
  </conditionalFormatting>
  <conditionalFormatting sqref="I16:I54">
    <cfRule type="expression" dxfId="30" priority="7">
      <formula>$I16&gt;1</formula>
    </cfRule>
  </conditionalFormatting>
  <conditionalFormatting sqref="B16:B54">
    <cfRule type="expression" dxfId="29" priority="4">
      <formula>OR($J16="NS",$J16="SumaNS",$J16="Účet")</formula>
    </cfRule>
  </conditionalFormatting>
  <conditionalFormatting sqref="A16:D54 F16:I54">
    <cfRule type="expression" dxfId="28" priority="8">
      <formula>AND($J16&lt;&gt;"",$J16&lt;&gt;"mezeraKL")</formula>
    </cfRule>
  </conditionalFormatting>
  <conditionalFormatting sqref="B16:D54 F16:I54">
    <cfRule type="expression" dxfId="27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54 F16:I54">
    <cfRule type="expression" dxfId="26" priority="2">
      <formula>OR($J16="SumaNS",$J16="NS")</formula>
    </cfRule>
  </conditionalFormatting>
  <hyperlinks>
    <hyperlink ref="A2" location="Obsah!A1" display="Zpět na Obsah  KL 01  1.-4.měsíc" xr:uid="{50E92D0E-D7DB-4BA6-916F-2102C10BC3CB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1338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20.721598966285825</v>
      </c>
      <c r="J3" s="203">
        <f>SUBTOTAL(9,J5:J1048576)</f>
        <v>48160</v>
      </c>
      <c r="K3" s="204">
        <f>SUBTOTAL(9,K5:K1048576)</f>
        <v>997952.20621632528</v>
      </c>
    </row>
    <row r="4" spans="1:11" s="329" customFormat="1" ht="14.45" customHeight="1" thickBot="1" x14ac:dyDescent="0.25">
      <c r="A4" s="842" t="s">
        <v>4</v>
      </c>
      <c r="B4" s="843" t="s">
        <v>5</v>
      </c>
      <c r="C4" s="843" t="s">
        <v>0</v>
      </c>
      <c r="D4" s="843" t="s">
        <v>6</v>
      </c>
      <c r="E4" s="843" t="s">
        <v>7</v>
      </c>
      <c r="F4" s="843" t="s">
        <v>1</v>
      </c>
      <c r="G4" s="843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554</v>
      </c>
      <c r="B5" s="807" t="s">
        <v>555</v>
      </c>
      <c r="C5" s="810" t="s">
        <v>577</v>
      </c>
      <c r="D5" s="844" t="s">
        <v>578</v>
      </c>
      <c r="E5" s="810" t="s">
        <v>1176</v>
      </c>
      <c r="F5" s="844" t="s">
        <v>1177</v>
      </c>
      <c r="G5" s="810" t="s">
        <v>1178</v>
      </c>
      <c r="H5" s="810" t="s">
        <v>1179</v>
      </c>
      <c r="I5" s="225">
        <v>1700</v>
      </c>
      <c r="J5" s="225">
        <v>4</v>
      </c>
      <c r="K5" s="830">
        <v>6800</v>
      </c>
    </row>
    <row r="6" spans="1:11" ht="14.45" customHeight="1" x14ac:dyDescent="0.2">
      <c r="A6" s="813" t="s">
        <v>554</v>
      </c>
      <c r="B6" s="814" t="s">
        <v>555</v>
      </c>
      <c r="C6" s="817" t="s">
        <v>563</v>
      </c>
      <c r="D6" s="845" t="s">
        <v>564</v>
      </c>
      <c r="E6" s="817" t="s">
        <v>1180</v>
      </c>
      <c r="F6" s="845" t="s">
        <v>1181</v>
      </c>
      <c r="G6" s="817" t="s">
        <v>1182</v>
      </c>
      <c r="H6" s="817" t="s">
        <v>1183</v>
      </c>
      <c r="I6" s="831">
        <v>74.058485938367255</v>
      </c>
      <c r="J6" s="831">
        <v>1</v>
      </c>
      <c r="K6" s="832">
        <v>74.058485938367255</v>
      </c>
    </row>
    <row r="7" spans="1:11" ht="14.45" customHeight="1" x14ac:dyDescent="0.2">
      <c r="A7" s="813" t="s">
        <v>554</v>
      </c>
      <c r="B7" s="814" t="s">
        <v>555</v>
      </c>
      <c r="C7" s="817" t="s">
        <v>563</v>
      </c>
      <c r="D7" s="845" t="s">
        <v>564</v>
      </c>
      <c r="E7" s="817" t="s">
        <v>1184</v>
      </c>
      <c r="F7" s="845" t="s">
        <v>1185</v>
      </c>
      <c r="G7" s="817" t="s">
        <v>1186</v>
      </c>
      <c r="H7" s="817" t="s">
        <v>1187</v>
      </c>
      <c r="I7" s="831">
        <v>13.020000457763672</v>
      </c>
      <c r="J7" s="831">
        <v>1</v>
      </c>
      <c r="K7" s="832">
        <v>13.020000457763672</v>
      </c>
    </row>
    <row r="8" spans="1:11" ht="14.45" customHeight="1" x14ac:dyDescent="0.2">
      <c r="A8" s="813" t="s">
        <v>554</v>
      </c>
      <c r="B8" s="814" t="s">
        <v>555</v>
      </c>
      <c r="C8" s="817" t="s">
        <v>563</v>
      </c>
      <c r="D8" s="845" t="s">
        <v>564</v>
      </c>
      <c r="E8" s="817" t="s">
        <v>1184</v>
      </c>
      <c r="F8" s="845" t="s">
        <v>1185</v>
      </c>
      <c r="G8" s="817" t="s">
        <v>1188</v>
      </c>
      <c r="H8" s="817" t="s">
        <v>1189</v>
      </c>
      <c r="I8" s="831">
        <v>13.079999923706055</v>
      </c>
      <c r="J8" s="831">
        <v>12</v>
      </c>
      <c r="K8" s="832">
        <v>156.96000671386719</v>
      </c>
    </row>
    <row r="9" spans="1:11" ht="14.45" customHeight="1" x14ac:dyDescent="0.2">
      <c r="A9" s="813" t="s">
        <v>554</v>
      </c>
      <c r="B9" s="814" t="s">
        <v>555</v>
      </c>
      <c r="C9" s="817" t="s">
        <v>563</v>
      </c>
      <c r="D9" s="845" t="s">
        <v>564</v>
      </c>
      <c r="E9" s="817" t="s">
        <v>1184</v>
      </c>
      <c r="F9" s="845" t="s">
        <v>1185</v>
      </c>
      <c r="G9" s="817" t="s">
        <v>1190</v>
      </c>
      <c r="H9" s="817" t="s">
        <v>1191</v>
      </c>
      <c r="I9" s="831">
        <v>7.820000171661377</v>
      </c>
      <c r="J9" s="831">
        <v>2</v>
      </c>
      <c r="K9" s="832">
        <v>15.640000343322754</v>
      </c>
    </row>
    <row r="10" spans="1:11" ht="14.45" customHeight="1" x14ac:dyDescent="0.2">
      <c r="A10" s="813" t="s">
        <v>554</v>
      </c>
      <c r="B10" s="814" t="s">
        <v>555</v>
      </c>
      <c r="C10" s="817" t="s">
        <v>563</v>
      </c>
      <c r="D10" s="845" t="s">
        <v>564</v>
      </c>
      <c r="E10" s="817" t="s">
        <v>1184</v>
      </c>
      <c r="F10" s="845" t="s">
        <v>1185</v>
      </c>
      <c r="G10" s="817" t="s">
        <v>1192</v>
      </c>
      <c r="H10" s="817" t="s">
        <v>1193</v>
      </c>
      <c r="I10" s="831">
        <v>7.0900001525878906</v>
      </c>
      <c r="J10" s="831">
        <v>2</v>
      </c>
      <c r="K10" s="832">
        <v>14.170000076293945</v>
      </c>
    </row>
    <row r="11" spans="1:11" ht="14.45" customHeight="1" x14ac:dyDescent="0.2">
      <c r="A11" s="813" t="s">
        <v>554</v>
      </c>
      <c r="B11" s="814" t="s">
        <v>555</v>
      </c>
      <c r="C11" s="817" t="s">
        <v>563</v>
      </c>
      <c r="D11" s="845" t="s">
        <v>564</v>
      </c>
      <c r="E11" s="817" t="s">
        <v>1184</v>
      </c>
      <c r="F11" s="845" t="s">
        <v>1185</v>
      </c>
      <c r="G11" s="817" t="s">
        <v>1194</v>
      </c>
      <c r="H11" s="817" t="s">
        <v>1195</v>
      </c>
      <c r="I11" s="831">
        <v>8.3350000381469727</v>
      </c>
      <c r="J11" s="831">
        <v>4</v>
      </c>
      <c r="K11" s="832">
        <v>33.340000152587891</v>
      </c>
    </row>
    <row r="12" spans="1:11" ht="14.45" customHeight="1" x14ac:dyDescent="0.2">
      <c r="A12" s="813" t="s">
        <v>554</v>
      </c>
      <c r="B12" s="814" t="s">
        <v>555</v>
      </c>
      <c r="C12" s="817" t="s">
        <v>563</v>
      </c>
      <c r="D12" s="845" t="s">
        <v>564</v>
      </c>
      <c r="E12" s="817" t="s">
        <v>1184</v>
      </c>
      <c r="F12" s="845" t="s">
        <v>1185</v>
      </c>
      <c r="G12" s="817" t="s">
        <v>1196</v>
      </c>
      <c r="H12" s="817" t="s">
        <v>1197</v>
      </c>
      <c r="I12" s="831">
        <v>9.5900001525878906</v>
      </c>
      <c r="J12" s="831">
        <v>2</v>
      </c>
      <c r="K12" s="832">
        <v>19.180000305175781</v>
      </c>
    </row>
    <row r="13" spans="1:11" ht="14.45" customHeight="1" x14ac:dyDescent="0.2">
      <c r="A13" s="813" t="s">
        <v>554</v>
      </c>
      <c r="B13" s="814" t="s">
        <v>555</v>
      </c>
      <c r="C13" s="817" t="s">
        <v>563</v>
      </c>
      <c r="D13" s="845" t="s">
        <v>564</v>
      </c>
      <c r="E13" s="817" t="s">
        <v>1184</v>
      </c>
      <c r="F13" s="845" t="s">
        <v>1185</v>
      </c>
      <c r="G13" s="817" t="s">
        <v>1198</v>
      </c>
      <c r="H13" s="817" t="s">
        <v>1199</v>
      </c>
      <c r="I13" s="831">
        <v>19.959999084472656</v>
      </c>
      <c r="J13" s="831">
        <v>4</v>
      </c>
      <c r="K13" s="832">
        <v>79.839996337890625</v>
      </c>
    </row>
    <row r="14" spans="1:11" ht="14.45" customHeight="1" x14ac:dyDescent="0.2">
      <c r="A14" s="813" t="s">
        <v>554</v>
      </c>
      <c r="B14" s="814" t="s">
        <v>555</v>
      </c>
      <c r="C14" s="817" t="s">
        <v>563</v>
      </c>
      <c r="D14" s="845" t="s">
        <v>564</v>
      </c>
      <c r="E14" s="817" t="s">
        <v>1184</v>
      </c>
      <c r="F14" s="845" t="s">
        <v>1185</v>
      </c>
      <c r="G14" s="817" t="s">
        <v>1200</v>
      </c>
      <c r="H14" s="817" t="s">
        <v>1201</v>
      </c>
      <c r="I14" s="831">
        <v>25.239999771118164</v>
      </c>
      <c r="J14" s="831">
        <v>4</v>
      </c>
      <c r="K14" s="832">
        <v>100.95999908447266</v>
      </c>
    </row>
    <row r="15" spans="1:11" ht="14.45" customHeight="1" x14ac:dyDescent="0.2">
      <c r="A15" s="813" t="s">
        <v>554</v>
      </c>
      <c r="B15" s="814" t="s">
        <v>555</v>
      </c>
      <c r="C15" s="817" t="s">
        <v>563</v>
      </c>
      <c r="D15" s="845" t="s">
        <v>564</v>
      </c>
      <c r="E15" s="817" t="s">
        <v>1184</v>
      </c>
      <c r="F15" s="845" t="s">
        <v>1185</v>
      </c>
      <c r="G15" s="817" t="s">
        <v>1202</v>
      </c>
      <c r="H15" s="817" t="s">
        <v>1203</v>
      </c>
      <c r="I15" s="831">
        <v>31.425000190734863</v>
      </c>
      <c r="J15" s="831">
        <v>4</v>
      </c>
      <c r="K15" s="832">
        <v>125.70000076293945</v>
      </c>
    </row>
    <row r="16" spans="1:11" ht="14.45" customHeight="1" x14ac:dyDescent="0.2">
      <c r="A16" s="813" t="s">
        <v>554</v>
      </c>
      <c r="B16" s="814" t="s">
        <v>555</v>
      </c>
      <c r="C16" s="817" t="s">
        <v>563</v>
      </c>
      <c r="D16" s="845" t="s">
        <v>564</v>
      </c>
      <c r="E16" s="817" t="s">
        <v>1184</v>
      </c>
      <c r="F16" s="845" t="s">
        <v>1185</v>
      </c>
      <c r="G16" s="817" t="s">
        <v>1204</v>
      </c>
      <c r="H16" s="817" t="s">
        <v>1205</v>
      </c>
      <c r="I16" s="831">
        <v>260.29998779296875</v>
      </c>
      <c r="J16" s="831">
        <v>1</v>
      </c>
      <c r="K16" s="832">
        <v>260.29998779296875</v>
      </c>
    </row>
    <row r="17" spans="1:11" ht="14.45" customHeight="1" x14ac:dyDescent="0.2">
      <c r="A17" s="813" t="s">
        <v>554</v>
      </c>
      <c r="B17" s="814" t="s">
        <v>555</v>
      </c>
      <c r="C17" s="817" t="s">
        <v>563</v>
      </c>
      <c r="D17" s="845" t="s">
        <v>564</v>
      </c>
      <c r="E17" s="817" t="s">
        <v>1206</v>
      </c>
      <c r="F17" s="845" t="s">
        <v>1207</v>
      </c>
      <c r="G17" s="817" t="s">
        <v>1208</v>
      </c>
      <c r="H17" s="817" t="s">
        <v>1209</v>
      </c>
      <c r="I17" s="831">
        <v>1.9999999552965164E-2</v>
      </c>
      <c r="J17" s="831">
        <v>200</v>
      </c>
      <c r="K17" s="832">
        <v>4</v>
      </c>
    </row>
    <row r="18" spans="1:11" ht="14.45" customHeight="1" x14ac:dyDescent="0.2">
      <c r="A18" s="813" t="s">
        <v>554</v>
      </c>
      <c r="B18" s="814" t="s">
        <v>555</v>
      </c>
      <c r="C18" s="817" t="s">
        <v>563</v>
      </c>
      <c r="D18" s="845" t="s">
        <v>564</v>
      </c>
      <c r="E18" s="817" t="s">
        <v>1206</v>
      </c>
      <c r="F18" s="845" t="s">
        <v>1207</v>
      </c>
      <c r="G18" s="817" t="s">
        <v>1210</v>
      </c>
      <c r="H18" s="817" t="s">
        <v>1211</v>
      </c>
      <c r="I18" s="831">
        <v>2.2899999618530273</v>
      </c>
      <c r="J18" s="831">
        <v>50</v>
      </c>
      <c r="K18" s="832">
        <v>114.5</v>
      </c>
    </row>
    <row r="19" spans="1:11" ht="14.45" customHeight="1" x14ac:dyDescent="0.2">
      <c r="A19" s="813" t="s">
        <v>554</v>
      </c>
      <c r="B19" s="814" t="s">
        <v>555</v>
      </c>
      <c r="C19" s="817" t="s">
        <v>563</v>
      </c>
      <c r="D19" s="845" t="s">
        <v>564</v>
      </c>
      <c r="E19" s="817" t="s">
        <v>1206</v>
      </c>
      <c r="F19" s="845" t="s">
        <v>1207</v>
      </c>
      <c r="G19" s="817" t="s">
        <v>1212</v>
      </c>
      <c r="H19" s="817" t="s">
        <v>1213</v>
      </c>
      <c r="I19" s="831">
        <v>0.82999998331069946</v>
      </c>
      <c r="J19" s="831">
        <v>800</v>
      </c>
      <c r="K19" s="832">
        <v>664</v>
      </c>
    </row>
    <row r="20" spans="1:11" ht="14.45" customHeight="1" x14ac:dyDescent="0.2">
      <c r="A20" s="813" t="s">
        <v>554</v>
      </c>
      <c r="B20" s="814" t="s">
        <v>555</v>
      </c>
      <c r="C20" s="817" t="s">
        <v>563</v>
      </c>
      <c r="D20" s="845" t="s">
        <v>564</v>
      </c>
      <c r="E20" s="817" t="s">
        <v>1206</v>
      </c>
      <c r="F20" s="845" t="s">
        <v>1207</v>
      </c>
      <c r="G20" s="817" t="s">
        <v>1214</v>
      </c>
      <c r="H20" s="817" t="s">
        <v>1215</v>
      </c>
      <c r="I20" s="831">
        <v>2.7600000381469725</v>
      </c>
      <c r="J20" s="831">
        <v>800</v>
      </c>
      <c r="K20" s="832">
        <v>2220.5</v>
      </c>
    </row>
    <row r="21" spans="1:11" ht="14.45" customHeight="1" x14ac:dyDescent="0.2">
      <c r="A21" s="813" t="s">
        <v>554</v>
      </c>
      <c r="B21" s="814" t="s">
        <v>555</v>
      </c>
      <c r="C21" s="817" t="s">
        <v>563</v>
      </c>
      <c r="D21" s="845" t="s">
        <v>564</v>
      </c>
      <c r="E21" s="817" t="s">
        <v>1206</v>
      </c>
      <c r="F21" s="845" t="s">
        <v>1207</v>
      </c>
      <c r="G21" s="817" t="s">
        <v>1216</v>
      </c>
      <c r="H21" s="817" t="s">
        <v>1217</v>
      </c>
      <c r="I21" s="831">
        <v>2.0049999952316284</v>
      </c>
      <c r="J21" s="831">
        <v>100</v>
      </c>
      <c r="K21" s="832">
        <v>200.5</v>
      </c>
    </row>
    <row r="22" spans="1:11" ht="14.45" customHeight="1" x14ac:dyDescent="0.2">
      <c r="A22" s="813" t="s">
        <v>554</v>
      </c>
      <c r="B22" s="814" t="s">
        <v>555</v>
      </c>
      <c r="C22" s="817" t="s">
        <v>563</v>
      </c>
      <c r="D22" s="845" t="s">
        <v>564</v>
      </c>
      <c r="E22" s="817" t="s">
        <v>1206</v>
      </c>
      <c r="F22" s="845" t="s">
        <v>1207</v>
      </c>
      <c r="G22" s="817" t="s">
        <v>1218</v>
      </c>
      <c r="H22" s="817" t="s">
        <v>1219</v>
      </c>
      <c r="I22" s="831">
        <v>2.3900001049041748</v>
      </c>
      <c r="J22" s="831">
        <v>100</v>
      </c>
      <c r="K22" s="832">
        <v>239</v>
      </c>
    </row>
    <row r="23" spans="1:11" ht="14.45" customHeight="1" x14ac:dyDescent="0.2">
      <c r="A23" s="813" t="s">
        <v>554</v>
      </c>
      <c r="B23" s="814" t="s">
        <v>555</v>
      </c>
      <c r="C23" s="817" t="s">
        <v>563</v>
      </c>
      <c r="D23" s="845" t="s">
        <v>564</v>
      </c>
      <c r="E23" s="817" t="s">
        <v>1206</v>
      </c>
      <c r="F23" s="845" t="s">
        <v>1207</v>
      </c>
      <c r="G23" s="817" t="s">
        <v>1220</v>
      </c>
      <c r="H23" s="817" t="s">
        <v>1221</v>
      </c>
      <c r="I23" s="831">
        <v>2.5374999642372131</v>
      </c>
      <c r="J23" s="831">
        <v>200</v>
      </c>
      <c r="K23" s="832">
        <v>507.5</v>
      </c>
    </row>
    <row r="24" spans="1:11" ht="14.45" customHeight="1" x14ac:dyDescent="0.2">
      <c r="A24" s="813" t="s">
        <v>554</v>
      </c>
      <c r="B24" s="814" t="s">
        <v>555</v>
      </c>
      <c r="C24" s="817" t="s">
        <v>563</v>
      </c>
      <c r="D24" s="845" t="s">
        <v>564</v>
      </c>
      <c r="E24" s="817" t="s">
        <v>1222</v>
      </c>
      <c r="F24" s="845" t="s">
        <v>1223</v>
      </c>
      <c r="G24" s="817" t="s">
        <v>1224</v>
      </c>
      <c r="H24" s="817" t="s">
        <v>1225</v>
      </c>
      <c r="I24" s="831">
        <v>0.30000001192092896</v>
      </c>
      <c r="J24" s="831">
        <v>300</v>
      </c>
      <c r="K24" s="832">
        <v>90</v>
      </c>
    </row>
    <row r="25" spans="1:11" ht="14.45" customHeight="1" x14ac:dyDescent="0.2">
      <c r="A25" s="813" t="s">
        <v>554</v>
      </c>
      <c r="B25" s="814" t="s">
        <v>555</v>
      </c>
      <c r="C25" s="817" t="s">
        <v>563</v>
      </c>
      <c r="D25" s="845" t="s">
        <v>564</v>
      </c>
      <c r="E25" s="817" t="s">
        <v>1222</v>
      </c>
      <c r="F25" s="845" t="s">
        <v>1223</v>
      </c>
      <c r="G25" s="817" t="s">
        <v>1226</v>
      </c>
      <c r="H25" s="817" t="s">
        <v>1227</v>
      </c>
      <c r="I25" s="831">
        <v>0.30000001192092896</v>
      </c>
      <c r="J25" s="831">
        <v>300</v>
      </c>
      <c r="K25" s="832">
        <v>90</v>
      </c>
    </row>
    <row r="26" spans="1:11" ht="14.45" customHeight="1" x14ac:dyDescent="0.2">
      <c r="A26" s="813" t="s">
        <v>554</v>
      </c>
      <c r="B26" s="814" t="s">
        <v>555</v>
      </c>
      <c r="C26" s="817" t="s">
        <v>563</v>
      </c>
      <c r="D26" s="845" t="s">
        <v>564</v>
      </c>
      <c r="E26" s="817" t="s">
        <v>1222</v>
      </c>
      <c r="F26" s="845" t="s">
        <v>1223</v>
      </c>
      <c r="G26" s="817" t="s">
        <v>1228</v>
      </c>
      <c r="H26" s="817" t="s">
        <v>1229</v>
      </c>
      <c r="I26" s="831">
        <v>1.7999999523162842</v>
      </c>
      <c r="J26" s="831">
        <v>400</v>
      </c>
      <c r="K26" s="832">
        <v>720</v>
      </c>
    </row>
    <row r="27" spans="1:11" ht="14.45" customHeight="1" x14ac:dyDescent="0.2">
      <c r="A27" s="813" t="s">
        <v>554</v>
      </c>
      <c r="B27" s="814" t="s">
        <v>555</v>
      </c>
      <c r="C27" s="817" t="s">
        <v>563</v>
      </c>
      <c r="D27" s="845" t="s">
        <v>564</v>
      </c>
      <c r="E27" s="817" t="s">
        <v>1222</v>
      </c>
      <c r="F27" s="845" t="s">
        <v>1223</v>
      </c>
      <c r="G27" s="817" t="s">
        <v>1230</v>
      </c>
      <c r="H27" s="817" t="s">
        <v>1231</v>
      </c>
      <c r="I27" s="831">
        <v>1.8049999475479126</v>
      </c>
      <c r="J27" s="831">
        <v>300</v>
      </c>
      <c r="K27" s="832">
        <v>541</v>
      </c>
    </row>
    <row r="28" spans="1:11" ht="14.45" customHeight="1" x14ac:dyDescent="0.2">
      <c r="A28" s="813" t="s">
        <v>554</v>
      </c>
      <c r="B28" s="814" t="s">
        <v>555</v>
      </c>
      <c r="C28" s="817" t="s">
        <v>563</v>
      </c>
      <c r="D28" s="845" t="s">
        <v>564</v>
      </c>
      <c r="E28" s="817" t="s">
        <v>1232</v>
      </c>
      <c r="F28" s="845" t="s">
        <v>1233</v>
      </c>
      <c r="G28" s="817" t="s">
        <v>1234</v>
      </c>
      <c r="H28" s="817" t="s">
        <v>1235</v>
      </c>
      <c r="I28" s="831">
        <v>2.9700000286102295</v>
      </c>
      <c r="J28" s="831">
        <v>200</v>
      </c>
      <c r="K28" s="832">
        <v>594</v>
      </c>
    </row>
    <row r="29" spans="1:11" ht="14.45" customHeight="1" x14ac:dyDescent="0.2">
      <c r="A29" s="813" t="s">
        <v>554</v>
      </c>
      <c r="B29" s="814" t="s">
        <v>555</v>
      </c>
      <c r="C29" s="817" t="s">
        <v>563</v>
      </c>
      <c r="D29" s="845" t="s">
        <v>564</v>
      </c>
      <c r="E29" s="817" t="s">
        <v>1232</v>
      </c>
      <c r="F29" s="845" t="s">
        <v>1233</v>
      </c>
      <c r="G29" s="817" t="s">
        <v>1236</v>
      </c>
      <c r="H29" s="817" t="s">
        <v>1237</v>
      </c>
      <c r="I29" s="831">
        <v>2.9500000476837158</v>
      </c>
      <c r="J29" s="831">
        <v>300</v>
      </c>
      <c r="K29" s="832">
        <v>892</v>
      </c>
    </row>
    <row r="30" spans="1:11" ht="14.45" customHeight="1" x14ac:dyDescent="0.2">
      <c r="A30" s="813" t="s">
        <v>554</v>
      </c>
      <c r="B30" s="814" t="s">
        <v>555</v>
      </c>
      <c r="C30" s="817" t="s">
        <v>563</v>
      </c>
      <c r="D30" s="845" t="s">
        <v>564</v>
      </c>
      <c r="E30" s="817" t="s">
        <v>1232</v>
      </c>
      <c r="F30" s="845" t="s">
        <v>1233</v>
      </c>
      <c r="G30" s="817" t="s">
        <v>1238</v>
      </c>
      <c r="H30" s="817" t="s">
        <v>1239</v>
      </c>
      <c r="I30" s="831">
        <v>3.3900001049041748</v>
      </c>
      <c r="J30" s="831">
        <v>200</v>
      </c>
      <c r="K30" s="832">
        <v>678</v>
      </c>
    </row>
    <row r="31" spans="1:11" ht="14.45" customHeight="1" x14ac:dyDescent="0.2">
      <c r="A31" s="813" t="s">
        <v>554</v>
      </c>
      <c r="B31" s="814" t="s">
        <v>555</v>
      </c>
      <c r="C31" s="817" t="s">
        <v>568</v>
      </c>
      <c r="D31" s="845" t="s">
        <v>569</v>
      </c>
      <c r="E31" s="817" t="s">
        <v>1180</v>
      </c>
      <c r="F31" s="845" t="s">
        <v>1181</v>
      </c>
      <c r="G31" s="817" t="s">
        <v>1240</v>
      </c>
      <c r="H31" s="817" t="s">
        <v>1241</v>
      </c>
      <c r="I31" s="831">
        <v>211.02000427246094</v>
      </c>
      <c r="J31" s="831">
        <v>1</v>
      </c>
      <c r="K31" s="832">
        <v>211.02000427246094</v>
      </c>
    </row>
    <row r="32" spans="1:11" ht="14.45" customHeight="1" x14ac:dyDescent="0.2">
      <c r="A32" s="813" t="s">
        <v>554</v>
      </c>
      <c r="B32" s="814" t="s">
        <v>555</v>
      </c>
      <c r="C32" s="817" t="s">
        <v>568</v>
      </c>
      <c r="D32" s="845" t="s">
        <v>569</v>
      </c>
      <c r="E32" s="817" t="s">
        <v>1180</v>
      </c>
      <c r="F32" s="845" t="s">
        <v>1181</v>
      </c>
      <c r="G32" s="817" t="s">
        <v>1242</v>
      </c>
      <c r="H32" s="817" t="s">
        <v>1243</v>
      </c>
      <c r="I32" s="831">
        <v>2.1296031746031745</v>
      </c>
      <c r="J32" s="831">
        <v>10</v>
      </c>
      <c r="K32" s="832">
        <v>21.296031746031744</v>
      </c>
    </row>
    <row r="33" spans="1:11" ht="14.45" customHeight="1" x14ac:dyDescent="0.2">
      <c r="A33" s="813" t="s">
        <v>554</v>
      </c>
      <c r="B33" s="814" t="s">
        <v>555</v>
      </c>
      <c r="C33" s="817" t="s">
        <v>568</v>
      </c>
      <c r="D33" s="845" t="s">
        <v>569</v>
      </c>
      <c r="E33" s="817" t="s">
        <v>1180</v>
      </c>
      <c r="F33" s="845" t="s">
        <v>1181</v>
      </c>
      <c r="G33" s="817" t="s">
        <v>1244</v>
      </c>
      <c r="H33" s="817" t="s">
        <v>1245</v>
      </c>
      <c r="I33" s="831">
        <v>184.22061798941797</v>
      </c>
      <c r="J33" s="831">
        <v>4</v>
      </c>
      <c r="K33" s="832">
        <v>736.8824719576719</v>
      </c>
    </row>
    <row r="34" spans="1:11" ht="14.45" customHeight="1" x14ac:dyDescent="0.2">
      <c r="A34" s="813" t="s">
        <v>554</v>
      </c>
      <c r="B34" s="814" t="s">
        <v>555</v>
      </c>
      <c r="C34" s="817" t="s">
        <v>568</v>
      </c>
      <c r="D34" s="845" t="s">
        <v>569</v>
      </c>
      <c r="E34" s="817" t="s">
        <v>1180</v>
      </c>
      <c r="F34" s="845" t="s">
        <v>1181</v>
      </c>
      <c r="G34" s="817" t="s">
        <v>1246</v>
      </c>
      <c r="H34" s="817" t="s">
        <v>1247</v>
      </c>
      <c r="I34" s="831">
        <v>192.38999938964844</v>
      </c>
      <c r="J34" s="831">
        <v>1</v>
      </c>
      <c r="K34" s="832">
        <v>192.38999938964844</v>
      </c>
    </row>
    <row r="35" spans="1:11" ht="14.45" customHeight="1" x14ac:dyDescent="0.2">
      <c r="A35" s="813" t="s">
        <v>554</v>
      </c>
      <c r="B35" s="814" t="s">
        <v>555</v>
      </c>
      <c r="C35" s="817" t="s">
        <v>568</v>
      </c>
      <c r="D35" s="845" t="s">
        <v>569</v>
      </c>
      <c r="E35" s="817" t="s">
        <v>1184</v>
      </c>
      <c r="F35" s="845" t="s">
        <v>1185</v>
      </c>
      <c r="G35" s="817" t="s">
        <v>1248</v>
      </c>
      <c r="H35" s="817" t="s">
        <v>1249</v>
      </c>
      <c r="I35" s="831">
        <v>1.5199999809265137</v>
      </c>
      <c r="J35" s="831">
        <v>50</v>
      </c>
      <c r="K35" s="832">
        <v>76</v>
      </c>
    </row>
    <row r="36" spans="1:11" ht="14.45" customHeight="1" x14ac:dyDescent="0.2">
      <c r="A36" s="813" t="s">
        <v>554</v>
      </c>
      <c r="B36" s="814" t="s">
        <v>555</v>
      </c>
      <c r="C36" s="817" t="s">
        <v>568</v>
      </c>
      <c r="D36" s="845" t="s">
        <v>569</v>
      </c>
      <c r="E36" s="817" t="s">
        <v>1184</v>
      </c>
      <c r="F36" s="845" t="s">
        <v>1185</v>
      </c>
      <c r="G36" s="817" t="s">
        <v>1250</v>
      </c>
      <c r="H36" s="817" t="s">
        <v>1251</v>
      </c>
      <c r="I36" s="831">
        <v>0.37999999523162842</v>
      </c>
      <c r="J36" s="831">
        <v>50</v>
      </c>
      <c r="K36" s="832">
        <v>19</v>
      </c>
    </row>
    <row r="37" spans="1:11" ht="14.45" customHeight="1" x14ac:dyDescent="0.2">
      <c r="A37" s="813" t="s">
        <v>554</v>
      </c>
      <c r="B37" s="814" t="s">
        <v>555</v>
      </c>
      <c r="C37" s="817" t="s">
        <v>568</v>
      </c>
      <c r="D37" s="845" t="s">
        <v>569</v>
      </c>
      <c r="E37" s="817" t="s">
        <v>1184</v>
      </c>
      <c r="F37" s="845" t="s">
        <v>1185</v>
      </c>
      <c r="G37" s="817" t="s">
        <v>1188</v>
      </c>
      <c r="H37" s="817" t="s">
        <v>1189</v>
      </c>
      <c r="I37" s="831">
        <v>13.085000038146973</v>
      </c>
      <c r="J37" s="831">
        <v>48</v>
      </c>
      <c r="K37" s="832">
        <v>628.08001708984375</v>
      </c>
    </row>
    <row r="38" spans="1:11" ht="14.45" customHeight="1" x14ac:dyDescent="0.2">
      <c r="A38" s="813" t="s">
        <v>554</v>
      </c>
      <c r="B38" s="814" t="s">
        <v>555</v>
      </c>
      <c r="C38" s="817" t="s">
        <v>568</v>
      </c>
      <c r="D38" s="845" t="s">
        <v>569</v>
      </c>
      <c r="E38" s="817" t="s">
        <v>1184</v>
      </c>
      <c r="F38" s="845" t="s">
        <v>1185</v>
      </c>
      <c r="G38" s="817" t="s">
        <v>1194</v>
      </c>
      <c r="H38" s="817" t="s">
        <v>1195</v>
      </c>
      <c r="I38" s="831">
        <v>8.3400001525878906</v>
      </c>
      <c r="J38" s="831">
        <v>4</v>
      </c>
      <c r="K38" s="832">
        <v>33.349998474121094</v>
      </c>
    </row>
    <row r="39" spans="1:11" ht="14.45" customHeight="1" x14ac:dyDescent="0.2">
      <c r="A39" s="813" t="s">
        <v>554</v>
      </c>
      <c r="B39" s="814" t="s">
        <v>555</v>
      </c>
      <c r="C39" s="817" t="s">
        <v>568</v>
      </c>
      <c r="D39" s="845" t="s">
        <v>569</v>
      </c>
      <c r="E39" s="817" t="s">
        <v>1184</v>
      </c>
      <c r="F39" s="845" t="s">
        <v>1185</v>
      </c>
      <c r="G39" s="817" t="s">
        <v>1252</v>
      </c>
      <c r="H39" s="817" t="s">
        <v>1253</v>
      </c>
      <c r="I39" s="831">
        <v>72.220001220703125</v>
      </c>
      <c r="J39" s="831">
        <v>6</v>
      </c>
      <c r="K39" s="832">
        <v>433.32000732421875</v>
      </c>
    </row>
    <row r="40" spans="1:11" ht="14.45" customHeight="1" x14ac:dyDescent="0.2">
      <c r="A40" s="813" t="s">
        <v>554</v>
      </c>
      <c r="B40" s="814" t="s">
        <v>555</v>
      </c>
      <c r="C40" s="817" t="s">
        <v>568</v>
      </c>
      <c r="D40" s="845" t="s">
        <v>569</v>
      </c>
      <c r="E40" s="817" t="s">
        <v>1184</v>
      </c>
      <c r="F40" s="845" t="s">
        <v>1185</v>
      </c>
      <c r="G40" s="817" t="s">
        <v>1202</v>
      </c>
      <c r="H40" s="817" t="s">
        <v>1203</v>
      </c>
      <c r="I40" s="831">
        <v>31.422500133514404</v>
      </c>
      <c r="J40" s="831">
        <v>24</v>
      </c>
      <c r="K40" s="832">
        <v>754.1400146484375</v>
      </c>
    </row>
    <row r="41" spans="1:11" ht="14.45" customHeight="1" x14ac:dyDescent="0.2">
      <c r="A41" s="813" t="s">
        <v>554</v>
      </c>
      <c r="B41" s="814" t="s">
        <v>555</v>
      </c>
      <c r="C41" s="817" t="s">
        <v>568</v>
      </c>
      <c r="D41" s="845" t="s">
        <v>569</v>
      </c>
      <c r="E41" s="817" t="s">
        <v>1184</v>
      </c>
      <c r="F41" s="845" t="s">
        <v>1185</v>
      </c>
      <c r="G41" s="817" t="s">
        <v>1204</v>
      </c>
      <c r="H41" s="817" t="s">
        <v>1205</v>
      </c>
      <c r="I41" s="831">
        <v>260.29998779296875</v>
      </c>
      <c r="J41" s="831">
        <v>1</v>
      </c>
      <c r="K41" s="832">
        <v>260.29998779296875</v>
      </c>
    </row>
    <row r="42" spans="1:11" ht="14.45" customHeight="1" x14ac:dyDescent="0.2">
      <c r="A42" s="813" t="s">
        <v>554</v>
      </c>
      <c r="B42" s="814" t="s">
        <v>555</v>
      </c>
      <c r="C42" s="817" t="s">
        <v>568</v>
      </c>
      <c r="D42" s="845" t="s">
        <v>569</v>
      </c>
      <c r="E42" s="817" t="s">
        <v>1206</v>
      </c>
      <c r="F42" s="845" t="s">
        <v>1207</v>
      </c>
      <c r="G42" s="817" t="s">
        <v>1254</v>
      </c>
      <c r="H42" s="817" t="s">
        <v>1255</v>
      </c>
      <c r="I42" s="831">
        <v>1.7799999713897705</v>
      </c>
      <c r="J42" s="831">
        <v>4000</v>
      </c>
      <c r="K42" s="832">
        <v>7120</v>
      </c>
    </row>
    <row r="43" spans="1:11" ht="14.45" customHeight="1" x14ac:dyDescent="0.2">
      <c r="A43" s="813" t="s">
        <v>554</v>
      </c>
      <c r="B43" s="814" t="s">
        <v>555</v>
      </c>
      <c r="C43" s="817" t="s">
        <v>568</v>
      </c>
      <c r="D43" s="845" t="s">
        <v>569</v>
      </c>
      <c r="E43" s="817" t="s">
        <v>1206</v>
      </c>
      <c r="F43" s="845" t="s">
        <v>1207</v>
      </c>
      <c r="G43" s="817" t="s">
        <v>1256</v>
      </c>
      <c r="H43" s="817" t="s">
        <v>1257</v>
      </c>
      <c r="I43" s="831">
        <v>157.41999816894531</v>
      </c>
      <c r="J43" s="831">
        <v>20</v>
      </c>
      <c r="K43" s="832">
        <v>3148.419921875</v>
      </c>
    </row>
    <row r="44" spans="1:11" ht="14.45" customHeight="1" x14ac:dyDescent="0.2">
      <c r="A44" s="813" t="s">
        <v>554</v>
      </c>
      <c r="B44" s="814" t="s">
        <v>555</v>
      </c>
      <c r="C44" s="817" t="s">
        <v>568</v>
      </c>
      <c r="D44" s="845" t="s">
        <v>569</v>
      </c>
      <c r="E44" s="817" t="s">
        <v>1206</v>
      </c>
      <c r="F44" s="845" t="s">
        <v>1207</v>
      </c>
      <c r="G44" s="817" t="s">
        <v>1258</v>
      </c>
      <c r="H44" s="817" t="s">
        <v>1259</v>
      </c>
      <c r="I44" s="831">
        <v>36.909999847412109</v>
      </c>
      <c r="J44" s="831">
        <v>200</v>
      </c>
      <c r="K44" s="832">
        <v>7381</v>
      </c>
    </row>
    <row r="45" spans="1:11" ht="14.45" customHeight="1" x14ac:dyDescent="0.2">
      <c r="A45" s="813" t="s">
        <v>554</v>
      </c>
      <c r="B45" s="814" t="s">
        <v>555</v>
      </c>
      <c r="C45" s="817" t="s">
        <v>568</v>
      </c>
      <c r="D45" s="845" t="s">
        <v>569</v>
      </c>
      <c r="E45" s="817" t="s">
        <v>1206</v>
      </c>
      <c r="F45" s="845" t="s">
        <v>1207</v>
      </c>
      <c r="G45" s="817" t="s">
        <v>1260</v>
      </c>
      <c r="H45" s="817" t="s">
        <v>1261</v>
      </c>
      <c r="I45" s="831">
        <v>8.8299999237060547</v>
      </c>
      <c r="J45" s="831">
        <v>600</v>
      </c>
      <c r="K45" s="832">
        <v>5299.7998046875</v>
      </c>
    </row>
    <row r="46" spans="1:11" ht="14.45" customHeight="1" x14ac:dyDescent="0.2">
      <c r="A46" s="813" t="s">
        <v>554</v>
      </c>
      <c r="B46" s="814" t="s">
        <v>555</v>
      </c>
      <c r="C46" s="817" t="s">
        <v>568</v>
      </c>
      <c r="D46" s="845" t="s">
        <v>569</v>
      </c>
      <c r="E46" s="817" t="s">
        <v>1206</v>
      </c>
      <c r="F46" s="845" t="s">
        <v>1207</v>
      </c>
      <c r="G46" s="817" t="s">
        <v>1262</v>
      </c>
      <c r="H46" s="817" t="s">
        <v>1263</v>
      </c>
      <c r="I46" s="831">
        <v>23.110000610351563</v>
      </c>
      <c r="J46" s="831">
        <v>100</v>
      </c>
      <c r="K46" s="832">
        <v>2311.10009765625</v>
      </c>
    </row>
    <row r="47" spans="1:11" ht="14.45" customHeight="1" x14ac:dyDescent="0.2">
      <c r="A47" s="813" t="s">
        <v>554</v>
      </c>
      <c r="B47" s="814" t="s">
        <v>555</v>
      </c>
      <c r="C47" s="817" t="s">
        <v>568</v>
      </c>
      <c r="D47" s="845" t="s">
        <v>569</v>
      </c>
      <c r="E47" s="817" t="s">
        <v>1206</v>
      </c>
      <c r="F47" s="845" t="s">
        <v>1207</v>
      </c>
      <c r="G47" s="817" t="s">
        <v>1264</v>
      </c>
      <c r="H47" s="817" t="s">
        <v>1265</v>
      </c>
      <c r="I47" s="831">
        <v>132.25</v>
      </c>
      <c r="J47" s="831">
        <v>20</v>
      </c>
      <c r="K47" s="832">
        <v>2645.06005859375</v>
      </c>
    </row>
    <row r="48" spans="1:11" ht="14.45" customHeight="1" x14ac:dyDescent="0.2">
      <c r="A48" s="813" t="s">
        <v>554</v>
      </c>
      <c r="B48" s="814" t="s">
        <v>555</v>
      </c>
      <c r="C48" s="817" t="s">
        <v>568</v>
      </c>
      <c r="D48" s="845" t="s">
        <v>569</v>
      </c>
      <c r="E48" s="817" t="s">
        <v>1206</v>
      </c>
      <c r="F48" s="845" t="s">
        <v>1207</v>
      </c>
      <c r="G48" s="817" t="s">
        <v>1266</v>
      </c>
      <c r="H48" s="817" t="s">
        <v>1267</v>
      </c>
      <c r="I48" s="831">
        <v>0.82499998807907104</v>
      </c>
      <c r="J48" s="831">
        <v>1400</v>
      </c>
      <c r="K48" s="832">
        <v>1152</v>
      </c>
    </row>
    <row r="49" spans="1:11" ht="14.45" customHeight="1" x14ac:dyDescent="0.2">
      <c r="A49" s="813" t="s">
        <v>554</v>
      </c>
      <c r="B49" s="814" t="s">
        <v>555</v>
      </c>
      <c r="C49" s="817" t="s">
        <v>568</v>
      </c>
      <c r="D49" s="845" t="s">
        <v>569</v>
      </c>
      <c r="E49" s="817" t="s">
        <v>1206</v>
      </c>
      <c r="F49" s="845" t="s">
        <v>1207</v>
      </c>
      <c r="G49" s="817" t="s">
        <v>1212</v>
      </c>
      <c r="H49" s="817" t="s">
        <v>1213</v>
      </c>
      <c r="I49" s="831">
        <v>0.7166666487852732</v>
      </c>
      <c r="J49" s="831">
        <v>2800</v>
      </c>
      <c r="K49" s="832">
        <v>1984</v>
      </c>
    </row>
    <row r="50" spans="1:11" ht="14.45" customHeight="1" x14ac:dyDescent="0.2">
      <c r="A50" s="813" t="s">
        <v>554</v>
      </c>
      <c r="B50" s="814" t="s">
        <v>555</v>
      </c>
      <c r="C50" s="817" t="s">
        <v>568</v>
      </c>
      <c r="D50" s="845" t="s">
        <v>569</v>
      </c>
      <c r="E50" s="817" t="s">
        <v>1206</v>
      </c>
      <c r="F50" s="845" t="s">
        <v>1207</v>
      </c>
      <c r="G50" s="817" t="s">
        <v>1268</v>
      </c>
      <c r="H50" s="817" t="s">
        <v>1269</v>
      </c>
      <c r="I50" s="831">
        <v>1.1299999952316284</v>
      </c>
      <c r="J50" s="831">
        <v>240</v>
      </c>
      <c r="K50" s="832">
        <v>271.20001220703125</v>
      </c>
    </row>
    <row r="51" spans="1:11" ht="14.45" customHeight="1" x14ac:dyDescent="0.2">
      <c r="A51" s="813" t="s">
        <v>554</v>
      </c>
      <c r="B51" s="814" t="s">
        <v>555</v>
      </c>
      <c r="C51" s="817" t="s">
        <v>568</v>
      </c>
      <c r="D51" s="845" t="s">
        <v>569</v>
      </c>
      <c r="E51" s="817" t="s">
        <v>1206</v>
      </c>
      <c r="F51" s="845" t="s">
        <v>1207</v>
      </c>
      <c r="G51" s="817" t="s">
        <v>1270</v>
      </c>
      <c r="H51" s="817" t="s">
        <v>1271</v>
      </c>
      <c r="I51" s="831">
        <v>8.1400003433227539</v>
      </c>
      <c r="J51" s="831">
        <v>250</v>
      </c>
      <c r="K51" s="832">
        <v>2034.050048828125</v>
      </c>
    </row>
    <row r="52" spans="1:11" ht="14.45" customHeight="1" x14ac:dyDescent="0.2">
      <c r="A52" s="813" t="s">
        <v>554</v>
      </c>
      <c r="B52" s="814" t="s">
        <v>555</v>
      </c>
      <c r="C52" s="817" t="s">
        <v>568</v>
      </c>
      <c r="D52" s="845" t="s">
        <v>569</v>
      </c>
      <c r="E52" s="817" t="s">
        <v>1206</v>
      </c>
      <c r="F52" s="845" t="s">
        <v>1207</v>
      </c>
      <c r="G52" s="817" t="s">
        <v>1272</v>
      </c>
      <c r="H52" s="817" t="s">
        <v>1273</v>
      </c>
      <c r="I52" s="831">
        <v>1.9199999570846558</v>
      </c>
      <c r="J52" s="831">
        <v>100</v>
      </c>
      <c r="K52" s="832">
        <v>192</v>
      </c>
    </row>
    <row r="53" spans="1:11" ht="14.45" customHeight="1" x14ac:dyDescent="0.2">
      <c r="A53" s="813" t="s">
        <v>554</v>
      </c>
      <c r="B53" s="814" t="s">
        <v>555</v>
      </c>
      <c r="C53" s="817" t="s">
        <v>568</v>
      </c>
      <c r="D53" s="845" t="s">
        <v>569</v>
      </c>
      <c r="E53" s="817" t="s">
        <v>1222</v>
      </c>
      <c r="F53" s="845" t="s">
        <v>1223</v>
      </c>
      <c r="G53" s="817" t="s">
        <v>1274</v>
      </c>
      <c r="H53" s="817" t="s">
        <v>1275</v>
      </c>
      <c r="I53" s="831">
        <v>0.55000001192092896</v>
      </c>
      <c r="J53" s="831">
        <v>300</v>
      </c>
      <c r="K53" s="832">
        <v>165</v>
      </c>
    </row>
    <row r="54" spans="1:11" ht="14.45" customHeight="1" x14ac:dyDescent="0.2">
      <c r="A54" s="813" t="s">
        <v>554</v>
      </c>
      <c r="B54" s="814" t="s">
        <v>555</v>
      </c>
      <c r="C54" s="817" t="s">
        <v>568</v>
      </c>
      <c r="D54" s="845" t="s">
        <v>569</v>
      </c>
      <c r="E54" s="817" t="s">
        <v>1232</v>
      </c>
      <c r="F54" s="845" t="s">
        <v>1233</v>
      </c>
      <c r="G54" s="817" t="s">
        <v>1234</v>
      </c>
      <c r="H54" s="817" t="s">
        <v>1235</v>
      </c>
      <c r="I54" s="831">
        <v>2.9700000286102295</v>
      </c>
      <c r="J54" s="831">
        <v>1000</v>
      </c>
      <c r="K54" s="832">
        <v>2958</v>
      </c>
    </row>
    <row r="55" spans="1:11" ht="14.45" customHeight="1" x14ac:dyDescent="0.2">
      <c r="A55" s="813" t="s">
        <v>554</v>
      </c>
      <c r="B55" s="814" t="s">
        <v>555</v>
      </c>
      <c r="C55" s="817" t="s">
        <v>568</v>
      </c>
      <c r="D55" s="845" t="s">
        <v>569</v>
      </c>
      <c r="E55" s="817" t="s">
        <v>1232</v>
      </c>
      <c r="F55" s="845" t="s">
        <v>1233</v>
      </c>
      <c r="G55" s="817" t="s">
        <v>1236</v>
      </c>
      <c r="H55" s="817" t="s">
        <v>1237</v>
      </c>
      <c r="I55" s="831">
        <v>2.9500000476837158</v>
      </c>
      <c r="J55" s="831">
        <v>1300</v>
      </c>
      <c r="K55" s="832">
        <v>3814</v>
      </c>
    </row>
    <row r="56" spans="1:11" ht="14.45" customHeight="1" x14ac:dyDescent="0.2">
      <c r="A56" s="813" t="s">
        <v>554</v>
      </c>
      <c r="B56" s="814" t="s">
        <v>555</v>
      </c>
      <c r="C56" s="817" t="s">
        <v>568</v>
      </c>
      <c r="D56" s="845" t="s">
        <v>569</v>
      </c>
      <c r="E56" s="817" t="s">
        <v>1232</v>
      </c>
      <c r="F56" s="845" t="s">
        <v>1233</v>
      </c>
      <c r="G56" s="817" t="s">
        <v>1238</v>
      </c>
      <c r="H56" s="817" t="s">
        <v>1239</v>
      </c>
      <c r="I56" s="831">
        <v>3.3900001049041748</v>
      </c>
      <c r="J56" s="831">
        <v>600</v>
      </c>
      <c r="K56" s="832">
        <v>2034</v>
      </c>
    </row>
    <row r="57" spans="1:11" ht="14.45" customHeight="1" x14ac:dyDescent="0.2">
      <c r="A57" s="813" t="s">
        <v>554</v>
      </c>
      <c r="B57" s="814" t="s">
        <v>555</v>
      </c>
      <c r="C57" s="817" t="s">
        <v>568</v>
      </c>
      <c r="D57" s="845" t="s">
        <v>569</v>
      </c>
      <c r="E57" s="817" t="s">
        <v>1232</v>
      </c>
      <c r="F57" s="845" t="s">
        <v>1233</v>
      </c>
      <c r="G57" s="817" t="s">
        <v>1276</v>
      </c>
      <c r="H57" s="817" t="s">
        <v>1277</v>
      </c>
      <c r="I57" s="831">
        <v>3.3900001049041748</v>
      </c>
      <c r="J57" s="831">
        <v>400</v>
      </c>
      <c r="K57" s="832">
        <v>1356</v>
      </c>
    </row>
    <row r="58" spans="1:11" ht="14.45" customHeight="1" x14ac:dyDescent="0.2">
      <c r="A58" s="813" t="s">
        <v>554</v>
      </c>
      <c r="B58" s="814" t="s">
        <v>555</v>
      </c>
      <c r="C58" s="817" t="s">
        <v>568</v>
      </c>
      <c r="D58" s="845" t="s">
        <v>569</v>
      </c>
      <c r="E58" s="817" t="s">
        <v>1232</v>
      </c>
      <c r="F58" s="845" t="s">
        <v>1233</v>
      </c>
      <c r="G58" s="817" t="s">
        <v>1278</v>
      </c>
      <c r="H58" s="817" t="s">
        <v>1279</v>
      </c>
      <c r="I58" s="831">
        <v>3.0199999809265137</v>
      </c>
      <c r="J58" s="831">
        <v>200</v>
      </c>
      <c r="K58" s="832">
        <v>604</v>
      </c>
    </row>
    <row r="59" spans="1:11" ht="14.45" customHeight="1" x14ac:dyDescent="0.2">
      <c r="A59" s="813" t="s">
        <v>554</v>
      </c>
      <c r="B59" s="814" t="s">
        <v>555</v>
      </c>
      <c r="C59" s="817" t="s">
        <v>568</v>
      </c>
      <c r="D59" s="845" t="s">
        <v>569</v>
      </c>
      <c r="E59" s="817" t="s">
        <v>1232</v>
      </c>
      <c r="F59" s="845" t="s">
        <v>1233</v>
      </c>
      <c r="G59" s="817" t="s">
        <v>1280</v>
      </c>
      <c r="H59" s="817" t="s">
        <v>1281</v>
      </c>
      <c r="I59" s="831">
        <v>2.4200000762939453</v>
      </c>
      <c r="J59" s="831">
        <v>1000</v>
      </c>
      <c r="K59" s="832">
        <v>2420</v>
      </c>
    </row>
    <row r="60" spans="1:11" ht="14.45" customHeight="1" x14ac:dyDescent="0.2">
      <c r="A60" s="813" t="s">
        <v>554</v>
      </c>
      <c r="B60" s="814" t="s">
        <v>555</v>
      </c>
      <c r="C60" s="817" t="s">
        <v>568</v>
      </c>
      <c r="D60" s="845" t="s">
        <v>569</v>
      </c>
      <c r="E60" s="817" t="s">
        <v>1232</v>
      </c>
      <c r="F60" s="845" t="s">
        <v>1233</v>
      </c>
      <c r="G60" s="817" t="s">
        <v>1282</v>
      </c>
      <c r="H60" s="817" t="s">
        <v>1283</v>
      </c>
      <c r="I60" s="831">
        <v>3.0299999713897705</v>
      </c>
      <c r="J60" s="831">
        <v>200</v>
      </c>
      <c r="K60" s="832">
        <v>606</v>
      </c>
    </row>
    <row r="61" spans="1:11" ht="14.45" customHeight="1" x14ac:dyDescent="0.2">
      <c r="A61" s="813" t="s">
        <v>554</v>
      </c>
      <c r="B61" s="814" t="s">
        <v>555</v>
      </c>
      <c r="C61" s="817" t="s">
        <v>568</v>
      </c>
      <c r="D61" s="845" t="s">
        <v>569</v>
      </c>
      <c r="E61" s="817" t="s">
        <v>1284</v>
      </c>
      <c r="F61" s="845" t="s">
        <v>1285</v>
      </c>
      <c r="G61" s="817" t="s">
        <v>1286</v>
      </c>
      <c r="H61" s="817" t="s">
        <v>1287</v>
      </c>
      <c r="I61" s="831">
        <v>67.760002136230469</v>
      </c>
      <c r="J61" s="831">
        <v>25</v>
      </c>
      <c r="K61" s="832">
        <v>1694</v>
      </c>
    </row>
    <row r="62" spans="1:11" ht="14.45" customHeight="1" x14ac:dyDescent="0.2">
      <c r="A62" s="813" t="s">
        <v>554</v>
      </c>
      <c r="B62" s="814" t="s">
        <v>555</v>
      </c>
      <c r="C62" s="817" t="s">
        <v>1173</v>
      </c>
      <c r="D62" s="845" t="s">
        <v>1174</v>
      </c>
      <c r="E62" s="817" t="s">
        <v>1184</v>
      </c>
      <c r="F62" s="845" t="s">
        <v>1185</v>
      </c>
      <c r="G62" s="817" t="s">
        <v>1194</v>
      </c>
      <c r="H62" s="817" t="s">
        <v>1195</v>
      </c>
      <c r="I62" s="831">
        <v>8.3400001525878906</v>
      </c>
      <c r="J62" s="831">
        <v>2</v>
      </c>
      <c r="K62" s="832">
        <v>16.680000305175781</v>
      </c>
    </row>
    <row r="63" spans="1:11" ht="14.45" customHeight="1" x14ac:dyDescent="0.2">
      <c r="A63" s="813" t="s">
        <v>554</v>
      </c>
      <c r="B63" s="814" t="s">
        <v>555</v>
      </c>
      <c r="C63" s="817" t="s">
        <v>1173</v>
      </c>
      <c r="D63" s="845" t="s">
        <v>1174</v>
      </c>
      <c r="E63" s="817" t="s">
        <v>1184</v>
      </c>
      <c r="F63" s="845" t="s">
        <v>1185</v>
      </c>
      <c r="G63" s="817" t="s">
        <v>1198</v>
      </c>
      <c r="H63" s="817" t="s">
        <v>1199</v>
      </c>
      <c r="I63" s="831">
        <v>19.959999084472656</v>
      </c>
      <c r="J63" s="831">
        <v>2</v>
      </c>
      <c r="K63" s="832">
        <v>39.909999847412109</v>
      </c>
    </row>
    <row r="64" spans="1:11" ht="14.45" customHeight="1" x14ac:dyDescent="0.2">
      <c r="A64" s="813" t="s">
        <v>554</v>
      </c>
      <c r="B64" s="814" t="s">
        <v>555</v>
      </c>
      <c r="C64" s="817" t="s">
        <v>1173</v>
      </c>
      <c r="D64" s="845" t="s">
        <v>1174</v>
      </c>
      <c r="E64" s="817" t="s">
        <v>1184</v>
      </c>
      <c r="F64" s="845" t="s">
        <v>1185</v>
      </c>
      <c r="G64" s="817" t="s">
        <v>1200</v>
      </c>
      <c r="H64" s="817" t="s">
        <v>1201</v>
      </c>
      <c r="I64" s="831">
        <v>25.25</v>
      </c>
      <c r="J64" s="831">
        <v>2</v>
      </c>
      <c r="K64" s="832">
        <v>50.490001678466797</v>
      </c>
    </row>
    <row r="65" spans="1:11" ht="14.45" customHeight="1" x14ac:dyDescent="0.2">
      <c r="A65" s="813" t="s">
        <v>554</v>
      </c>
      <c r="B65" s="814" t="s">
        <v>555</v>
      </c>
      <c r="C65" s="817" t="s">
        <v>1173</v>
      </c>
      <c r="D65" s="845" t="s">
        <v>1174</v>
      </c>
      <c r="E65" s="817" t="s">
        <v>1184</v>
      </c>
      <c r="F65" s="845" t="s">
        <v>1185</v>
      </c>
      <c r="G65" s="817" t="s">
        <v>1202</v>
      </c>
      <c r="H65" s="817" t="s">
        <v>1203</v>
      </c>
      <c r="I65" s="831">
        <v>31.430000305175781</v>
      </c>
      <c r="J65" s="831">
        <v>4</v>
      </c>
      <c r="K65" s="832">
        <v>125.72000122070313</v>
      </c>
    </row>
    <row r="66" spans="1:11" ht="14.45" customHeight="1" x14ac:dyDescent="0.2">
      <c r="A66" s="813" t="s">
        <v>554</v>
      </c>
      <c r="B66" s="814" t="s">
        <v>555</v>
      </c>
      <c r="C66" s="817" t="s">
        <v>1173</v>
      </c>
      <c r="D66" s="845" t="s">
        <v>1174</v>
      </c>
      <c r="E66" s="817" t="s">
        <v>1184</v>
      </c>
      <c r="F66" s="845" t="s">
        <v>1185</v>
      </c>
      <c r="G66" s="817" t="s">
        <v>1204</v>
      </c>
      <c r="H66" s="817" t="s">
        <v>1205</v>
      </c>
      <c r="I66" s="831">
        <v>260.29998779296875</v>
      </c>
      <c r="J66" s="831">
        <v>1</v>
      </c>
      <c r="K66" s="832">
        <v>260.29998779296875</v>
      </c>
    </row>
    <row r="67" spans="1:11" ht="14.45" customHeight="1" x14ac:dyDescent="0.2">
      <c r="A67" s="813" t="s">
        <v>554</v>
      </c>
      <c r="B67" s="814" t="s">
        <v>555</v>
      </c>
      <c r="C67" s="817" t="s">
        <v>1173</v>
      </c>
      <c r="D67" s="845" t="s">
        <v>1174</v>
      </c>
      <c r="E67" s="817" t="s">
        <v>1184</v>
      </c>
      <c r="F67" s="845" t="s">
        <v>1185</v>
      </c>
      <c r="G67" s="817" t="s">
        <v>1288</v>
      </c>
      <c r="H67" s="817" t="s">
        <v>1289</v>
      </c>
      <c r="I67" s="831">
        <v>10.350000381469727</v>
      </c>
      <c r="J67" s="831">
        <v>4</v>
      </c>
      <c r="K67" s="832">
        <v>41.400001525878906</v>
      </c>
    </row>
    <row r="68" spans="1:11" ht="14.45" customHeight="1" x14ac:dyDescent="0.2">
      <c r="A68" s="813" t="s">
        <v>554</v>
      </c>
      <c r="B68" s="814" t="s">
        <v>555</v>
      </c>
      <c r="C68" s="817" t="s">
        <v>1173</v>
      </c>
      <c r="D68" s="845" t="s">
        <v>1174</v>
      </c>
      <c r="E68" s="817" t="s">
        <v>1206</v>
      </c>
      <c r="F68" s="845" t="s">
        <v>1207</v>
      </c>
      <c r="G68" s="817" t="s">
        <v>1266</v>
      </c>
      <c r="H68" s="817" t="s">
        <v>1267</v>
      </c>
      <c r="I68" s="831">
        <v>0.82999998331069946</v>
      </c>
      <c r="J68" s="831">
        <v>200</v>
      </c>
      <c r="K68" s="832">
        <v>166</v>
      </c>
    </row>
    <row r="69" spans="1:11" ht="14.45" customHeight="1" x14ac:dyDescent="0.2">
      <c r="A69" s="813" t="s">
        <v>554</v>
      </c>
      <c r="B69" s="814" t="s">
        <v>555</v>
      </c>
      <c r="C69" s="817" t="s">
        <v>1173</v>
      </c>
      <c r="D69" s="845" t="s">
        <v>1174</v>
      </c>
      <c r="E69" s="817" t="s">
        <v>1206</v>
      </c>
      <c r="F69" s="845" t="s">
        <v>1207</v>
      </c>
      <c r="G69" s="817" t="s">
        <v>1212</v>
      </c>
      <c r="H69" s="817" t="s">
        <v>1213</v>
      </c>
      <c r="I69" s="831">
        <v>0.71333333849906921</v>
      </c>
      <c r="J69" s="831">
        <v>1600</v>
      </c>
      <c r="K69" s="832">
        <v>903.48997497558594</v>
      </c>
    </row>
    <row r="70" spans="1:11" ht="14.45" customHeight="1" x14ac:dyDescent="0.2">
      <c r="A70" s="813" t="s">
        <v>554</v>
      </c>
      <c r="B70" s="814" t="s">
        <v>555</v>
      </c>
      <c r="C70" s="817" t="s">
        <v>1173</v>
      </c>
      <c r="D70" s="845" t="s">
        <v>1174</v>
      </c>
      <c r="E70" s="817" t="s">
        <v>1206</v>
      </c>
      <c r="F70" s="845" t="s">
        <v>1207</v>
      </c>
      <c r="G70" s="817" t="s">
        <v>1268</v>
      </c>
      <c r="H70" s="817" t="s">
        <v>1269</v>
      </c>
      <c r="I70" s="831">
        <v>1.1399999856948853</v>
      </c>
      <c r="J70" s="831">
        <v>80</v>
      </c>
      <c r="K70" s="832">
        <v>91.199996948242188</v>
      </c>
    </row>
    <row r="71" spans="1:11" ht="14.45" customHeight="1" x14ac:dyDescent="0.2">
      <c r="A71" s="813" t="s">
        <v>554</v>
      </c>
      <c r="B71" s="814" t="s">
        <v>555</v>
      </c>
      <c r="C71" s="817" t="s">
        <v>1173</v>
      </c>
      <c r="D71" s="845" t="s">
        <v>1174</v>
      </c>
      <c r="E71" s="817" t="s">
        <v>1206</v>
      </c>
      <c r="F71" s="845" t="s">
        <v>1207</v>
      </c>
      <c r="G71" s="817" t="s">
        <v>1290</v>
      </c>
      <c r="H71" s="817" t="s">
        <v>1291</v>
      </c>
      <c r="I71" s="831">
        <v>0.57999998331069946</v>
      </c>
      <c r="J71" s="831">
        <v>500</v>
      </c>
      <c r="K71" s="832">
        <v>290</v>
      </c>
    </row>
    <row r="72" spans="1:11" ht="14.45" customHeight="1" x14ac:dyDescent="0.2">
      <c r="A72" s="813" t="s">
        <v>554</v>
      </c>
      <c r="B72" s="814" t="s">
        <v>555</v>
      </c>
      <c r="C72" s="817" t="s">
        <v>1173</v>
      </c>
      <c r="D72" s="845" t="s">
        <v>1174</v>
      </c>
      <c r="E72" s="817" t="s">
        <v>1222</v>
      </c>
      <c r="F72" s="845" t="s">
        <v>1223</v>
      </c>
      <c r="G72" s="817" t="s">
        <v>1292</v>
      </c>
      <c r="H72" s="817" t="s">
        <v>1293</v>
      </c>
      <c r="I72" s="831">
        <v>0.4699999988079071</v>
      </c>
      <c r="J72" s="831">
        <v>200</v>
      </c>
      <c r="K72" s="832">
        <v>94</v>
      </c>
    </row>
    <row r="73" spans="1:11" ht="14.45" customHeight="1" x14ac:dyDescent="0.2">
      <c r="A73" s="813" t="s">
        <v>554</v>
      </c>
      <c r="B73" s="814" t="s">
        <v>555</v>
      </c>
      <c r="C73" s="817" t="s">
        <v>1173</v>
      </c>
      <c r="D73" s="845" t="s">
        <v>1174</v>
      </c>
      <c r="E73" s="817" t="s">
        <v>1222</v>
      </c>
      <c r="F73" s="845" t="s">
        <v>1223</v>
      </c>
      <c r="G73" s="817" t="s">
        <v>1226</v>
      </c>
      <c r="H73" s="817" t="s">
        <v>1227</v>
      </c>
      <c r="I73" s="831">
        <v>0.30000001192092896</v>
      </c>
      <c r="J73" s="831">
        <v>100</v>
      </c>
      <c r="K73" s="832">
        <v>30</v>
      </c>
    </row>
    <row r="74" spans="1:11" ht="14.45" customHeight="1" x14ac:dyDescent="0.2">
      <c r="A74" s="813" t="s">
        <v>554</v>
      </c>
      <c r="B74" s="814" t="s">
        <v>555</v>
      </c>
      <c r="C74" s="817" t="s">
        <v>1173</v>
      </c>
      <c r="D74" s="845" t="s">
        <v>1174</v>
      </c>
      <c r="E74" s="817" t="s">
        <v>1222</v>
      </c>
      <c r="F74" s="845" t="s">
        <v>1223</v>
      </c>
      <c r="G74" s="817" t="s">
        <v>1294</v>
      </c>
      <c r="H74" s="817" t="s">
        <v>1295</v>
      </c>
      <c r="I74" s="831">
        <v>0.36000001430511475</v>
      </c>
      <c r="J74" s="831">
        <v>300</v>
      </c>
      <c r="K74" s="832">
        <v>108</v>
      </c>
    </row>
    <row r="75" spans="1:11" ht="14.45" customHeight="1" x14ac:dyDescent="0.2">
      <c r="A75" s="813" t="s">
        <v>554</v>
      </c>
      <c r="B75" s="814" t="s">
        <v>555</v>
      </c>
      <c r="C75" s="817" t="s">
        <v>1173</v>
      </c>
      <c r="D75" s="845" t="s">
        <v>1174</v>
      </c>
      <c r="E75" s="817" t="s">
        <v>1222</v>
      </c>
      <c r="F75" s="845" t="s">
        <v>1223</v>
      </c>
      <c r="G75" s="817" t="s">
        <v>1296</v>
      </c>
      <c r="H75" s="817" t="s">
        <v>1297</v>
      </c>
      <c r="I75" s="831">
        <v>0.67000001668930054</v>
      </c>
      <c r="J75" s="831">
        <v>100</v>
      </c>
      <c r="K75" s="832">
        <v>67</v>
      </c>
    </row>
    <row r="76" spans="1:11" ht="14.45" customHeight="1" x14ac:dyDescent="0.2">
      <c r="A76" s="813" t="s">
        <v>554</v>
      </c>
      <c r="B76" s="814" t="s">
        <v>555</v>
      </c>
      <c r="C76" s="817" t="s">
        <v>1173</v>
      </c>
      <c r="D76" s="845" t="s">
        <v>1174</v>
      </c>
      <c r="E76" s="817" t="s">
        <v>1222</v>
      </c>
      <c r="F76" s="845" t="s">
        <v>1223</v>
      </c>
      <c r="G76" s="817" t="s">
        <v>1274</v>
      </c>
      <c r="H76" s="817" t="s">
        <v>1275</v>
      </c>
      <c r="I76" s="831">
        <v>0.54000002145767212</v>
      </c>
      <c r="J76" s="831">
        <v>600</v>
      </c>
      <c r="K76" s="832">
        <v>324</v>
      </c>
    </row>
    <row r="77" spans="1:11" ht="14.45" customHeight="1" x14ac:dyDescent="0.2">
      <c r="A77" s="813" t="s">
        <v>554</v>
      </c>
      <c r="B77" s="814" t="s">
        <v>555</v>
      </c>
      <c r="C77" s="817" t="s">
        <v>1173</v>
      </c>
      <c r="D77" s="845" t="s">
        <v>1174</v>
      </c>
      <c r="E77" s="817" t="s">
        <v>1232</v>
      </c>
      <c r="F77" s="845" t="s">
        <v>1233</v>
      </c>
      <c r="G77" s="817" t="s">
        <v>1278</v>
      </c>
      <c r="H77" s="817" t="s">
        <v>1279</v>
      </c>
      <c r="I77" s="831">
        <v>3.0199999809265137</v>
      </c>
      <c r="J77" s="831">
        <v>200</v>
      </c>
      <c r="K77" s="832">
        <v>604</v>
      </c>
    </row>
    <row r="78" spans="1:11" ht="14.45" customHeight="1" x14ac:dyDescent="0.2">
      <c r="A78" s="813" t="s">
        <v>554</v>
      </c>
      <c r="B78" s="814" t="s">
        <v>555</v>
      </c>
      <c r="C78" s="817" t="s">
        <v>1173</v>
      </c>
      <c r="D78" s="845" t="s">
        <v>1174</v>
      </c>
      <c r="E78" s="817" t="s">
        <v>1232</v>
      </c>
      <c r="F78" s="845" t="s">
        <v>1233</v>
      </c>
      <c r="G78" s="817" t="s">
        <v>1280</v>
      </c>
      <c r="H78" s="817" t="s">
        <v>1281</v>
      </c>
      <c r="I78" s="831">
        <v>2.4100000858306885</v>
      </c>
      <c r="J78" s="831">
        <v>600</v>
      </c>
      <c r="K78" s="832">
        <v>1446</v>
      </c>
    </row>
    <row r="79" spans="1:11" ht="14.45" customHeight="1" x14ac:dyDescent="0.2">
      <c r="A79" s="813" t="s">
        <v>554</v>
      </c>
      <c r="B79" s="814" t="s">
        <v>555</v>
      </c>
      <c r="C79" s="817" t="s">
        <v>571</v>
      </c>
      <c r="D79" s="845" t="s">
        <v>572</v>
      </c>
      <c r="E79" s="817" t="s">
        <v>1180</v>
      </c>
      <c r="F79" s="845" t="s">
        <v>1181</v>
      </c>
      <c r="G79" s="817" t="s">
        <v>1244</v>
      </c>
      <c r="H79" s="817" t="s">
        <v>1245</v>
      </c>
      <c r="I79" s="831">
        <v>143.09959491600941</v>
      </c>
      <c r="J79" s="831">
        <v>1</v>
      </c>
      <c r="K79" s="832">
        <v>143.09959491600941</v>
      </c>
    </row>
    <row r="80" spans="1:11" ht="14.45" customHeight="1" x14ac:dyDescent="0.2">
      <c r="A80" s="813" t="s">
        <v>554</v>
      </c>
      <c r="B80" s="814" t="s">
        <v>555</v>
      </c>
      <c r="C80" s="817" t="s">
        <v>571</v>
      </c>
      <c r="D80" s="845" t="s">
        <v>572</v>
      </c>
      <c r="E80" s="817" t="s">
        <v>1184</v>
      </c>
      <c r="F80" s="845" t="s">
        <v>1185</v>
      </c>
      <c r="G80" s="817" t="s">
        <v>1298</v>
      </c>
      <c r="H80" s="817" t="s">
        <v>1299</v>
      </c>
      <c r="I80" s="831">
        <v>8.2600002288818359</v>
      </c>
      <c r="J80" s="831">
        <v>100</v>
      </c>
      <c r="K80" s="832">
        <v>826</v>
      </c>
    </row>
    <row r="81" spans="1:11" ht="14.45" customHeight="1" x14ac:dyDescent="0.2">
      <c r="A81" s="813" t="s">
        <v>554</v>
      </c>
      <c r="B81" s="814" t="s">
        <v>555</v>
      </c>
      <c r="C81" s="817" t="s">
        <v>571</v>
      </c>
      <c r="D81" s="845" t="s">
        <v>572</v>
      </c>
      <c r="E81" s="817" t="s">
        <v>1184</v>
      </c>
      <c r="F81" s="845" t="s">
        <v>1185</v>
      </c>
      <c r="G81" s="817" t="s">
        <v>1186</v>
      </c>
      <c r="H81" s="817" t="s">
        <v>1187</v>
      </c>
      <c r="I81" s="831">
        <v>13.020000457763672</v>
      </c>
      <c r="J81" s="831">
        <v>1</v>
      </c>
      <c r="K81" s="832">
        <v>13.020000457763672</v>
      </c>
    </row>
    <row r="82" spans="1:11" ht="14.45" customHeight="1" x14ac:dyDescent="0.2">
      <c r="A82" s="813" t="s">
        <v>554</v>
      </c>
      <c r="B82" s="814" t="s">
        <v>555</v>
      </c>
      <c r="C82" s="817" t="s">
        <v>571</v>
      </c>
      <c r="D82" s="845" t="s">
        <v>572</v>
      </c>
      <c r="E82" s="817" t="s">
        <v>1184</v>
      </c>
      <c r="F82" s="845" t="s">
        <v>1185</v>
      </c>
      <c r="G82" s="817" t="s">
        <v>1188</v>
      </c>
      <c r="H82" s="817" t="s">
        <v>1189</v>
      </c>
      <c r="I82" s="831">
        <v>13.079999923706055</v>
      </c>
      <c r="J82" s="831">
        <v>36</v>
      </c>
      <c r="K82" s="832">
        <v>470.8800048828125</v>
      </c>
    </row>
    <row r="83" spans="1:11" ht="14.45" customHeight="1" x14ac:dyDescent="0.2">
      <c r="A83" s="813" t="s">
        <v>554</v>
      </c>
      <c r="B83" s="814" t="s">
        <v>555</v>
      </c>
      <c r="C83" s="817" t="s">
        <v>571</v>
      </c>
      <c r="D83" s="845" t="s">
        <v>572</v>
      </c>
      <c r="E83" s="817" t="s">
        <v>1184</v>
      </c>
      <c r="F83" s="845" t="s">
        <v>1185</v>
      </c>
      <c r="G83" s="817" t="s">
        <v>1252</v>
      </c>
      <c r="H83" s="817" t="s">
        <v>1253</v>
      </c>
      <c r="I83" s="831">
        <v>72.220001220703125</v>
      </c>
      <c r="J83" s="831">
        <v>34</v>
      </c>
      <c r="K83" s="832">
        <v>2455.4800415039063</v>
      </c>
    </row>
    <row r="84" spans="1:11" ht="14.45" customHeight="1" x14ac:dyDescent="0.2">
      <c r="A84" s="813" t="s">
        <v>554</v>
      </c>
      <c r="B84" s="814" t="s">
        <v>555</v>
      </c>
      <c r="C84" s="817" t="s">
        <v>571</v>
      </c>
      <c r="D84" s="845" t="s">
        <v>572</v>
      </c>
      <c r="E84" s="817" t="s">
        <v>1184</v>
      </c>
      <c r="F84" s="845" t="s">
        <v>1185</v>
      </c>
      <c r="G84" s="817" t="s">
        <v>1202</v>
      </c>
      <c r="H84" s="817" t="s">
        <v>1203</v>
      </c>
      <c r="I84" s="831">
        <v>31.427500247955322</v>
      </c>
      <c r="J84" s="831">
        <v>24</v>
      </c>
      <c r="K84" s="832">
        <v>754.260009765625</v>
      </c>
    </row>
    <row r="85" spans="1:11" ht="14.45" customHeight="1" x14ac:dyDescent="0.2">
      <c r="A85" s="813" t="s">
        <v>554</v>
      </c>
      <c r="B85" s="814" t="s">
        <v>555</v>
      </c>
      <c r="C85" s="817" t="s">
        <v>571</v>
      </c>
      <c r="D85" s="845" t="s">
        <v>572</v>
      </c>
      <c r="E85" s="817" t="s">
        <v>1184</v>
      </c>
      <c r="F85" s="845" t="s">
        <v>1185</v>
      </c>
      <c r="G85" s="817" t="s">
        <v>1204</v>
      </c>
      <c r="H85" s="817" t="s">
        <v>1205</v>
      </c>
      <c r="I85" s="831">
        <v>260.29998779296875</v>
      </c>
      <c r="J85" s="831">
        <v>4</v>
      </c>
      <c r="K85" s="832">
        <v>1041.199951171875</v>
      </c>
    </row>
    <row r="86" spans="1:11" ht="14.45" customHeight="1" x14ac:dyDescent="0.2">
      <c r="A86" s="813" t="s">
        <v>554</v>
      </c>
      <c r="B86" s="814" t="s">
        <v>555</v>
      </c>
      <c r="C86" s="817" t="s">
        <v>571</v>
      </c>
      <c r="D86" s="845" t="s">
        <v>572</v>
      </c>
      <c r="E86" s="817" t="s">
        <v>1206</v>
      </c>
      <c r="F86" s="845" t="s">
        <v>1207</v>
      </c>
      <c r="G86" s="817" t="s">
        <v>1300</v>
      </c>
      <c r="H86" s="817" t="s">
        <v>1301</v>
      </c>
      <c r="I86" s="831">
        <v>15.925000190734863</v>
      </c>
      <c r="J86" s="831">
        <v>150</v>
      </c>
      <c r="K86" s="832">
        <v>2389</v>
      </c>
    </row>
    <row r="87" spans="1:11" ht="14.45" customHeight="1" x14ac:dyDescent="0.2">
      <c r="A87" s="813" t="s">
        <v>554</v>
      </c>
      <c r="B87" s="814" t="s">
        <v>555</v>
      </c>
      <c r="C87" s="817" t="s">
        <v>571</v>
      </c>
      <c r="D87" s="845" t="s">
        <v>572</v>
      </c>
      <c r="E87" s="817" t="s">
        <v>1206</v>
      </c>
      <c r="F87" s="845" t="s">
        <v>1207</v>
      </c>
      <c r="G87" s="817" t="s">
        <v>1302</v>
      </c>
      <c r="H87" s="817" t="s">
        <v>1303</v>
      </c>
      <c r="I87" s="831">
        <v>11.144999980926514</v>
      </c>
      <c r="J87" s="831">
        <v>150</v>
      </c>
      <c r="K87" s="832">
        <v>1672</v>
      </c>
    </row>
    <row r="88" spans="1:11" ht="14.45" customHeight="1" x14ac:dyDescent="0.2">
      <c r="A88" s="813" t="s">
        <v>554</v>
      </c>
      <c r="B88" s="814" t="s">
        <v>555</v>
      </c>
      <c r="C88" s="817" t="s">
        <v>571</v>
      </c>
      <c r="D88" s="845" t="s">
        <v>572</v>
      </c>
      <c r="E88" s="817" t="s">
        <v>1206</v>
      </c>
      <c r="F88" s="845" t="s">
        <v>1207</v>
      </c>
      <c r="G88" s="817" t="s">
        <v>1304</v>
      </c>
      <c r="H88" s="817" t="s">
        <v>1305</v>
      </c>
      <c r="I88" s="831">
        <v>5.2650001049041748</v>
      </c>
      <c r="J88" s="831">
        <v>1000</v>
      </c>
      <c r="K88" s="832">
        <v>5264</v>
      </c>
    </row>
    <row r="89" spans="1:11" ht="14.45" customHeight="1" x14ac:dyDescent="0.2">
      <c r="A89" s="813" t="s">
        <v>554</v>
      </c>
      <c r="B89" s="814" t="s">
        <v>555</v>
      </c>
      <c r="C89" s="817" t="s">
        <v>571</v>
      </c>
      <c r="D89" s="845" t="s">
        <v>572</v>
      </c>
      <c r="E89" s="817" t="s">
        <v>1206</v>
      </c>
      <c r="F89" s="845" t="s">
        <v>1207</v>
      </c>
      <c r="G89" s="817" t="s">
        <v>1306</v>
      </c>
      <c r="H89" s="817" t="s">
        <v>1307</v>
      </c>
      <c r="I89" s="831">
        <v>3.4800000190734863</v>
      </c>
      <c r="J89" s="831">
        <v>1800</v>
      </c>
      <c r="K89" s="832">
        <v>6264</v>
      </c>
    </row>
    <row r="90" spans="1:11" ht="14.45" customHeight="1" x14ac:dyDescent="0.2">
      <c r="A90" s="813" t="s">
        <v>554</v>
      </c>
      <c r="B90" s="814" t="s">
        <v>555</v>
      </c>
      <c r="C90" s="817" t="s">
        <v>571</v>
      </c>
      <c r="D90" s="845" t="s">
        <v>572</v>
      </c>
      <c r="E90" s="817" t="s">
        <v>1206</v>
      </c>
      <c r="F90" s="845" t="s">
        <v>1207</v>
      </c>
      <c r="G90" s="817" t="s">
        <v>1308</v>
      </c>
      <c r="H90" s="817" t="s">
        <v>1309</v>
      </c>
      <c r="I90" s="831">
        <v>845.78997802734375</v>
      </c>
      <c r="J90" s="831">
        <v>90</v>
      </c>
      <c r="K90" s="832">
        <v>76121.099609375</v>
      </c>
    </row>
    <row r="91" spans="1:11" ht="14.45" customHeight="1" x14ac:dyDescent="0.2">
      <c r="A91" s="813" t="s">
        <v>554</v>
      </c>
      <c r="B91" s="814" t="s">
        <v>555</v>
      </c>
      <c r="C91" s="817" t="s">
        <v>571</v>
      </c>
      <c r="D91" s="845" t="s">
        <v>572</v>
      </c>
      <c r="E91" s="817" t="s">
        <v>1206</v>
      </c>
      <c r="F91" s="845" t="s">
        <v>1207</v>
      </c>
      <c r="G91" s="817" t="s">
        <v>1310</v>
      </c>
      <c r="H91" s="817" t="s">
        <v>1311</v>
      </c>
      <c r="I91" s="831">
        <v>17.979999542236328</v>
      </c>
      <c r="J91" s="831">
        <v>400</v>
      </c>
      <c r="K91" s="832">
        <v>7192</v>
      </c>
    </row>
    <row r="92" spans="1:11" ht="14.45" customHeight="1" x14ac:dyDescent="0.2">
      <c r="A92" s="813" t="s">
        <v>554</v>
      </c>
      <c r="B92" s="814" t="s">
        <v>555</v>
      </c>
      <c r="C92" s="817" t="s">
        <v>571</v>
      </c>
      <c r="D92" s="845" t="s">
        <v>572</v>
      </c>
      <c r="E92" s="817" t="s">
        <v>1206</v>
      </c>
      <c r="F92" s="845" t="s">
        <v>1207</v>
      </c>
      <c r="G92" s="817" t="s">
        <v>1312</v>
      </c>
      <c r="H92" s="817" t="s">
        <v>1313</v>
      </c>
      <c r="I92" s="831">
        <v>17.979999542236328</v>
      </c>
      <c r="J92" s="831">
        <v>400</v>
      </c>
      <c r="K92" s="832">
        <v>7192</v>
      </c>
    </row>
    <row r="93" spans="1:11" ht="14.45" customHeight="1" x14ac:dyDescent="0.2">
      <c r="A93" s="813" t="s">
        <v>554</v>
      </c>
      <c r="B93" s="814" t="s">
        <v>555</v>
      </c>
      <c r="C93" s="817" t="s">
        <v>571</v>
      </c>
      <c r="D93" s="845" t="s">
        <v>572</v>
      </c>
      <c r="E93" s="817" t="s">
        <v>1206</v>
      </c>
      <c r="F93" s="845" t="s">
        <v>1207</v>
      </c>
      <c r="G93" s="817" t="s">
        <v>1314</v>
      </c>
      <c r="H93" s="817" t="s">
        <v>1315</v>
      </c>
      <c r="I93" s="831">
        <v>3.869999885559082</v>
      </c>
      <c r="J93" s="831">
        <v>1200</v>
      </c>
      <c r="K93" s="832">
        <v>4646.60009765625</v>
      </c>
    </row>
    <row r="94" spans="1:11" ht="14.45" customHeight="1" x14ac:dyDescent="0.2">
      <c r="A94" s="813" t="s">
        <v>554</v>
      </c>
      <c r="B94" s="814" t="s">
        <v>555</v>
      </c>
      <c r="C94" s="817" t="s">
        <v>571</v>
      </c>
      <c r="D94" s="845" t="s">
        <v>572</v>
      </c>
      <c r="E94" s="817" t="s">
        <v>1206</v>
      </c>
      <c r="F94" s="845" t="s">
        <v>1207</v>
      </c>
      <c r="G94" s="817" t="s">
        <v>1316</v>
      </c>
      <c r="H94" s="817" t="s">
        <v>1317</v>
      </c>
      <c r="I94" s="831">
        <v>9.1999998092651367</v>
      </c>
      <c r="J94" s="831">
        <v>1600</v>
      </c>
      <c r="K94" s="832">
        <v>14720</v>
      </c>
    </row>
    <row r="95" spans="1:11" ht="14.45" customHeight="1" x14ac:dyDescent="0.2">
      <c r="A95" s="813" t="s">
        <v>554</v>
      </c>
      <c r="B95" s="814" t="s">
        <v>555</v>
      </c>
      <c r="C95" s="817" t="s">
        <v>571</v>
      </c>
      <c r="D95" s="845" t="s">
        <v>572</v>
      </c>
      <c r="E95" s="817" t="s">
        <v>1206</v>
      </c>
      <c r="F95" s="845" t="s">
        <v>1207</v>
      </c>
      <c r="G95" s="817" t="s">
        <v>1318</v>
      </c>
      <c r="H95" s="817" t="s">
        <v>1319</v>
      </c>
      <c r="I95" s="831">
        <v>205.69999694824219</v>
      </c>
      <c r="J95" s="831">
        <v>1400</v>
      </c>
      <c r="K95" s="832">
        <v>287980</v>
      </c>
    </row>
    <row r="96" spans="1:11" ht="14.45" customHeight="1" x14ac:dyDescent="0.2">
      <c r="A96" s="813" t="s">
        <v>554</v>
      </c>
      <c r="B96" s="814" t="s">
        <v>555</v>
      </c>
      <c r="C96" s="817" t="s">
        <v>571</v>
      </c>
      <c r="D96" s="845" t="s">
        <v>572</v>
      </c>
      <c r="E96" s="817" t="s">
        <v>1206</v>
      </c>
      <c r="F96" s="845" t="s">
        <v>1207</v>
      </c>
      <c r="G96" s="817" t="s">
        <v>1320</v>
      </c>
      <c r="H96" s="817" t="s">
        <v>1321</v>
      </c>
      <c r="I96" s="831">
        <v>157.30000305175781</v>
      </c>
      <c r="J96" s="831">
        <v>100</v>
      </c>
      <c r="K96" s="832">
        <v>15730</v>
      </c>
    </row>
    <row r="97" spans="1:11" ht="14.45" customHeight="1" x14ac:dyDescent="0.2">
      <c r="A97" s="813" t="s">
        <v>554</v>
      </c>
      <c r="B97" s="814" t="s">
        <v>555</v>
      </c>
      <c r="C97" s="817" t="s">
        <v>571</v>
      </c>
      <c r="D97" s="845" t="s">
        <v>572</v>
      </c>
      <c r="E97" s="817" t="s">
        <v>1206</v>
      </c>
      <c r="F97" s="845" t="s">
        <v>1207</v>
      </c>
      <c r="G97" s="817" t="s">
        <v>1322</v>
      </c>
      <c r="H97" s="817" t="s">
        <v>1323</v>
      </c>
      <c r="I97" s="831">
        <v>4513.2998046875</v>
      </c>
      <c r="J97" s="831">
        <v>100</v>
      </c>
      <c r="K97" s="832">
        <v>451330</v>
      </c>
    </row>
    <row r="98" spans="1:11" ht="14.45" customHeight="1" x14ac:dyDescent="0.2">
      <c r="A98" s="813" t="s">
        <v>554</v>
      </c>
      <c r="B98" s="814" t="s">
        <v>555</v>
      </c>
      <c r="C98" s="817" t="s">
        <v>571</v>
      </c>
      <c r="D98" s="845" t="s">
        <v>572</v>
      </c>
      <c r="E98" s="817" t="s">
        <v>1206</v>
      </c>
      <c r="F98" s="845" t="s">
        <v>1207</v>
      </c>
      <c r="G98" s="817" t="s">
        <v>1266</v>
      </c>
      <c r="H98" s="817" t="s">
        <v>1267</v>
      </c>
      <c r="I98" s="831">
        <v>0.82999998331069946</v>
      </c>
      <c r="J98" s="831">
        <v>400</v>
      </c>
      <c r="K98" s="832">
        <v>332</v>
      </c>
    </row>
    <row r="99" spans="1:11" ht="14.45" customHeight="1" x14ac:dyDescent="0.2">
      <c r="A99" s="813" t="s">
        <v>554</v>
      </c>
      <c r="B99" s="814" t="s">
        <v>555</v>
      </c>
      <c r="C99" s="817" t="s">
        <v>571</v>
      </c>
      <c r="D99" s="845" t="s">
        <v>572</v>
      </c>
      <c r="E99" s="817" t="s">
        <v>1206</v>
      </c>
      <c r="F99" s="845" t="s">
        <v>1207</v>
      </c>
      <c r="G99" s="817" t="s">
        <v>1268</v>
      </c>
      <c r="H99" s="817" t="s">
        <v>1269</v>
      </c>
      <c r="I99" s="831">
        <v>1.1399999856948853</v>
      </c>
      <c r="J99" s="831">
        <v>400</v>
      </c>
      <c r="K99" s="832">
        <v>455.99998474121094</v>
      </c>
    </row>
    <row r="100" spans="1:11" ht="14.45" customHeight="1" x14ac:dyDescent="0.2">
      <c r="A100" s="813" t="s">
        <v>554</v>
      </c>
      <c r="B100" s="814" t="s">
        <v>555</v>
      </c>
      <c r="C100" s="817" t="s">
        <v>571</v>
      </c>
      <c r="D100" s="845" t="s">
        <v>572</v>
      </c>
      <c r="E100" s="817" t="s">
        <v>1206</v>
      </c>
      <c r="F100" s="845" t="s">
        <v>1207</v>
      </c>
      <c r="G100" s="817" t="s">
        <v>1324</v>
      </c>
      <c r="H100" s="817" t="s">
        <v>1325</v>
      </c>
      <c r="I100" s="831">
        <v>6.9449999332427979</v>
      </c>
      <c r="J100" s="831">
        <v>60</v>
      </c>
      <c r="K100" s="832">
        <v>416.69999694824219</v>
      </c>
    </row>
    <row r="101" spans="1:11" ht="14.45" customHeight="1" x14ac:dyDescent="0.2">
      <c r="A101" s="813" t="s">
        <v>554</v>
      </c>
      <c r="B101" s="814" t="s">
        <v>555</v>
      </c>
      <c r="C101" s="817" t="s">
        <v>571</v>
      </c>
      <c r="D101" s="845" t="s">
        <v>572</v>
      </c>
      <c r="E101" s="817" t="s">
        <v>1206</v>
      </c>
      <c r="F101" s="845" t="s">
        <v>1207</v>
      </c>
      <c r="G101" s="817" t="s">
        <v>1326</v>
      </c>
      <c r="H101" s="817" t="s">
        <v>1327</v>
      </c>
      <c r="I101" s="831">
        <v>5.809999942779541</v>
      </c>
      <c r="J101" s="831">
        <v>250</v>
      </c>
      <c r="K101" s="832">
        <v>1452.5</v>
      </c>
    </row>
    <row r="102" spans="1:11" ht="14.45" customHeight="1" x14ac:dyDescent="0.2">
      <c r="A102" s="813" t="s">
        <v>554</v>
      </c>
      <c r="B102" s="814" t="s">
        <v>555</v>
      </c>
      <c r="C102" s="817" t="s">
        <v>571</v>
      </c>
      <c r="D102" s="845" t="s">
        <v>572</v>
      </c>
      <c r="E102" s="817" t="s">
        <v>1206</v>
      </c>
      <c r="F102" s="845" t="s">
        <v>1207</v>
      </c>
      <c r="G102" s="817" t="s">
        <v>1328</v>
      </c>
      <c r="H102" s="817" t="s">
        <v>1329</v>
      </c>
      <c r="I102" s="831">
        <v>0.4699999988079071</v>
      </c>
      <c r="J102" s="831">
        <v>4400</v>
      </c>
      <c r="K102" s="832">
        <v>2068</v>
      </c>
    </row>
    <row r="103" spans="1:11" ht="14.45" customHeight="1" x14ac:dyDescent="0.2">
      <c r="A103" s="813" t="s">
        <v>554</v>
      </c>
      <c r="B103" s="814" t="s">
        <v>555</v>
      </c>
      <c r="C103" s="817" t="s">
        <v>571</v>
      </c>
      <c r="D103" s="845" t="s">
        <v>572</v>
      </c>
      <c r="E103" s="817" t="s">
        <v>1222</v>
      </c>
      <c r="F103" s="845" t="s">
        <v>1223</v>
      </c>
      <c r="G103" s="817" t="s">
        <v>1292</v>
      </c>
      <c r="H103" s="817" t="s">
        <v>1293</v>
      </c>
      <c r="I103" s="831">
        <v>0.47999998927116394</v>
      </c>
      <c r="J103" s="831">
        <v>400</v>
      </c>
      <c r="K103" s="832">
        <v>192</v>
      </c>
    </row>
    <row r="104" spans="1:11" ht="14.45" customHeight="1" x14ac:dyDescent="0.2">
      <c r="A104" s="813" t="s">
        <v>554</v>
      </c>
      <c r="B104" s="814" t="s">
        <v>555</v>
      </c>
      <c r="C104" s="817" t="s">
        <v>571</v>
      </c>
      <c r="D104" s="845" t="s">
        <v>572</v>
      </c>
      <c r="E104" s="817" t="s">
        <v>1232</v>
      </c>
      <c r="F104" s="845" t="s">
        <v>1233</v>
      </c>
      <c r="G104" s="817" t="s">
        <v>1330</v>
      </c>
      <c r="H104" s="817" t="s">
        <v>1331</v>
      </c>
      <c r="I104" s="831">
        <v>18.229999542236328</v>
      </c>
      <c r="J104" s="831">
        <v>20</v>
      </c>
      <c r="K104" s="832">
        <v>364.60000610351563</v>
      </c>
    </row>
    <row r="105" spans="1:11" ht="14.45" customHeight="1" x14ac:dyDescent="0.2">
      <c r="A105" s="813" t="s">
        <v>554</v>
      </c>
      <c r="B105" s="814" t="s">
        <v>555</v>
      </c>
      <c r="C105" s="817" t="s">
        <v>571</v>
      </c>
      <c r="D105" s="845" t="s">
        <v>572</v>
      </c>
      <c r="E105" s="817" t="s">
        <v>1232</v>
      </c>
      <c r="F105" s="845" t="s">
        <v>1233</v>
      </c>
      <c r="G105" s="817" t="s">
        <v>1234</v>
      </c>
      <c r="H105" s="817" t="s">
        <v>1235</v>
      </c>
      <c r="I105" s="831">
        <v>2.9700000286102295</v>
      </c>
      <c r="J105" s="831">
        <v>1900</v>
      </c>
      <c r="K105" s="832">
        <v>5577</v>
      </c>
    </row>
    <row r="106" spans="1:11" ht="14.45" customHeight="1" x14ac:dyDescent="0.2">
      <c r="A106" s="813" t="s">
        <v>554</v>
      </c>
      <c r="B106" s="814" t="s">
        <v>555</v>
      </c>
      <c r="C106" s="817" t="s">
        <v>571</v>
      </c>
      <c r="D106" s="845" t="s">
        <v>572</v>
      </c>
      <c r="E106" s="817" t="s">
        <v>1232</v>
      </c>
      <c r="F106" s="845" t="s">
        <v>1233</v>
      </c>
      <c r="G106" s="817" t="s">
        <v>1236</v>
      </c>
      <c r="H106" s="817" t="s">
        <v>1237</v>
      </c>
      <c r="I106" s="831">
        <v>2.9550000429153442</v>
      </c>
      <c r="J106" s="831">
        <v>2700</v>
      </c>
      <c r="K106" s="832">
        <v>7866</v>
      </c>
    </row>
    <row r="107" spans="1:11" ht="14.45" customHeight="1" x14ac:dyDescent="0.2">
      <c r="A107" s="813" t="s">
        <v>554</v>
      </c>
      <c r="B107" s="814" t="s">
        <v>555</v>
      </c>
      <c r="C107" s="817" t="s">
        <v>571</v>
      </c>
      <c r="D107" s="845" t="s">
        <v>572</v>
      </c>
      <c r="E107" s="817" t="s">
        <v>1232</v>
      </c>
      <c r="F107" s="845" t="s">
        <v>1233</v>
      </c>
      <c r="G107" s="817" t="s">
        <v>1332</v>
      </c>
      <c r="H107" s="817" t="s">
        <v>1333</v>
      </c>
      <c r="I107" s="831">
        <v>2.8900001049041748</v>
      </c>
      <c r="J107" s="831">
        <v>300</v>
      </c>
      <c r="K107" s="832">
        <v>867</v>
      </c>
    </row>
    <row r="108" spans="1:11" ht="14.45" customHeight="1" x14ac:dyDescent="0.2">
      <c r="A108" s="813" t="s">
        <v>554</v>
      </c>
      <c r="B108" s="814" t="s">
        <v>555</v>
      </c>
      <c r="C108" s="817" t="s">
        <v>571</v>
      </c>
      <c r="D108" s="845" t="s">
        <v>572</v>
      </c>
      <c r="E108" s="817" t="s">
        <v>1232</v>
      </c>
      <c r="F108" s="845" t="s">
        <v>1233</v>
      </c>
      <c r="G108" s="817" t="s">
        <v>1238</v>
      </c>
      <c r="H108" s="817" t="s">
        <v>1239</v>
      </c>
      <c r="I108" s="831">
        <v>3.3900001049041748</v>
      </c>
      <c r="J108" s="831">
        <v>1400</v>
      </c>
      <c r="K108" s="832">
        <v>4746</v>
      </c>
    </row>
    <row r="109" spans="1:11" ht="14.45" customHeight="1" x14ac:dyDescent="0.2">
      <c r="A109" s="813" t="s">
        <v>554</v>
      </c>
      <c r="B109" s="814" t="s">
        <v>555</v>
      </c>
      <c r="C109" s="817" t="s">
        <v>571</v>
      </c>
      <c r="D109" s="845" t="s">
        <v>572</v>
      </c>
      <c r="E109" s="817" t="s">
        <v>1232</v>
      </c>
      <c r="F109" s="845" t="s">
        <v>1233</v>
      </c>
      <c r="G109" s="817" t="s">
        <v>1276</v>
      </c>
      <c r="H109" s="817" t="s">
        <v>1277</v>
      </c>
      <c r="I109" s="831">
        <v>3.3900001049041748</v>
      </c>
      <c r="J109" s="831">
        <v>1000</v>
      </c>
      <c r="K109" s="832">
        <v>3390</v>
      </c>
    </row>
    <row r="110" spans="1:11" ht="14.45" customHeight="1" x14ac:dyDescent="0.2">
      <c r="A110" s="813" t="s">
        <v>554</v>
      </c>
      <c r="B110" s="814" t="s">
        <v>555</v>
      </c>
      <c r="C110" s="817" t="s">
        <v>571</v>
      </c>
      <c r="D110" s="845" t="s">
        <v>572</v>
      </c>
      <c r="E110" s="817" t="s">
        <v>1232</v>
      </c>
      <c r="F110" s="845" t="s">
        <v>1233</v>
      </c>
      <c r="G110" s="817" t="s">
        <v>1334</v>
      </c>
      <c r="H110" s="817" t="s">
        <v>1335</v>
      </c>
      <c r="I110" s="831">
        <v>3.630000114440918</v>
      </c>
      <c r="J110" s="831">
        <v>600</v>
      </c>
      <c r="K110" s="832">
        <v>2178</v>
      </c>
    </row>
    <row r="111" spans="1:11" ht="14.45" customHeight="1" thickBot="1" x14ac:dyDescent="0.25">
      <c r="A111" s="821" t="s">
        <v>554</v>
      </c>
      <c r="B111" s="822" t="s">
        <v>555</v>
      </c>
      <c r="C111" s="825" t="s">
        <v>571</v>
      </c>
      <c r="D111" s="846" t="s">
        <v>572</v>
      </c>
      <c r="E111" s="825" t="s">
        <v>1232</v>
      </c>
      <c r="F111" s="846" t="s">
        <v>1233</v>
      </c>
      <c r="G111" s="825" t="s">
        <v>1336</v>
      </c>
      <c r="H111" s="825" t="s">
        <v>1337</v>
      </c>
      <c r="I111" s="833">
        <v>4.690000057220459</v>
      </c>
      <c r="J111" s="833">
        <v>2000</v>
      </c>
      <c r="K111" s="834">
        <v>9380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5414F87-506A-4D73-A640-81F2596D8E85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586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00" t="s">
        <v>235</v>
      </c>
      <c r="B3" s="601"/>
      <c r="C3" s="602" t="s">
        <v>224</v>
      </c>
      <c r="D3" s="603"/>
      <c r="E3" s="603"/>
      <c r="F3" s="604"/>
      <c r="G3" s="605" t="s">
        <v>225</v>
      </c>
      <c r="H3" s="606"/>
      <c r="I3" s="606"/>
      <c r="J3" s="607"/>
      <c r="K3" s="608" t="s">
        <v>234</v>
      </c>
      <c r="L3" s="609"/>
      <c r="M3" s="609"/>
      <c r="N3" s="609"/>
      <c r="O3" s="610"/>
      <c r="P3" s="606" t="s">
        <v>293</v>
      </c>
      <c r="Q3" s="606"/>
      <c r="R3" s="606"/>
      <c r="S3" s="607"/>
    </row>
    <row r="4" spans="1:19" ht="15.75" thickBot="1" x14ac:dyDescent="0.3">
      <c r="A4" s="619">
        <v>2021</v>
      </c>
      <c r="B4" s="620"/>
      <c r="C4" s="621" t="s">
        <v>292</v>
      </c>
      <c r="D4" s="623" t="s">
        <v>130</v>
      </c>
      <c r="E4" s="623" t="s">
        <v>95</v>
      </c>
      <c r="F4" s="598" t="s">
        <v>68</v>
      </c>
      <c r="G4" s="613" t="s">
        <v>226</v>
      </c>
      <c r="H4" s="615" t="s">
        <v>230</v>
      </c>
      <c r="I4" s="615" t="s">
        <v>291</v>
      </c>
      <c r="J4" s="617" t="s">
        <v>227</v>
      </c>
      <c r="K4" s="595" t="s">
        <v>290</v>
      </c>
      <c r="L4" s="596"/>
      <c r="M4" s="596"/>
      <c r="N4" s="597"/>
      <c r="O4" s="598" t="s">
        <v>289</v>
      </c>
      <c r="P4" s="587" t="s">
        <v>288</v>
      </c>
      <c r="Q4" s="587" t="s">
        <v>237</v>
      </c>
      <c r="R4" s="589" t="s">
        <v>95</v>
      </c>
      <c r="S4" s="591" t="s">
        <v>236</v>
      </c>
    </row>
    <row r="5" spans="1:19" s="493" customFormat="1" ht="19.149999999999999" customHeight="1" x14ac:dyDescent="0.25">
      <c r="A5" s="593" t="s">
        <v>287</v>
      </c>
      <c r="B5" s="594"/>
      <c r="C5" s="622"/>
      <c r="D5" s="624"/>
      <c r="E5" s="624"/>
      <c r="F5" s="599"/>
      <c r="G5" s="614"/>
      <c r="H5" s="616"/>
      <c r="I5" s="616"/>
      <c r="J5" s="618"/>
      <c r="K5" s="496" t="s">
        <v>228</v>
      </c>
      <c r="L5" s="495" t="s">
        <v>229</v>
      </c>
      <c r="M5" s="495" t="s">
        <v>286</v>
      </c>
      <c r="N5" s="494" t="s">
        <v>3</v>
      </c>
      <c r="O5" s="599"/>
      <c r="P5" s="588"/>
      <c r="Q5" s="588"/>
      <c r="R5" s="590"/>
      <c r="S5" s="592"/>
    </row>
    <row r="6" spans="1:19" ht="15.75" thickBot="1" x14ac:dyDescent="0.3">
      <c r="A6" s="611" t="s">
        <v>223</v>
      </c>
      <c r="B6" s="612"/>
      <c r="C6" s="492">
        <f ca="1">SUM(Tabulka[01 uv_sk])/2</f>
        <v>38.85</v>
      </c>
      <c r="D6" s="490"/>
      <c r="E6" s="490"/>
      <c r="F6" s="489"/>
      <c r="G6" s="491">
        <f ca="1">SUM(Tabulka[05 h_vram])/2</f>
        <v>23161.5</v>
      </c>
      <c r="H6" s="490">
        <f ca="1">SUM(Tabulka[06 h_naduv])/2</f>
        <v>2061.3000000000002</v>
      </c>
      <c r="I6" s="490">
        <f ca="1">SUM(Tabulka[07 h_nadzk])/2</f>
        <v>235.2</v>
      </c>
      <c r="J6" s="489">
        <f ca="1">SUM(Tabulka[08 h_oon])/2</f>
        <v>342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126205</v>
      </c>
      <c r="N6" s="490">
        <f ca="1">SUM(Tabulka[12 m_oc])/2</f>
        <v>126205</v>
      </c>
      <c r="O6" s="489">
        <f ca="1">SUM(Tabulka[13 m_sk])/2</f>
        <v>11086390</v>
      </c>
      <c r="P6" s="488">
        <f ca="1">SUM(Tabulka[14_vzsk])/2</f>
        <v>4960</v>
      </c>
      <c r="Q6" s="488">
        <f ca="1">SUM(Tabulka[15_vzpl])/2</f>
        <v>22089.442815249269</v>
      </c>
      <c r="R6" s="487">
        <f ca="1">IF(Q6=0,0,P6/Q6)</f>
        <v>0.22454165283770325</v>
      </c>
      <c r="S6" s="486">
        <f ca="1">Q6-P6</f>
        <v>17129.442815249269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12.85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7802.0000000000009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866.8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235.2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73549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73549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4884223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12089.442815249267</v>
      </c>
      <c r="R8" s="470">
        <f ca="1">IF(Tabulka[[#This Row],[15_vzpl]]=0,"",Tabulka[[#This Row],[14_vzsk]]/Tabulka[[#This Row],[15_vzpl]])</f>
        <v>0.41027531837477255</v>
      </c>
      <c r="S8" s="469">
        <f ca="1">IF(Tabulka[[#This Row],[15_vzpl]]-Tabulka[[#This Row],[14_vzsk]]=0,"",Tabulka[[#This Row],[15_vzpl]]-Tabulka[[#This Row],[14_vzsk]])</f>
        <v>7129.4428152492674</v>
      </c>
    </row>
    <row r="9" spans="1:19" x14ac:dyDescent="0.25">
      <c r="A9" s="468">
        <v>99</v>
      </c>
      <c r="B9" s="467" t="s">
        <v>1346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1.75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10984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10984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337230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12089.442815249267</v>
      </c>
      <c r="R9" s="470">
        <f ca="1">IF(Tabulka[[#This Row],[15_vzpl]]=0,"",Tabulka[[#This Row],[14_vzsk]]/Tabulka[[#This Row],[15_vzpl]])</f>
        <v>0.41027531837477255</v>
      </c>
      <c r="S9" s="469">
        <f ca="1">IF(Tabulka[[#This Row],[15_vzpl]]-Tabulka[[#This Row],[14_vzsk]]=0,"",Tabulka[[#This Row],[15_vzpl]]-Tabulka[[#This Row],[14_vzsk]])</f>
        <v>7129.4428152492674</v>
      </c>
    </row>
    <row r="10" spans="1:19" x14ac:dyDescent="0.25">
      <c r="A10" s="468">
        <v>100</v>
      </c>
      <c r="B10" s="467" t="s">
        <v>1347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7384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7384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140909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1348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5402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566.79999999999995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235.2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54431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54431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3922381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>
        <v>203</v>
      </c>
      <c r="B12" s="467" t="s">
        <v>1349</v>
      </c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1056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483703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0" t="str">
        <f ca="1">IF(Tabulka[[#This Row],[15_vzpl]]=0,"",Tabulka[[#This Row],[14_vzsk]]/Tabulka[[#This Row],[15_vzpl]])</f>
        <v/>
      </c>
      <c r="S12" s="469" t="str">
        <f ca="1">IF(Tabulka[[#This Row],[15_vzpl]]-Tabulka[[#This Row],[14_vzsk]]=0,"",Tabulka[[#This Row],[15_vzpl]]-Tabulka[[#This Row],[14_vzsk]])</f>
        <v/>
      </c>
    </row>
    <row r="13" spans="1:19" x14ac:dyDescent="0.25">
      <c r="A13" s="468" t="s">
        <v>1339</v>
      </c>
      <c r="B13" s="467"/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13115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1194.5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51906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51906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5672433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3" s="470">
        <f ca="1">IF(Tabulka[[#This Row],[15_vzpl]]=0,"",Tabulka[[#This Row],[14_vzsk]]/Tabulka[[#This Row],[15_vzpl]])</f>
        <v>0</v>
      </c>
      <c r="S13" s="469">
        <f ca="1">IF(Tabulka[[#This Row],[15_vzpl]]-Tabulka[[#This Row],[14_vzsk]]=0,"",Tabulka[[#This Row],[15_vzpl]]-Tabulka[[#This Row],[14_vzsk]])</f>
        <v>10000</v>
      </c>
    </row>
    <row r="14" spans="1:19" x14ac:dyDescent="0.25">
      <c r="A14" s="468">
        <v>303</v>
      </c>
      <c r="B14" s="467" t="s">
        <v>1350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669.75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11300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11300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308099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4" s="470">
        <f ca="1">IF(Tabulka[[#This Row],[15_vzpl]]=0,"",Tabulka[[#This Row],[14_vzsk]]/Tabulka[[#This Row],[15_vzpl]])</f>
        <v>0</v>
      </c>
      <c r="S14" s="469">
        <f ca="1">IF(Tabulka[[#This Row],[15_vzpl]]-Tabulka[[#This Row],[14_vzsk]]=0,"",Tabulka[[#This Row],[15_vzpl]]-Tabulka[[#This Row],[14_vzsk]])</f>
        <v>10000</v>
      </c>
    </row>
    <row r="15" spans="1:19" x14ac:dyDescent="0.25">
      <c r="A15" s="468">
        <v>304</v>
      </c>
      <c r="B15" s="467" t="s">
        <v>1351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1397.75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23600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23600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726793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305</v>
      </c>
      <c r="B16" s="467" t="s">
        <v>1352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685.5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16256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16256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338183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408</v>
      </c>
      <c r="B17" s="467" t="s">
        <v>1353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7512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963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3272622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409</v>
      </c>
      <c r="B18" s="467" t="s">
        <v>1354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74.5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281252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419</v>
      </c>
      <c r="B19" s="467" t="s">
        <v>1355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886.5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323130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>
        <v>424</v>
      </c>
      <c r="B20" s="467" t="s">
        <v>1356</v>
      </c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30762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642</v>
      </c>
      <c r="B21" s="467" t="s">
        <v>1357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1327.5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391592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s="468" t="s">
        <v>1340</v>
      </c>
      <c r="B22" s="467"/>
      <c r="C2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2244.5</v>
      </c>
      <c r="H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529734</v>
      </c>
      <c r="P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0" t="str">
        <f ca="1">IF(Tabulka[[#This Row],[15_vzpl]]=0,"",Tabulka[[#This Row],[14_vzsk]]/Tabulka[[#This Row],[15_vzpl]])</f>
        <v/>
      </c>
      <c r="S22" s="469" t="str">
        <f ca="1">IF(Tabulka[[#This Row],[15_vzpl]]-Tabulka[[#This Row],[14_vzsk]]=0,"",Tabulka[[#This Row],[15_vzpl]]-Tabulka[[#This Row],[14_vzsk]])</f>
        <v/>
      </c>
    </row>
    <row r="23" spans="1:19" x14ac:dyDescent="0.25">
      <c r="A23" s="468">
        <v>30</v>
      </c>
      <c r="B23" s="467" t="s">
        <v>1358</v>
      </c>
      <c r="C2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2244.5</v>
      </c>
      <c r="H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529734</v>
      </c>
      <c r="P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0" t="str">
        <f ca="1">IF(Tabulka[[#This Row],[15_vzpl]]=0,"",Tabulka[[#This Row],[14_vzsk]]/Tabulka[[#This Row],[15_vzpl]])</f>
        <v/>
      </c>
      <c r="S23" s="469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0" t="s">
        <v>264</v>
      </c>
    </row>
    <row r="28" spans="1:19" x14ac:dyDescent="0.25">
      <c r="A28" s="373" t="s">
        <v>233</v>
      </c>
    </row>
    <row r="29" spans="1:19" x14ac:dyDescent="0.25">
      <c r="A29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3B69B12-133A-4BD8-B28A-9B0948BB84D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27136.479109999997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7914.6831900000006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0.92448371066714596</v>
      </c>
      <c r="E8" s="285">
        <f t="shared" si="0"/>
        <v>1.0272041229634954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2.4752475247524754E-2</v>
      </c>
      <c r="E9" s="285">
        <f>IF(C9=0,0,D9/C9)</f>
        <v>8.2508250825082521E-2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0.38818803305893496</v>
      </c>
      <c r="E11" s="285">
        <f t="shared" si="0"/>
        <v>0.64698005509822498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0.97041650426867831</v>
      </c>
      <c r="E12" s="285">
        <f t="shared" si="0"/>
        <v>1.2130206303358477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928.27724999999998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10204.100840000001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0</v>
      </c>
      <c r="D18" s="303">
        <f ca="1">IF(ISERROR(VLOOKUP("Výnosy celkem",INDIRECT("HI!$A:$G"),5,0)),0,VLOOKUP("Výnosy celkem",INDIRECT("HI!$A:$G"),5,0))</f>
        <v>27808.493249999992</v>
      </c>
      <c r="E18" s="304">
        <f t="shared" ref="E18:E31" ca="1" si="1">IF(C18=0,0,D18/C18)</f>
        <v>0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0</v>
      </c>
      <c r="D19" s="284">
        <f ca="1">IF(ISERROR(VLOOKUP("Ambulance *",INDIRECT("HI!$A:$G"),5,0)),0,VLOOKUP("Ambulance *",INDIRECT("HI!$A:$G"),5,0))</f>
        <v>26082.143249999994</v>
      </c>
      <c r="E19" s="285">
        <f t="shared" ca="1" si="1"/>
        <v>0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1.2234208059614087</v>
      </c>
      <c r="E20" s="285">
        <f t="shared" si="1"/>
        <v>1.2234208059614087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1.2209237018689156</v>
      </c>
      <c r="E23" s="285">
        <f t="shared" si="1"/>
        <v>1.4363808257281361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0</v>
      </c>
      <c r="D24" s="284">
        <f ca="1">IF(ISERROR(VLOOKUP("Hospitalizace *",INDIRECT("HI!$A:$G"),5,0)),0,VLOOKUP("Hospitalizace *",INDIRECT("HI!$A:$G"),5,0))</f>
        <v>1726.3500000000001</v>
      </c>
      <c r="E24" s="285">
        <f ca="1">IF(C24=0,0,D24/C24)</f>
        <v>0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0.99817866435385971</v>
      </c>
      <c r="E25" s="285">
        <f t="shared" si="1"/>
        <v>0.99817866435385971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0.99817866435385971</v>
      </c>
      <c r="E26" s="285">
        <f t="shared" si="1"/>
        <v>0.99817866435385971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1.2584269662921348</v>
      </c>
      <c r="E29" s="285">
        <f t="shared" si="1"/>
        <v>1.3246599645180366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1.5872420262664164</v>
      </c>
      <c r="E30" s="285">
        <f t="shared" si="1"/>
        <v>1.5872420262664164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0.94635732870771938</v>
      </c>
      <c r="D31" s="289">
        <f>IF(ISERROR(VLOOKUP("Celkem:",'ZV Vyžád.'!$A:$M,7,0)),"",VLOOKUP("Celkem:",'ZV Vyžád.'!$A:$M,7,0))</f>
        <v>1.712978669194626</v>
      </c>
      <c r="E31" s="285">
        <f t="shared" si="1"/>
        <v>1.8100759800040351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D63766C-BCEE-44F0-AA61-5D3C5B9D7498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1345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12.85</v>
      </c>
      <c r="F4" s="497"/>
      <c r="G4" s="497"/>
      <c r="H4" s="497"/>
      <c r="I4" s="497">
        <v>1990.8</v>
      </c>
      <c r="J4" s="497">
        <v>188.8</v>
      </c>
      <c r="K4" s="497">
        <v>67.2</v>
      </c>
      <c r="L4" s="497">
        <v>24</v>
      </c>
      <c r="M4" s="497"/>
      <c r="N4" s="497"/>
      <c r="O4" s="497">
        <v>750</v>
      </c>
      <c r="P4" s="497">
        <v>750</v>
      </c>
      <c r="Q4" s="497">
        <v>1008315</v>
      </c>
      <c r="R4" s="497"/>
      <c r="S4" s="497">
        <v>3022.3607038123168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E5">
        <v>2</v>
      </c>
      <c r="I5">
        <v>336</v>
      </c>
      <c r="J5">
        <v>50</v>
      </c>
      <c r="Q5">
        <v>83815</v>
      </c>
      <c r="S5">
        <v>3022.3607038123168</v>
      </c>
    </row>
    <row r="6" spans="1:19" x14ac:dyDescent="0.25">
      <c r="A6" s="504" t="s">
        <v>213</v>
      </c>
      <c r="B6" s="503">
        <v>3</v>
      </c>
      <c r="C6">
        <v>1</v>
      </c>
      <c r="D6">
        <v>101</v>
      </c>
      <c r="E6">
        <v>9.25</v>
      </c>
      <c r="I6">
        <v>1398.8</v>
      </c>
      <c r="J6">
        <v>132.80000000000001</v>
      </c>
      <c r="K6">
        <v>67.2</v>
      </c>
      <c r="L6">
        <v>24</v>
      </c>
      <c r="Q6">
        <v>830044</v>
      </c>
    </row>
    <row r="7" spans="1:19" x14ac:dyDescent="0.25">
      <c r="A7" s="502" t="s">
        <v>214</v>
      </c>
      <c r="B7" s="501">
        <v>4</v>
      </c>
      <c r="C7">
        <v>1</v>
      </c>
      <c r="D7">
        <v>203</v>
      </c>
      <c r="E7">
        <v>1.6</v>
      </c>
      <c r="I7">
        <v>256</v>
      </c>
      <c r="J7">
        <v>6</v>
      </c>
      <c r="O7">
        <v>750</v>
      </c>
      <c r="P7">
        <v>750</v>
      </c>
      <c r="Q7">
        <v>94456</v>
      </c>
    </row>
    <row r="8" spans="1:19" x14ac:dyDescent="0.25">
      <c r="A8" s="504" t="s">
        <v>215</v>
      </c>
      <c r="B8" s="503">
        <v>5</v>
      </c>
      <c r="C8">
        <v>1</v>
      </c>
      <c r="D8" t="s">
        <v>1339</v>
      </c>
      <c r="E8">
        <v>22</v>
      </c>
      <c r="I8">
        <v>3260.75</v>
      </c>
      <c r="J8">
        <v>262</v>
      </c>
      <c r="Q8">
        <v>1030429</v>
      </c>
      <c r="S8">
        <v>2500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1</v>
      </c>
      <c r="I9">
        <v>174.25</v>
      </c>
      <c r="Q9">
        <v>55756</v>
      </c>
      <c r="S9">
        <v>2500</v>
      </c>
    </row>
    <row r="10" spans="1:19" x14ac:dyDescent="0.25">
      <c r="A10" s="504" t="s">
        <v>217</v>
      </c>
      <c r="B10" s="503">
        <v>7</v>
      </c>
      <c r="C10">
        <v>1</v>
      </c>
      <c r="D10">
        <v>304</v>
      </c>
      <c r="E10">
        <v>3</v>
      </c>
      <c r="I10">
        <v>397.5</v>
      </c>
      <c r="Q10">
        <v>164333</v>
      </c>
    </row>
    <row r="11" spans="1:19" x14ac:dyDescent="0.25">
      <c r="A11" s="502" t="s">
        <v>218</v>
      </c>
      <c r="B11" s="501">
        <v>8</v>
      </c>
      <c r="C11">
        <v>1</v>
      </c>
      <c r="D11">
        <v>305</v>
      </c>
      <c r="E11">
        <v>1</v>
      </c>
      <c r="I11">
        <v>168</v>
      </c>
      <c r="Q11">
        <v>54380</v>
      </c>
    </row>
    <row r="12" spans="1:19" x14ac:dyDescent="0.25">
      <c r="A12" s="504" t="s">
        <v>219</v>
      </c>
      <c r="B12" s="503">
        <v>9</v>
      </c>
      <c r="C12">
        <v>1</v>
      </c>
      <c r="D12">
        <v>408</v>
      </c>
      <c r="E12">
        <v>12</v>
      </c>
      <c r="I12">
        <v>1842.5</v>
      </c>
      <c r="J12">
        <v>224</v>
      </c>
      <c r="Q12">
        <v>599424</v>
      </c>
    </row>
    <row r="13" spans="1:19" x14ac:dyDescent="0.25">
      <c r="A13" s="502" t="s">
        <v>220</v>
      </c>
      <c r="B13" s="501">
        <v>10</v>
      </c>
      <c r="C13">
        <v>1</v>
      </c>
      <c r="D13">
        <v>409</v>
      </c>
      <c r="E13">
        <v>1</v>
      </c>
      <c r="I13">
        <v>168</v>
      </c>
      <c r="J13">
        <v>24</v>
      </c>
      <c r="Q13">
        <v>54033</v>
      </c>
    </row>
    <row r="14" spans="1:19" x14ac:dyDescent="0.25">
      <c r="A14" s="504" t="s">
        <v>221</v>
      </c>
      <c r="B14" s="503">
        <v>11</v>
      </c>
      <c r="C14">
        <v>1</v>
      </c>
      <c r="D14">
        <v>419</v>
      </c>
      <c r="E14">
        <v>2</v>
      </c>
      <c r="I14">
        <v>178.5</v>
      </c>
      <c r="J14">
        <v>14</v>
      </c>
      <c r="Q14">
        <v>46383</v>
      </c>
    </row>
    <row r="15" spans="1:19" x14ac:dyDescent="0.25">
      <c r="A15" s="502" t="s">
        <v>222</v>
      </c>
      <c r="B15" s="501">
        <v>12</v>
      </c>
      <c r="C15">
        <v>1</v>
      </c>
      <c r="D15">
        <v>642</v>
      </c>
      <c r="E15">
        <v>2</v>
      </c>
      <c r="I15">
        <v>332</v>
      </c>
      <c r="Q15">
        <v>56120</v>
      </c>
    </row>
    <row r="16" spans="1:19" x14ac:dyDescent="0.25">
      <c r="A16" s="500" t="s">
        <v>210</v>
      </c>
      <c r="B16" s="499">
        <v>2021</v>
      </c>
      <c r="C16">
        <v>1</v>
      </c>
      <c r="D16" t="s">
        <v>1340</v>
      </c>
      <c r="E16">
        <v>4</v>
      </c>
      <c r="I16">
        <v>640</v>
      </c>
      <c r="O16">
        <v>750</v>
      </c>
      <c r="P16">
        <v>750</v>
      </c>
      <c r="Q16">
        <v>122067</v>
      </c>
    </row>
    <row r="17" spans="3:19" x14ac:dyDescent="0.25">
      <c r="C17">
        <v>1</v>
      </c>
      <c r="D17">
        <v>30</v>
      </c>
      <c r="E17">
        <v>4</v>
      </c>
      <c r="I17">
        <v>640</v>
      </c>
      <c r="O17">
        <v>750</v>
      </c>
      <c r="P17">
        <v>750</v>
      </c>
      <c r="Q17">
        <v>122067</v>
      </c>
    </row>
    <row r="18" spans="3:19" x14ac:dyDescent="0.25">
      <c r="C18" t="s">
        <v>1341</v>
      </c>
      <c r="E18">
        <v>38.85</v>
      </c>
      <c r="I18">
        <v>5891.55</v>
      </c>
      <c r="J18">
        <v>450.8</v>
      </c>
      <c r="K18">
        <v>67.2</v>
      </c>
      <c r="L18">
        <v>24</v>
      </c>
      <c r="O18">
        <v>1500</v>
      </c>
      <c r="P18">
        <v>1500</v>
      </c>
      <c r="Q18">
        <v>2160811</v>
      </c>
      <c r="S18">
        <v>5522.3607038123173</v>
      </c>
    </row>
    <row r="19" spans="3:19" x14ac:dyDescent="0.25">
      <c r="C19">
        <v>2</v>
      </c>
      <c r="D19" t="s">
        <v>266</v>
      </c>
      <c r="E19">
        <v>12.85</v>
      </c>
      <c r="I19">
        <v>1784</v>
      </c>
      <c r="J19">
        <v>214</v>
      </c>
      <c r="K19">
        <v>68</v>
      </c>
      <c r="L19">
        <v>24</v>
      </c>
      <c r="O19">
        <v>48855</v>
      </c>
      <c r="P19">
        <v>48855</v>
      </c>
      <c r="Q19">
        <v>1037964</v>
      </c>
      <c r="S19">
        <v>3022.3607038123168</v>
      </c>
    </row>
    <row r="20" spans="3:19" x14ac:dyDescent="0.25">
      <c r="C20">
        <v>2</v>
      </c>
      <c r="D20">
        <v>99</v>
      </c>
      <c r="E20">
        <v>2</v>
      </c>
      <c r="I20">
        <v>320</v>
      </c>
      <c r="J20">
        <v>50</v>
      </c>
      <c r="O20">
        <v>5484</v>
      </c>
      <c r="P20">
        <v>5484</v>
      </c>
      <c r="Q20">
        <v>80496</v>
      </c>
      <c r="S20">
        <v>3022.3607038123168</v>
      </c>
    </row>
    <row r="21" spans="3:19" x14ac:dyDescent="0.25">
      <c r="C21">
        <v>2</v>
      </c>
      <c r="D21">
        <v>100</v>
      </c>
      <c r="O21">
        <v>3384</v>
      </c>
      <c r="P21">
        <v>3384</v>
      </c>
    </row>
    <row r="22" spans="3:19" x14ac:dyDescent="0.25">
      <c r="C22">
        <v>2</v>
      </c>
      <c r="D22">
        <v>101</v>
      </c>
      <c r="E22">
        <v>9.25</v>
      </c>
      <c r="I22">
        <v>1220</v>
      </c>
      <c r="J22">
        <v>160</v>
      </c>
      <c r="K22">
        <v>68</v>
      </c>
      <c r="L22">
        <v>24</v>
      </c>
      <c r="O22">
        <v>39987</v>
      </c>
      <c r="P22">
        <v>39987</v>
      </c>
      <c r="Q22">
        <v>863860</v>
      </c>
    </row>
    <row r="23" spans="3:19" x14ac:dyDescent="0.25">
      <c r="C23">
        <v>2</v>
      </c>
      <c r="D23">
        <v>203</v>
      </c>
      <c r="E23">
        <v>1.6</v>
      </c>
      <c r="I23">
        <v>244</v>
      </c>
      <c r="J23">
        <v>4</v>
      </c>
      <c r="Q23">
        <v>93608</v>
      </c>
    </row>
    <row r="24" spans="3:19" x14ac:dyDescent="0.25">
      <c r="C24">
        <v>2</v>
      </c>
      <c r="D24" t="s">
        <v>1339</v>
      </c>
      <c r="E24">
        <v>22</v>
      </c>
      <c r="I24">
        <v>3113.75</v>
      </c>
      <c r="J24">
        <v>314.5</v>
      </c>
      <c r="L24">
        <v>64</v>
      </c>
      <c r="O24">
        <v>17052</v>
      </c>
      <c r="P24">
        <v>17052</v>
      </c>
      <c r="Q24">
        <v>1062925</v>
      </c>
      <c r="S24">
        <v>2500</v>
      </c>
    </row>
    <row r="25" spans="3:19" x14ac:dyDescent="0.25">
      <c r="C25">
        <v>2</v>
      </c>
      <c r="D25">
        <v>303</v>
      </c>
      <c r="E25">
        <v>1</v>
      </c>
      <c r="I25">
        <v>161.25</v>
      </c>
      <c r="O25">
        <v>3500</v>
      </c>
      <c r="P25">
        <v>3500</v>
      </c>
      <c r="Q25">
        <v>58967</v>
      </c>
      <c r="S25">
        <v>2500</v>
      </c>
    </row>
    <row r="26" spans="3:19" x14ac:dyDescent="0.25">
      <c r="C26">
        <v>2</v>
      </c>
      <c r="D26">
        <v>304</v>
      </c>
      <c r="E26">
        <v>3</v>
      </c>
      <c r="I26">
        <v>322.5</v>
      </c>
      <c r="O26">
        <v>8000</v>
      </c>
      <c r="P26">
        <v>8000</v>
      </c>
      <c r="Q26">
        <v>130319</v>
      </c>
    </row>
    <row r="27" spans="3:19" x14ac:dyDescent="0.25">
      <c r="C27">
        <v>2</v>
      </c>
      <c r="D27">
        <v>305</v>
      </c>
      <c r="E27">
        <v>1</v>
      </c>
      <c r="I27">
        <v>160</v>
      </c>
      <c r="J27">
        <v>28</v>
      </c>
      <c r="O27">
        <v>5552</v>
      </c>
      <c r="P27">
        <v>5552</v>
      </c>
      <c r="Q27">
        <v>73963</v>
      </c>
    </row>
    <row r="28" spans="3:19" x14ac:dyDescent="0.25">
      <c r="C28">
        <v>2</v>
      </c>
      <c r="D28">
        <v>408</v>
      </c>
      <c r="E28">
        <v>12</v>
      </c>
      <c r="I28">
        <v>1779.5</v>
      </c>
      <c r="J28">
        <v>247</v>
      </c>
      <c r="Q28">
        <v>618301</v>
      </c>
    </row>
    <row r="29" spans="3:19" x14ac:dyDescent="0.25">
      <c r="C29">
        <v>2</v>
      </c>
      <c r="D29">
        <v>409</v>
      </c>
      <c r="E29">
        <v>1</v>
      </c>
      <c r="I29">
        <v>154.5</v>
      </c>
      <c r="J29">
        <v>14.5</v>
      </c>
      <c r="Q29">
        <v>49875</v>
      </c>
    </row>
    <row r="30" spans="3:19" x14ac:dyDescent="0.25">
      <c r="C30">
        <v>2</v>
      </c>
      <c r="D30">
        <v>419</v>
      </c>
      <c r="E30">
        <v>2</v>
      </c>
      <c r="I30">
        <v>232</v>
      </c>
      <c r="J30">
        <v>23</v>
      </c>
      <c r="Q30">
        <v>66049</v>
      </c>
    </row>
    <row r="31" spans="3:19" x14ac:dyDescent="0.25">
      <c r="C31">
        <v>2</v>
      </c>
      <c r="D31">
        <v>424</v>
      </c>
      <c r="L31">
        <v>64</v>
      </c>
      <c r="Q31">
        <v>9000</v>
      </c>
    </row>
    <row r="32" spans="3:19" x14ac:dyDescent="0.25">
      <c r="C32">
        <v>2</v>
      </c>
      <c r="D32">
        <v>642</v>
      </c>
      <c r="E32">
        <v>2</v>
      </c>
      <c r="I32">
        <v>304</v>
      </c>
      <c r="J32">
        <v>2</v>
      </c>
      <c r="Q32">
        <v>56451</v>
      </c>
    </row>
    <row r="33" spans="3:19" x14ac:dyDescent="0.25">
      <c r="C33">
        <v>2</v>
      </c>
      <c r="D33" t="s">
        <v>1340</v>
      </c>
      <c r="E33">
        <v>4</v>
      </c>
      <c r="I33">
        <v>514.5</v>
      </c>
      <c r="Q33">
        <v>106672</v>
      </c>
    </row>
    <row r="34" spans="3:19" x14ac:dyDescent="0.25">
      <c r="C34">
        <v>2</v>
      </c>
      <c r="D34">
        <v>30</v>
      </c>
      <c r="E34">
        <v>4</v>
      </c>
      <c r="I34">
        <v>514.5</v>
      </c>
      <c r="Q34">
        <v>106672</v>
      </c>
    </row>
    <row r="35" spans="3:19" x14ac:dyDescent="0.25">
      <c r="C35" t="s">
        <v>1342</v>
      </c>
      <c r="E35">
        <v>38.85</v>
      </c>
      <c r="I35">
        <v>5412.25</v>
      </c>
      <c r="J35">
        <v>528.5</v>
      </c>
      <c r="K35">
        <v>68</v>
      </c>
      <c r="L35">
        <v>88</v>
      </c>
      <c r="O35">
        <v>65907</v>
      </c>
      <c r="P35">
        <v>65907</v>
      </c>
      <c r="Q35">
        <v>2207561</v>
      </c>
      <c r="S35">
        <v>5522.3607038123173</v>
      </c>
    </row>
    <row r="36" spans="3:19" x14ac:dyDescent="0.25">
      <c r="C36">
        <v>3</v>
      </c>
      <c r="D36" t="s">
        <v>266</v>
      </c>
      <c r="E36">
        <v>12.85</v>
      </c>
      <c r="I36">
        <v>1952.4</v>
      </c>
      <c r="J36">
        <v>208</v>
      </c>
      <c r="K36">
        <v>68</v>
      </c>
      <c r="L36">
        <v>24</v>
      </c>
      <c r="O36">
        <v>23944</v>
      </c>
      <c r="P36">
        <v>23944</v>
      </c>
      <c r="Q36">
        <v>934332</v>
      </c>
      <c r="R36">
        <v>3950</v>
      </c>
      <c r="S36">
        <v>3022.3607038123168</v>
      </c>
    </row>
    <row r="37" spans="3:19" x14ac:dyDescent="0.25">
      <c r="C37">
        <v>3</v>
      </c>
      <c r="D37">
        <v>99</v>
      </c>
      <c r="E37">
        <v>2</v>
      </c>
      <c r="I37">
        <v>344</v>
      </c>
      <c r="J37">
        <v>62</v>
      </c>
      <c r="O37">
        <v>5500</v>
      </c>
      <c r="P37">
        <v>5500</v>
      </c>
      <c r="Q37">
        <v>83464</v>
      </c>
      <c r="R37">
        <v>3950</v>
      </c>
      <c r="S37">
        <v>3022.3607038123168</v>
      </c>
    </row>
    <row r="38" spans="3:19" x14ac:dyDescent="0.25">
      <c r="C38">
        <v>3</v>
      </c>
      <c r="D38">
        <v>100</v>
      </c>
      <c r="O38">
        <v>4000</v>
      </c>
      <c r="P38">
        <v>4000</v>
      </c>
    </row>
    <row r="39" spans="3:19" x14ac:dyDescent="0.25">
      <c r="C39">
        <v>3</v>
      </c>
      <c r="D39">
        <v>101</v>
      </c>
      <c r="E39">
        <v>9.25</v>
      </c>
      <c r="I39">
        <v>1320.4</v>
      </c>
      <c r="J39">
        <v>138</v>
      </c>
      <c r="K39">
        <v>68</v>
      </c>
      <c r="L39">
        <v>24</v>
      </c>
      <c r="O39">
        <v>14444</v>
      </c>
      <c r="P39">
        <v>14444</v>
      </c>
      <c r="Q39">
        <v>755682</v>
      </c>
    </row>
    <row r="40" spans="3:19" x14ac:dyDescent="0.25">
      <c r="C40">
        <v>3</v>
      </c>
      <c r="D40">
        <v>203</v>
      </c>
      <c r="E40">
        <v>1.6</v>
      </c>
      <c r="I40">
        <v>288</v>
      </c>
      <c r="J40">
        <v>8</v>
      </c>
      <c r="Q40">
        <v>95186</v>
      </c>
    </row>
    <row r="41" spans="3:19" x14ac:dyDescent="0.25">
      <c r="C41">
        <v>3</v>
      </c>
      <c r="D41" t="s">
        <v>1339</v>
      </c>
      <c r="E41">
        <v>22</v>
      </c>
      <c r="I41">
        <v>3312</v>
      </c>
      <c r="J41">
        <v>328</v>
      </c>
      <c r="L41">
        <v>92</v>
      </c>
      <c r="O41">
        <v>17052</v>
      </c>
      <c r="P41">
        <v>17052</v>
      </c>
      <c r="Q41">
        <v>1000907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172</v>
      </c>
      <c r="O42">
        <v>3900</v>
      </c>
      <c r="P42">
        <v>3900</v>
      </c>
      <c r="Q42">
        <v>59919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357</v>
      </c>
      <c r="O43">
        <v>7800</v>
      </c>
      <c r="P43">
        <v>7800</v>
      </c>
      <c r="Q43">
        <v>129217</v>
      </c>
    </row>
    <row r="44" spans="3:19" x14ac:dyDescent="0.25">
      <c r="C44">
        <v>3</v>
      </c>
      <c r="D44">
        <v>305</v>
      </c>
      <c r="E44">
        <v>1</v>
      </c>
      <c r="I44">
        <v>184</v>
      </c>
      <c r="J44">
        <v>24</v>
      </c>
      <c r="O44">
        <v>5352</v>
      </c>
      <c r="P44">
        <v>5352</v>
      </c>
      <c r="Q44">
        <v>70927</v>
      </c>
    </row>
    <row r="45" spans="3:19" x14ac:dyDescent="0.25">
      <c r="C45">
        <v>3</v>
      </c>
      <c r="D45">
        <v>408</v>
      </c>
      <c r="E45">
        <v>12</v>
      </c>
      <c r="I45">
        <v>1894.5</v>
      </c>
      <c r="J45">
        <v>266.5</v>
      </c>
      <c r="Q45">
        <v>584367</v>
      </c>
    </row>
    <row r="46" spans="3:19" x14ac:dyDescent="0.25">
      <c r="C46">
        <v>3</v>
      </c>
      <c r="D46">
        <v>409</v>
      </c>
      <c r="E46">
        <v>1</v>
      </c>
      <c r="I46">
        <v>170.5</v>
      </c>
      <c r="J46">
        <v>24</v>
      </c>
      <c r="Q46">
        <v>53831</v>
      </c>
    </row>
    <row r="47" spans="3:19" x14ac:dyDescent="0.25">
      <c r="C47">
        <v>3</v>
      </c>
      <c r="D47">
        <v>419</v>
      </c>
      <c r="E47">
        <v>2</v>
      </c>
      <c r="I47">
        <v>184</v>
      </c>
      <c r="J47">
        <v>13.5</v>
      </c>
      <c r="Q47">
        <v>42605</v>
      </c>
    </row>
    <row r="48" spans="3:19" x14ac:dyDescent="0.25">
      <c r="C48">
        <v>3</v>
      </c>
      <c r="D48">
        <v>424</v>
      </c>
      <c r="L48">
        <v>92</v>
      </c>
      <c r="Q48">
        <v>3600</v>
      </c>
    </row>
    <row r="49" spans="3:19" x14ac:dyDescent="0.25">
      <c r="C49">
        <v>3</v>
      </c>
      <c r="D49">
        <v>642</v>
      </c>
      <c r="E49">
        <v>2</v>
      </c>
      <c r="I49">
        <v>350</v>
      </c>
      <c r="Q49">
        <v>56441</v>
      </c>
    </row>
    <row r="50" spans="3:19" x14ac:dyDescent="0.25">
      <c r="C50">
        <v>3</v>
      </c>
      <c r="D50" t="s">
        <v>1340</v>
      </c>
      <c r="E50">
        <v>4</v>
      </c>
      <c r="I50">
        <v>496</v>
      </c>
      <c r="Q50">
        <v>90121</v>
      </c>
    </row>
    <row r="51" spans="3:19" x14ac:dyDescent="0.25">
      <c r="C51">
        <v>3</v>
      </c>
      <c r="D51">
        <v>30</v>
      </c>
      <c r="E51">
        <v>4</v>
      </c>
      <c r="I51">
        <v>496</v>
      </c>
      <c r="Q51">
        <v>90121</v>
      </c>
    </row>
    <row r="52" spans="3:19" x14ac:dyDescent="0.25">
      <c r="C52" t="s">
        <v>1343</v>
      </c>
      <c r="E52">
        <v>38.85</v>
      </c>
      <c r="I52">
        <v>5760.4</v>
      </c>
      <c r="J52">
        <v>536</v>
      </c>
      <c r="K52">
        <v>68</v>
      </c>
      <c r="L52">
        <v>116</v>
      </c>
      <c r="O52">
        <v>40996</v>
      </c>
      <c r="P52">
        <v>40996</v>
      </c>
      <c r="Q52">
        <v>2025360</v>
      </c>
      <c r="R52">
        <v>3950</v>
      </c>
      <c r="S52">
        <v>5522.3607038123173</v>
      </c>
    </row>
    <row r="53" spans="3:19" x14ac:dyDescent="0.25">
      <c r="C53">
        <v>4</v>
      </c>
      <c r="D53" t="s">
        <v>266</v>
      </c>
      <c r="E53">
        <v>12.85</v>
      </c>
      <c r="I53">
        <v>2074.8000000000002</v>
      </c>
      <c r="J53">
        <v>256</v>
      </c>
      <c r="K53">
        <v>32</v>
      </c>
      <c r="L53">
        <v>26</v>
      </c>
      <c r="Q53">
        <v>1903612</v>
      </c>
      <c r="R53">
        <v>1010</v>
      </c>
      <c r="S53">
        <v>3022.3607038123168</v>
      </c>
    </row>
    <row r="54" spans="3:19" x14ac:dyDescent="0.25">
      <c r="C54">
        <v>4</v>
      </c>
      <c r="D54">
        <v>99</v>
      </c>
      <c r="E54">
        <v>1</v>
      </c>
      <c r="I54">
        <v>176</v>
      </c>
      <c r="J54">
        <v>82</v>
      </c>
      <c r="Q54">
        <v>89455</v>
      </c>
      <c r="R54">
        <v>1010</v>
      </c>
      <c r="S54">
        <v>3022.3607038123168</v>
      </c>
    </row>
    <row r="55" spans="3:19" x14ac:dyDescent="0.25">
      <c r="C55">
        <v>4</v>
      </c>
      <c r="D55">
        <v>100</v>
      </c>
      <c r="E55">
        <v>1</v>
      </c>
      <c r="I55">
        <v>168</v>
      </c>
      <c r="J55">
        <v>32</v>
      </c>
      <c r="Q55">
        <v>140909</v>
      </c>
    </row>
    <row r="56" spans="3:19" x14ac:dyDescent="0.25">
      <c r="C56">
        <v>4</v>
      </c>
      <c r="D56">
        <v>101</v>
      </c>
      <c r="E56">
        <v>9.25</v>
      </c>
      <c r="I56">
        <v>1462.8</v>
      </c>
      <c r="J56">
        <v>136</v>
      </c>
      <c r="K56">
        <v>32</v>
      </c>
      <c r="L56">
        <v>26</v>
      </c>
      <c r="Q56">
        <v>1472795</v>
      </c>
    </row>
    <row r="57" spans="3:19" x14ac:dyDescent="0.25">
      <c r="C57">
        <v>4</v>
      </c>
      <c r="D57">
        <v>203</v>
      </c>
      <c r="E57">
        <v>1.6</v>
      </c>
      <c r="I57">
        <v>268</v>
      </c>
      <c r="J57">
        <v>6</v>
      </c>
      <c r="Q57">
        <v>200453</v>
      </c>
    </row>
    <row r="58" spans="3:19" x14ac:dyDescent="0.25">
      <c r="C58">
        <v>4</v>
      </c>
      <c r="D58" t="s">
        <v>1339</v>
      </c>
      <c r="E58">
        <v>22</v>
      </c>
      <c r="I58">
        <v>3428.5</v>
      </c>
      <c r="J58">
        <v>290</v>
      </c>
      <c r="L58">
        <v>88</v>
      </c>
      <c r="O58">
        <v>17802</v>
      </c>
      <c r="P58">
        <v>17802</v>
      </c>
      <c r="Q58">
        <v>2578172</v>
      </c>
      <c r="S58">
        <v>2500</v>
      </c>
    </row>
    <row r="59" spans="3:19" x14ac:dyDescent="0.25">
      <c r="C59">
        <v>4</v>
      </c>
      <c r="D59">
        <v>303</v>
      </c>
      <c r="E59">
        <v>1</v>
      </c>
      <c r="I59">
        <v>162.25</v>
      </c>
      <c r="O59">
        <v>3900</v>
      </c>
      <c r="P59">
        <v>3900</v>
      </c>
      <c r="Q59">
        <v>133457</v>
      </c>
      <c r="S59">
        <v>2500</v>
      </c>
    </row>
    <row r="60" spans="3:19" x14ac:dyDescent="0.25">
      <c r="C60">
        <v>4</v>
      </c>
      <c r="D60">
        <v>304</v>
      </c>
      <c r="E60">
        <v>3</v>
      </c>
      <c r="I60">
        <v>320.75</v>
      </c>
      <c r="O60">
        <v>7800</v>
      </c>
      <c r="P60">
        <v>7800</v>
      </c>
      <c r="Q60">
        <v>302924</v>
      </c>
    </row>
    <row r="61" spans="3:19" x14ac:dyDescent="0.25">
      <c r="C61">
        <v>4</v>
      </c>
      <c r="D61">
        <v>305</v>
      </c>
      <c r="E61">
        <v>1</v>
      </c>
      <c r="I61">
        <v>173.5</v>
      </c>
      <c r="J61">
        <v>31</v>
      </c>
      <c r="O61">
        <v>5352</v>
      </c>
      <c r="P61">
        <v>5352</v>
      </c>
      <c r="Q61">
        <v>138913</v>
      </c>
    </row>
    <row r="62" spans="3:19" x14ac:dyDescent="0.25">
      <c r="C62">
        <v>4</v>
      </c>
      <c r="D62">
        <v>408</v>
      </c>
      <c r="E62">
        <v>12</v>
      </c>
      <c r="I62">
        <v>1995.5</v>
      </c>
      <c r="J62">
        <v>225.5</v>
      </c>
      <c r="O62">
        <v>750</v>
      </c>
      <c r="P62">
        <v>750</v>
      </c>
      <c r="Q62">
        <v>1470530</v>
      </c>
    </row>
    <row r="63" spans="3:19" x14ac:dyDescent="0.25">
      <c r="C63">
        <v>4</v>
      </c>
      <c r="D63">
        <v>409</v>
      </c>
      <c r="E63">
        <v>1</v>
      </c>
      <c r="I63">
        <v>143</v>
      </c>
      <c r="J63">
        <v>12</v>
      </c>
      <c r="Q63">
        <v>123513</v>
      </c>
    </row>
    <row r="64" spans="3:19" x14ac:dyDescent="0.25">
      <c r="C64">
        <v>4</v>
      </c>
      <c r="D64">
        <v>419</v>
      </c>
      <c r="E64">
        <v>2</v>
      </c>
      <c r="I64">
        <v>292</v>
      </c>
      <c r="J64">
        <v>21.5</v>
      </c>
      <c r="Q64">
        <v>168093</v>
      </c>
    </row>
    <row r="65" spans="3:19" x14ac:dyDescent="0.25">
      <c r="C65">
        <v>4</v>
      </c>
      <c r="D65">
        <v>424</v>
      </c>
      <c r="L65">
        <v>88</v>
      </c>
      <c r="Q65">
        <v>18162</v>
      </c>
    </row>
    <row r="66" spans="3:19" x14ac:dyDescent="0.25">
      <c r="C66">
        <v>4</v>
      </c>
      <c r="D66">
        <v>642</v>
      </c>
      <c r="E66">
        <v>2</v>
      </c>
      <c r="I66">
        <v>341.5</v>
      </c>
      <c r="Q66">
        <v>222580</v>
      </c>
    </row>
    <row r="67" spans="3:19" x14ac:dyDescent="0.25">
      <c r="C67">
        <v>4</v>
      </c>
      <c r="D67" t="s">
        <v>1340</v>
      </c>
      <c r="E67">
        <v>4</v>
      </c>
      <c r="I67">
        <v>594</v>
      </c>
      <c r="Q67">
        <v>210874</v>
      </c>
    </row>
    <row r="68" spans="3:19" x14ac:dyDescent="0.25">
      <c r="C68">
        <v>4</v>
      </c>
      <c r="D68">
        <v>30</v>
      </c>
      <c r="E68">
        <v>4</v>
      </c>
      <c r="I68">
        <v>594</v>
      </c>
      <c r="Q68">
        <v>210874</v>
      </c>
    </row>
    <row r="69" spans="3:19" x14ac:dyDescent="0.25">
      <c r="C69" t="s">
        <v>1344</v>
      </c>
      <c r="E69">
        <v>38.85</v>
      </c>
      <c r="I69">
        <v>6097.3</v>
      </c>
      <c r="J69">
        <v>546</v>
      </c>
      <c r="K69">
        <v>32</v>
      </c>
      <c r="L69">
        <v>114</v>
      </c>
      <c r="O69">
        <v>17802</v>
      </c>
      <c r="P69">
        <v>17802</v>
      </c>
      <c r="Q69">
        <v>4692658</v>
      </c>
      <c r="R69">
        <v>1010</v>
      </c>
      <c r="S69">
        <v>5522.3607038123173</v>
      </c>
    </row>
  </sheetData>
  <hyperlinks>
    <hyperlink ref="A2" location="Obsah!A1" display="Zpět na Obsah  KL 01  1.-4.měsíc" xr:uid="{1253FD89-436E-4DF9-BD58-F2EA12DB895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1361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25499554.340000004</v>
      </c>
      <c r="C3" s="343">
        <f t="shared" ref="C3:Z3" si="0">SUBTOTAL(9,C6:C1048576)</f>
        <v>0</v>
      </c>
      <c r="D3" s="343"/>
      <c r="E3" s="343">
        <f>SUBTOTAL(9,E6:E1048576)/4</f>
        <v>21319028.680000003</v>
      </c>
      <c r="F3" s="343"/>
      <c r="G3" s="343">
        <f t="shared" si="0"/>
        <v>0</v>
      </c>
      <c r="H3" s="343">
        <f>SUBTOTAL(9,H6:H1048576)/4</f>
        <v>26082143.249999993</v>
      </c>
      <c r="I3" s="346">
        <f>IF(B3&lt;&gt;0,H3/B3,"")</f>
        <v>1.0228470232158571</v>
      </c>
      <c r="J3" s="344">
        <f>IF(E3&lt;&gt;0,H3/E3,"")</f>
        <v>1.2234208059614087</v>
      </c>
      <c r="K3" s="345">
        <f t="shared" si="0"/>
        <v>35511438.499999978</v>
      </c>
      <c r="L3" s="345"/>
      <c r="M3" s="343">
        <f t="shared" si="0"/>
        <v>0</v>
      </c>
      <c r="N3" s="343">
        <f t="shared" si="0"/>
        <v>27625964.439999945</v>
      </c>
      <c r="O3" s="343"/>
      <c r="P3" s="343">
        <f t="shared" si="0"/>
        <v>0</v>
      </c>
      <c r="Q3" s="343">
        <f t="shared" si="0"/>
        <v>30304355.360000033</v>
      </c>
      <c r="R3" s="346">
        <f>IF(K3&lt;&gt;0,Q3/K3,"")</f>
        <v>0.85336884789953105</v>
      </c>
      <c r="S3" s="346">
        <f>IF(N3&lt;&gt;0,Q3/N3,"")</f>
        <v>1.0969519426486343</v>
      </c>
      <c r="T3" s="342">
        <f t="shared" si="0"/>
        <v>0</v>
      </c>
      <c r="U3" s="345"/>
      <c r="V3" s="343">
        <f t="shared" si="0"/>
        <v>0</v>
      </c>
      <c r="W3" s="343">
        <f t="shared" si="0"/>
        <v>217124.4</v>
      </c>
      <c r="X3" s="343"/>
      <c r="Y3" s="343">
        <f t="shared" si="0"/>
        <v>0</v>
      </c>
      <c r="Z3" s="343">
        <f t="shared" si="0"/>
        <v>217124.4</v>
      </c>
      <c r="AA3" s="346" t="str">
        <f>IF(T3&lt;&gt;0,Z3/T3,"")</f>
        <v/>
      </c>
      <c r="AB3" s="344">
        <f>IF(W3&lt;&gt;0,Z3/W3,"")</f>
        <v>1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7"/>
      <c r="B5" s="848">
        <v>2019</v>
      </c>
      <c r="C5" s="849"/>
      <c r="D5" s="849"/>
      <c r="E5" s="849">
        <v>2020</v>
      </c>
      <c r="F5" s="849"/>
      <c r="G5" s="849"/>
      <c r="H5" s="849">
        <v>2021</v>
      </c>
      <c r="I5" s="850" t="s">
        <v>324</v>
      </c>
      <c r="J5" s="851" t="s">
        <v>2</v>
      </c>
      <c r="K5" s="848">
        <v>2015</v>
      </c>
      <c r="L5" s="849"/>
      <c r="M5" s="849"/>
      <c r="N5" s="849">
        <v>2020</v>
      </c>
      <c r="O5" s="849"/>
      <c r="P5" s="849"/>
      <c r="Q5" s="849">
        <v>2021</v>
      </c>
      <c r="R5" s="850" t="s">
        <v>324</v>
      </c>
      <c r="S5" s="851" t="s">
        <v>2</v>
      </c>
      <c r="T5" s="848">
        <v>2015</v>
      </c>
      <c r="U5" s="849"/>
      <c r="V5" s="849"/>
      <c r="W5" s="849">
        <v>2020</v>
      </c>
      <c r="X5" s="849"/>
      <c r="Y5" s="849"/>
      <c r="Z5" s="849">
        <v>2021</v>
      </c>
      <c r="AA5" s="850" t="s">
        <v>324</v>
      </c>
      <c r="AB5" s="851" t="s">
        <v>2</v>
      </c>
    </row>
    <row r="6" spans="1:28" ht="14.45" customHeight="1" x14ac:dyDescent="0.25">
      <c r="A6" s="852" t="s">
        <v>1359</v>
      </c>
      <c r="B6" s="853">
        <v>25499554.340000004</v>
      </c>
      <c r="C6" s="854"/>
      <c r="D6" s="854"/>
      <c r="E6" s="853">
        <v>21319028.680000007</v>
      </c>
      <c r="F6" s="854"/>
      <c r="G6" s="854"/>
      <c r="H6" s="853">
        <v>26082143.249999989</v>
      </c>
      <c r="I6" s="854"/>
      <c r="J6" s="854"/>
      <c r="K6" s="853">
        <v>17755719.249999989</v>
      </c>
      <c r="L6" s="854"/>
      <c r="M6" s="854"/>
      <c r="N6" s="853">
        <v>13812982.219999973</v>
      </c>
      <c r="O6" s="854"/>
      <c r="P6" s="854"/>
      <c r="Q6" s="853">
        <v>15152177.680000016</v>
      </c>
      <c r="R6" s="854"/>
      <c r="S6" s="854"/>
      <c r="T6" s="853"/>
      <c r="U6" s="854"/>
      <c r="V6" s="854"/>
      <c r="W6" s="853">
        <v>108562.2</v>
      </c>
      <c r="X6" s="854"/>
      <c r="Y6" s="854"/>
      <c r="Z6" s="853">
        <v>108562.2</v>
      </c>
      <c r="AA6" s="854"/>
      <c r="AB6" s="855"/>
    </row>
    <row r="7" spans="1:28" ht="14.45" customHeight="1" thickBot="1" x14ac:dyDescent="0.3">
      <c r="A7" s="859" t="s">
        <v>1360</v>
      </c>
      <c r="B7" s="856">
        <v>25499554.340000004</v>
      </c>
      <c r="C7" s="857"/>
      <c r="D7" s="857"/>
      <c r="E7" s="856">
        <v>21319028.680000007</v>
      </c>
      <c r="F7" s="857"/>
      <c r="G7" s="857"/>
      <c r="H7" s="856">
        <v>26082143.249999989</v>
      </c>
      <c r="I7" s="857"/>
      <c r="J7" s="857"/>
      <c r="K7" s="856">
        <v>17755719.249999989</v>
      </c>
      <c r="L7" s="857"/>
      <c r="M7" s="857"/>
      <c r="N7" s="856">
        <v>13812982.219999973</v>
      </c>
      <c r="O7" s="857"/>
      <c r="P7" s="857"/>
      <c r="Q7" s="856">
        <v>15152177.680000016</v>
      </c>
      <c r="R7" s="857"/>
      <c r="S7" s="857"/>
      <c r="T7" s="856"/>
      <c r="U7" s="857"/>
      <c r="V7" s="857"/>
      <c r="W7" s="856">
        <v>108562.2</v>
      </c>
      <c r="X7" s="857"/>
      <c r="Y7" s="857"/>
      <c r="Z7" s="856">
        <v>108562.2</v>
      </c>
      <c r="AA7" s="857"/>
      <c r="AB7" s="858"/>
    </row>
    <row r="8" spans="1:28" ht="14.45" customHeight="1" thickBot="1" x14ac:dyDescent="0.25"/>
    <row r="9" spans="1:28" ht="14.45" customHeight="1" x14ac:dyDescent="0.25">
      <c r="A9" s="852" t="s">
        <v>568</v>
      </c>
      <c r="B9" s="853">
        <v>6005909.3399999999</v>
      </c>
      <c r="C9" s="854"/>
      <c r="D9" s="854"/>
      <c r="E9" s="853">
        <v>4460147.68</v>
      </c>
      <c r="F9" s="854"/>
      <c r="G9" s="854"/>
      <c r="H9" s="853">
        <v>5546983.2499999991</v>
      </c>
      <c r="I9" s="854"/>
      <c r="J9" s="855"/>
    </row>
    <row r="10" spans="1:28" ht="14.45" customHeight="1" x14ac:dyDescent="0.25">
      <c r="A10" s="867" t="s">
        <v>1362</v>
      </c>
      <c r="B10" s="860">
        <v>5569</v>
      </c>
      <c r="C10" s="861"/>
      <c r="D10" s="861"/>
      <c r="E10" s="860">
        <v>36920.339999999997</v>
      </c>
      <c r="F10" s="861"/>
      <c r="G10" s="861"/>
      <c r="H10" s="860">
        <v>6284.1200000000008</v>
      </c>
      <c r="I10" s="861"/>
      <c r="J10" s="862"/>
    </row>
    <row r="11" spans="1:28" ht="14.45" customHeight="1" x14ac:dyDescent="0.25">
      <c r="A11" s="867" t="s">
        <v>1363</v>
      </c>
      <c r="B11" s="860">
        <v>6000340.3399999999</v>
      </c>
      <c r="C11" s="861"/>
      <c r="D11" s="861"/>
      <c r="E11" s="860">
        <v>4423227.34</v>
      </c>
      <c r="F11" s="861"/>
      <c r="G11" s="861"/>
      <c r="H11" s="860">
        <v>5540699.129999999</v>
      </c>
      <c r="I11" s="861"/>
      <c r="J11" s="862"/>
    </row>
    <row r="12" spans="1:28" ht="14.45" customHeight="1" x14ac:dyDescent="0.25">
      <c r="A12" s="863" t="s">
        <v>571</v>
      </c>
      <c r="B12" s="864">
        <v>19493645</v>
      </c>
      <c r="C12" s="865"/>
      <c r="D12" s="865"/>
      <c r="E12" s="864">
        <v>16858881</v>
      </c>
      <c r="F12" s="865"/>
      <c r="G12" s="865"/>
      <c r="H12" s="864">
        <v>20535160</v>
      </c>
      <c r="I12" s="865"/>
      <c r="J12" s="866"/>
    </row>
    <row r="13" spans="1:28" ht="14.45" customHeight="1" thickBot="1" x14ac:dyDescent="0.3">
      <c r="A13" s="859" t="s">
        <v>1363</v>
      </c>
      <c r="B13" s="856">
        <v>19493645</v>
      </c>
      <c r="C13" s="857"/>
      <c r="D13" s="857"/>
      <c r="E13" s="856">
        <v>16858881</v>
      </c>
      <c r="F13" s="857"/>
      <c r="G13" s="857"/>
      <c r="H13" s="856">
        <v>20535160</v>
      </c>
      <c r="I13" s="857"/>
      <c r="J13" s="858"/>
    </row>
    <row r="14" spans="1:28" ht="14.45" customHeight="1" x14ac:dyDescent="0.2">
      <c r="A14" s="786" t="s">
        <v>295</v>
      </c>
    </row>
    <row r="15" spans="1:28" ht="14.45" customHeight="1" x14ac:dyDescent="0.2">
      <c r="A15" s="787" t="s">
        <v>847</v>
      </c>
    </row>
    <row r="16" spans="1:28" ht="14.45" customHeight="1" x14ac:dyDescent="0.2">
      <c r="A16" s="786" t="s">
        <v>1364</v>
      </c>
    </row>
    <row r="17" spans="1:1" ht="14.45" customHeight="1" x14ac:dyDescent="0.2">
      <c r="A17" s="786" t="s">
        <v>1365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23C7BB32-A5DA-4383-9130-26338C26C9A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1369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7842</v>
      </c>
      <c r="C3" s="403">
        <f t="shared" si="0"/>
        <v>6619</v>
      </c>
      <c r="D3" s="437">
        <f t="shared" si="0"/>
        <v>6961</v>
      </c>
      <c r="E3" s="345">
        <f t="shared" si="0"/>
        <v>25499554.340000004</v>
      </c>
      <c r="F3" s="343">
        <f t="shared" si="0"/>
        <v>21319028.68</v>
      </c>
      <c r="G3" s="404">
        <f t="shared" si="0"/>
        <v>26082143.25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7"/>
      <c r="B5" s="848">
        <v>2019</v>
      </c>
      <c r="C5" s="849">
        <v>2020</v>
      </c>
      <c r="D5" s="868">
        <v>2021</v>
      </c>
      <c r="E5" s="848">
        <v>2019</v>
      </c>
      <c r="F5" s="849">
        <v>2020</v>
      </c>
      <c r="G5" s="868">
        <v>2021</v>
      </c>
    </row>
    <row r="6" spans="1:7" ht="14.45" customHeight="1" x14ac:dyDescent="0.2">
      <c r="A6" s="838" t="s">
        <v>1362</v>
      </c>
      <c r="B6" s="225">
        <v>5</v>
      </c>
      <c r="C6" s="225">
        <v>250</v>
      </c>
      <c r="D6" s="225">
        <v>10</v>
      </c>
      <c r="E6" s="869">
        <v>5569</v>
      </c>
      <c r="F6" s="869">
        <v>36920.339999999997</v>
      </c>
      <c r="G6" s="870">
        <v>6284.1200000000008</v>
      </c>
    </row>
    <row r="7" spans="1:7" ht="14.45" customHeight="1" x14ac:dyDescent="0.2">
      <c r="A7" s="839" t="s">
        <v>849</v>
      </c>
      <c r="B7" s="831">
        <v>582</v>
      </c>
      <c r="C7" s="831">
        <v>598</v>
      </c>
      <c r="D7" s="831">
        <v>190</v>
      </c>
      <c r="E7" s="871">
        <v>1036492.3199999998</v>
      </c>
      <c r="F7" s="871">
        <v>890683.34</v>
      </c>
      <c r="G7" s="872">
        <v>575904.57000000007</v>
      </c>
    </row>
    <row r="8" spans="1:7" ht="14.45" customHeight="1" x14ac:dyDescent="0.2">
      <c r="A8" s="839" t="s">
        <v>850</v>
      </c>
      <c r="B8" s="831">
        <v>362</v>
      </c>
      <c r="C8" s="831">
        <v>340</v>
      </c>
      <c r="D8" s="831">
        <v>520</v>
      </c>
      <c r="E8" s="871">
        <v>5196522</v>
      </c>
      <c r="F8" s="871">
        <v>4922657</v>
      </c>
      <c r="G8" s="872">
        <v>7649200</v>
      </c>
    </row>
    <row r="9" spans="1:7" ht="14.45" customHeight="1" x14ac:dyDescent="0.2">
      <c r="A9" s="839" t="s">
        <v>851</v>
      </c>
      <c r="B9" s="831">
        <v>520</v>
      </c>
      <c r="C9" s="831">
        <v>682</v>
      </c>
      <c r="D9" s="831">
        <v>477</v>
      </c>
      <c r="E9" s="871">
        <v>1003553.01</v>
      </c>
      <c r="F9" s="871">
        <v>1584848.67</v>
      </c>
      <c r="G9" s="872">
        <v>565684.43999999994</v>
      </c>
    </row>
    <row r="10" spans="1:7" ht="14.45" customHeight="1" x14ac:dyDescent="0.2">
      <c r="A10" s="839" t="s">
        <v>852</v>
      </c>
      <c r="B10" s="831">
        <v>456</v>
      </c>
      <c r="C10" s="831">
        <v>384</v>
      </c>
      <c r="D10" s="831">
        <v>574</v>
      </c>
      <c r="E10" s="871">
        <v>6618840</v>
      </c>
      <c r="F10" s="871">
        <v>5576064</v>
      </c>
      <c r="G10" s="872">
        <v>8401811</v>
      </c>
    </row>
    <row r="11" spans="1:7" ht="14.45" customHeight="1" x14ac:dyDescent="0.2">
      <c r="A11" s="839" t="s">
        <v>1366</v>
      </c>
      <c r="B11" s="831">
        <v>34</v>
      </c>
      <c r="C11" s="831">
        <v>5</v>
      </c>
      <c r="D11" s="831">
        <v>25</v>
      </c>
      <c r="E11" s="871">
        <v>493510</v>
      </c>
      <c r="F11" s="871">
        <v>72605</v>
      </c>
      <c r="G11" s="872">
        <v>367750</v>
      </c>
    </row>
    <row r="12" spans="1:7" ht="14.45" customHeight="1" x14ac:dyDescent="0.2">
      <c r="A12" s="839" t="s">
        <v>853</v>
      </c>
      <c r="B12" s="831">
        <v>938</v>
      </c>
      <c r="C12" s="831">
        <v>294</v>
      </c>
      <c r="D12" s="831">
        <v>622</v>
      </c>
      <c r="E12" s="871">
        <v>1395688.3399999999</v>
      </c>
      <c r="F12" s="871">
        <v>551824.66</v>
      </c>
      <c r="G12" s="872">
        <v>716993.77</v>
      </c>
    </row>
    <row r="13" spans="1:7" ht="14.45" customHeight="1" x14ac:dyDescent="0.2">
      <c r="A13" s="839" t="s">
        <v>854</v>
      </c>
      <c r="B13" s="831"/>
      <c r="C13" s="831"/>
      <c r="D13" s="831">
        <v>16</v>
      </c>
      <c r="E13" s="871"/>
      <c r="F13" s="871"/>
      <c r="G13" s="872">
        <v>125098</v>
      </c>
    </row>
    <row r="14" spans="1:7" ht="14.45" customHeight="1" x14ac:dyDescent="0.2">
      <c r="A14" s="839" t="s">
        <v>855</v>
      </c>
      <c r="B14" s="831">
        <v>51</v>
      </c>
      <c r="C14" s="831">
        <v>125</v>
      </c>
      <c r="D14" s="831">
        <v>666</v>
      </c>
      <c r="E14" s="871">
        <v>548556</v>
      </c>
      <c r="F14" s="871">
        <v>1236578</v>
      </c>
      <c r="G14" s="872">
        <v>946811.34000000008</v>
      </c>
    </row>
    <row r="15" spans="1:7" ht="14.45" customHeight="1" x14ac:dyDescent="0.2">
      <c r="A15" s="839" t="s">
        <v>1367</v>
      </c>
      <c r="B15" s="831">
        <v>1234</v>
      </c>
      <c r="C15" s="831">
        <v>1069</v>
      </c>
      <c r="D15" s="831">
        <v>1216</v>
      </c>
      <c r="E15" s="871">
        <v>1448600</v>
      </c>
      <c r="F15" s="871">
        <v>1289447</v>
      </c>
      <c r="G15" s="872">
        <v>1446535</v>
      </c>
    </row>
    <row r="16" spans="1:7" ht="14.45" customHeight="1" x14ac:dyDescent="0.2">
      <c r="A16" s="839" t="s">
        <v>856</v>
      </c>
      <c r="B16" s="831">
        <v>111</v>
      </c>
      <c r="C16" s="831">
        <v>109</v>
      </c>
      <c r="D16" s="831">
        <v>257</v>
      </c>
      <c r="E16" s="871">
        <v>245035.66999999998</v>
      </c>
      <c r="F16" s="871">
        <v>323645</v>
      </c>
      <c r="G16" s="872">
        <v>585876.44999999995</v>
      </c>
    </row>
    <row r="17" spans="1:7" ht="14.45" customHeight="1" x14ac:dyDescent="0.2">
      <c r="A17" s="839" t="s">
        <v>857</v>
      </c>
      <c r="B17" s="831">
        <v>1459</v>
      </c>
      <c r="C17" s="831">
        <v>1246</v>
      </c>
      <c r="D17" s="831">
        <v>1097</v>
      </c>
      <c r="E17" s="871">
        <v>2351952</v>
      </c>
      <c r="F17" s="871">
        <v>1441654</v>
      </c>
      <c r="G17" s="872">
        <v>1398184.11</v>
      </c>
    </row>
    <row r="18" spans="1:7" ht="14.45" customHeight="1" x14ac:dyDescent="0.2">
      <c r="A18" s="839" t="s">
        <v>858</v>
      </c>
      <c r="B18" s="831">
        <v>485</v>
      </c>
      <c r="C18" s="831">
        <v>266</v>
      </c>
      <c r="D18" s="831">
        <v>340</v>
      </c>
      <c r="E18" s="871">
        <v>1786137</v>
      </c>
      <c r="F18" s="871">
        <v>1605444</v>
      </c>
      <c r="G18" s="872">
        <v>1458417.12</v>
      </c>
    </row>
    <row r="19" spans="1:7" ht="14.45" customHeight="1" x14ac:dyDescent="0.2">
      <c r="A19" s="839" t="s">
        <v>1368</v>
      </c>
      <c r="B19" s="831">
        <v>836</v>
      </c>
      <c r="C19" s="831">
        <v>361</v>
      </c>
      <c r="D19" s="831">
        <v>11</v>
      </c>
      <c r="E19" s="871">
        <v>2227020.67</v>
      </c>
      <c r="F19" s="871">
        <v>570418</v>
      </c>
      <c r="G19" s="872">
        <v>161810</v>
      </c>
    </row>
    <row r="20" spans="1:7" ht="14.45" customHeight="1" thickBot="1" x14ac:dyDescent="0.25">
      <c r="A20" s="875" t="s">
        <v>859</v>
      </c>
      <c r="B20" s="833">
        <v>769</v>
      </c>
      <c r="C20" s="833">
        <v>890</v>
      </c>
      <c r="D20" s="833">
        <v>940</v>
      </c>
      <c r="E20" s="873">
        <v>1142078.33</v>
      </c>
      <c r="F20" s="873">
        <v>1216239.67</v>
      </c>
      <c r="G20" s="874">
        <v>1675783.33</v>
      </c>
    </row>
    <row r="21" spans="1:7" ht="14.45" customHeight="1" x14ac:dyDescent="0.2">
      <c r="A21" s="786" t="s">
        <v>295</v>
      </c>
    </row>
    <row r="22" spans="1:7" ht="14.45" customHeight="1" x14ac:dyDescent="0.2">
      <c r="A22" s="787" t="s">
        <v>847</v>
      </c>
    </row>
    <row r="23" spans="1:7" ht="14.45" customHeight="1" x14ac:dyDescent="0.2">
      <c r="A23" s="786" t="s">
        <v>1364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8DA0E95-6B6A-4176-8079-107D10B8E43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7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1518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1073723.75</v>
      </c>
      <c r="H3" s="208">
        <f t="shared" si="0"/>
        <v>43255273.589999996</v>
      </c>
      <c r="I3" s="78"/>
      <c r="J3" s="78"/>
      <c r="K3" s="208">
        <f t="shared" si="0"/>
        <v>809934.67999999993</v>
      </c>
      <c r="L3" s="208">
        <f t="shared" si="0"/>
        <v>35240573.100000009</v>
      </c>
      <c r="M3" s="78"/>
      <c r="N3" s="78"/>
      <c r="O3" s="208">
        <f t="shared" si="0"/>
        <v>853035.35000000009</v>
      </c>
      <c r="P3" s="208">
        <f t="shared" si="0"/>
        <v>41342883.129999995</v>
      </c>
      <c r="Q3" s="79">
        <f>IF(L3=0,0,P3/L3)</f>
        <v>1.173161486695572</v>
      </c>
      <c r="R3" s="209">
        <f>IF(O3=0,0,P3/O3)</f>
        <v>48.465615322975758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6"/>
      <c r="B5" s="876"/>
      <c r="C5" s="877"/>
      <c r="D5" s="878"/>
      <c r="E5" s="879"/>
      <c r="F5" s="880"/>
      <c r="G5" s="881" t="s">
        <v>90</v>
      </c>
      <c r="H5" s="882" t="s">
        <v>14</v>
      </c>
      <c r="I5" s="883"/>
      <c r="J5" s="883"/>
      <c r="K5" s="881" t="s">
        <v>90</v>
      </c>
      <c r="L5" s="882" t="s">
        <v>14</v>
      </c>
      <c r="M5" s="883"/>
      <c r="N5" s="883"/>
      <c r="O5" s="881" t="s">
        <v>90</v>
      </c>
      <c r="P5" s="882" t="s">
        <v>14</v>
      </c>
      <c r="Q5" s="884"/>
      <c r="R5" s="885"/>
    </row>
    <row r="6" spans="1:18" ht="14.45" customHeight="1" x14ac:dyDescent="0.2">
      <c r="A6" s="806" t="s">
        <v>1370</v>
      </c>
      <c r="B6" s="807" t="s">
        <v>1371</v>
      </c>
      <c r="C6" s="807" t="s">
        <v>568</v>
      </c>
      <c r="D6" s="807" t="s">
        <v>1372</v>
      </c>
      <c r="E6" s="807" t="s">
        <v>1373</v>
      </c>
      <c r="F6" s="807" t="s">
        <v>1374</v>
      </c>
      <c r="G6" s="225"/>
      <c r="H6" s="225"/>
      <c r="I6" s="807"/>
      <c r="J6" s="807"/>
      <c r="K6" s="225">
        <v>84</v>
      </c>
      <c r="L6" s="225">
        <v>148156.68</v>
      </c>
      <c r="M6" s="807"/>
      <c r="N6" s="807">
        <v>1763.77</v>
      </c>
      <c r="O6" s="225">
        <v>61</v>
      </c>
      <c r="P6" s="225">
        <v>107589.97</v>
      </c>
      <c r="Q6" s="812"/>
      <c r="R6" s="830">
        <v>1763.77</v>
      </c>
    </row>
    <row r="7" spans="1:18" ht="14.45" customHeight="1" x14ac:dyDescent="0.2">
      <c r="A7" s="813" t="s">
        <v>1370</v>
      </c>
      <c r="B7" s="814" t="s">
        <v>1371</v>
      </c>
      <c r="C7" s="814" t="s">
        <v>568</v>
      </c>
      <c r="D7" s="814" t="s">
        <v>1375</v>
      </c>
      <c r="E7" s="814" t="s">
        <v>1376</v>
      </c>
      <c r="F7" s="814" t="s">
        <v>1377</v>
      </c>
      <c r="G7" s="831">
        <v>1582</v>
      </c>
      <c r="H7" s="831">
        <v>41796.44</v>
      </c>
      <c r="I7" s="814"/>
      <c r="J7" s="814">
        <v>26.42</v>
      </c>
      <c r="K7" s="831">
        <v>760</v>
      </c>
      <c r="L7" s="831">
        <v>21234.400000000001</v>
      </c>
      <c r="M7" s="814"/>
      <c r="N7" s="814">
        <v>27.94</v>
      </c>
      <c r="O7" s="831">
        <v>850</v>
      </c>
      <c r="P7" s="831">
        <v>23749</v>
      </c>
      <c r="Q7" s="819"/>
      <c r="R7" s="832">
        <v>27.94</v>
      </c>
    </row>
    <row r="8" spans="1:18" ht="14.45" customHeight="1" x14ac:dyDescent="0.2">
      <c r="A8" s="813" t="s">
        <v>1370</v>
      </c>
      <c r="B8" s="814" t="s">
        <v>1371</v>
      </c>
      <c r="C8" s="814" t="s">
        <v>568</v>
      </c>
      <c r="D8" s="814" t="s">
        <v>1375</v>
      </c>
      <c r="E8" s="814" t="s">
        <v>1378</v>
      </c>
      <c r="F8" s="814" t="s">
        <v>1379</v>
      </c>
      <c r="G8" s="831">
        <v>12296</v>
      </c>
      <c r="H8" s="831">
        <v>32707.359999999997</v>
      </c>
      <c r="I8" s="814"/>
      <c r="J8" s="814">
        <v>2.6599999999999997</v>
      </c>
      <c r="K8" s="831">
        <v>9671</v>
      </c>
      <c r="L8" s="831">
        <v>24080.790000000012</v>
      </c>
      <c r="M8" s="814"/>
      <c r="N8" s="814">
        <v>2.4900000000000011</v>
      </c>
      <c r="O8" s="831">
        <v>13086</v>
      </c>
      <c r="P8" s="831">
        <v>33941.340000000004</v>
      </c>
      <c r="Q8" s="819"/>
      <c r="R8" s="832">
        <v>2.5937138927097663</v>
      </c>
    </row>
    <row r="9" spans="1:18" ht="14.45" customHeight="1" x14ac:dyDescent="0.2">
      <c r="A9" s="813" t="s">
        <v>1370</v>
      </c>
      <c r="B9" s="814" t="s">
        <v>1371</v>
      </c>
      <c r="C9" s="814" t="s">
        <v>568</v>
      </c>
      <c r="D9" s="814" t="s">
        <v>1375</v>
      </c>
      <c r="E9" s="814" t="s">
        <v>1380</v>
      </c>
      <c r="F9" s="814" t="s">
        <v>1381</v>
      </c>
      <c r="G9" s="831">
        <v>17365.5</v>
      </c>
      <c r="H9" s="831">
        <v>127636.41999999997</v>
      </c>
      <c r="I9" s="814"/>
      <c r="J9" s="814">
        <v>7.349999712072786</v>
      </c>
      <c r="K9" s="831">
        <v>11356</v>
      </c>
      <c r="L9" s="831">
        <v>80936.749999999985</v>
      </c>
      <c r="M9" s="814"/>
      <c r="N9" s="814">
        <v>7.127223494188093</v>
      </c>
      <c r="O9" s="831">
        <v>26109</v>
      </c>
      <c r="P9" s="831">
        <v>190182</v>
      </c>
      <c r="Q9" s="819"/>
      <c r="R9" s="832">
        <v>7.2841548891186951</v>
      </c>
    </row>
    <row r="10" spans="1:18" ht="14.45" customHeight="1" x14ac:dyDescent="0.2">
      <c r="A10" s="813" t="s">
        <v>1370</v>
      </c>
      <c r="B10" s="814" t="s">
        <v>1371</v>
      </c>
      <c r="C10" s="814" t="s">
        <v>568</v>
      </c>
      <c r="D10" s="814" t="s">
        <v>1375</v>
      </c>
      <c r="E10" s="814" t="s">
        <v>1382</v>
      </c>
      <c r="F10" s="814" t="s">
        <v>1383</v>
      </c>
      <c r="G10" s="831">
        <v>0</v>
      </c>
      <c r="H10" s="831">
        <v>0</v>
      </c>
      <c r="I10" s="814"/>
      <c r="J10" s="814"/>
      <c r="K10" s="831">
        <v>31</v>
      </c>
      <c r="L10" s="831">
        <v>311.5</v>
      </c>
      <c r="M10" s="814"/>
      <c r="N10" s="814">
        <v>10.048387096774194</v>
      </c>
      <c r="O10" s="831">
        <v>1</v>
      </c>
      <c r="P10" s="831">
        <v>10.29</v>
      </c>
      <c r="Q10" s="819"/>
      <c r="R10" s="832">
        <v>10.29</v>
      </c>
    </row>
    <row r="11" spans="1:18" ht="14.45" customHeight="1" x14ac:dyDescent="0.2">
      <c r="A11" s="813" t="s">
        <v>1370</v>
      </c>
      <c r="B11" s="814" t="s">
        <v>1371</v>
      </c>
      <c r="C11" s="814" t="s">
        <v>568</v>
      </c>
      <c r="D11" s="814" t="s">
        <v>1375</v>
      </c>
      <c r="E11" s="814" t="s">
        <v>1384</v>
      </c>
      <c r="F11" s="814" t="s">
        <v>1385</v>
      </c>
      <c r="G11" s="831">
        <v>293877</v>
      </c>
      <c r="H11" s="831">
        <v>1578119.4900000005</v>
      </c>
      <c r="I11" s="814"/>
      <c r="J11" s="814">
        <v>5.3700000000000019</v>
      </c>
      <c r="K11" s="831">
        <v>194118</v>
      </c>
      <c r="L11" s="831">
        <v>1004552.0300000006</v>
      </c>
      <c r="M11" s="814"/>
      <c r="N11" s="814">
        <v>5.1749555940201351</v>
      </c>
      <c r="O11" s="831">
        <v>155639</v>
      </c>
      <c r="P11" s="831">
        <v>827095.41999999958</v>
      </c>
      <c r="Q11" s="819"/>
      <c r="R11" s="832">
        <v>5.3141913016660318</v>
      </c>
    </row>
    <row r="12" spans="1:18" ht="14.45" customHeight="1" x14ac:dyDescent="0.2">
      <c r="A12" s="813" t="s">
        <v>1370</v>
      </c>
      <c r="B12" s="814" t="s">
        <v>1371</v>
      </c>
      <c r="C12" s="814" t="s">
        <v>568</v>
      </c>
      <c r="D12" s="814" t="s">
        <v>1375</v>
      </c>
      <c r="E12" s="814" t="s">
        <v>1386</v>
      </c>
      <c r="F12" s="814" t="s">
        <v>1387</v>
      </c>
      <c r="G12" s="831">
        <v>2971.7</v>
      </c>
      <c r="H12" s="831">
        <v>27815.1</v>
      </c>
      <c r="I12" s="814"/>
      <c r="J12" s="814">
        <v>9.3599959619073267</v>
      </c>
      <c r="K12" s="831">
        <v>2136</v>
      </c>
      <c r="L12" s="831">
        <v>19709.120000000003</v>
      </c>
      <c r="M12" s="814"/>
      <c r="N12" s="814">
        <v>9.2271161048689159</v>
      </c>
      <c r="O12" s="831">
        <v>2752.5</v>
      </c>
      <c r="P12" s="831">
        <v>25948.559999999994</v>
      </c>
      <c r="Q12" s="819"/>
      <c r="R12" s="832">
        <v>9.4272697547683908</v>
      </c>
    </row>
    <row r="13" spans="1:18" ht="14.45" customHeight="1" x14ac:dyDescent="0.2">
      <c r="A13" s="813" t="s">
        <v>1370</v>
      </c>
      <c r="B13" s="814" t="s">
        <v>1371</v>
      </c>
      <c r="C13" s="814" t="s">
        <v>568</v>
      </c>
      <c r="D13" s="814" t="s">
        <v>1375</v>
      </c>
      <c r="E13" s="814" t="s">
        <v>1388</v>
      </c>
      <c r="F13" s="814" t="s">
        <v>1389</v>
      </c>
      <c r="G13" s="831">
        <v>2853</v>
      </c>
      <c r="H13" s="831">
        <v>26818.199999999997</v>
      </c>
      <c r="I13" s="814"/>
      <c r="J13" s="814">
        <v>9.3999999999999986</v>
      </c>
      <c r="K13" s="831">
        <v>1521</v>
      </c>
      <c r="L13" s="831">
        <v>14142.28</v>
      </c>
      <c r="M13" s="814"/>
      <c r="N13" s="814">
        <v>9.2980144641683111</v>
      </c>
      <c r="O13" s="831">
        <v>1354</v>
      </c>
      <c r="P13" s="831">
        <v>12849.46</v>
      </c>
      <c r="Q13" s="819"/>
      <c r="R13" s="832">
        <v>9.49</v>
      </c>
    </row>
    <row r="14" spans="1:18" ht="14.45" customHeight="1" x14ac:dyDescent="0.2">
      <c r="A14" s="813" t="s">
        <v>1370</v>
      </c>
      <c r="B14" s="814" t="s">
        <v>1371</v>
      </c>
      <c r="C14" s="814" t="s">
        <v>568</v>
      </c>
      <c r="D14" s="814" t="s">
        <v>1375</v>
      </c>
      <c r="E14" s="814" t="s">
        <v>1390</v>
      </c>
      <c r="F14" s="814" t="s">
        <v>1391</v>
      </c>
      <c r="G14" s="831">
        <v>7190</v>
      </c>
      <c r="H14" s="831">
        <v>74057</v>
      </c>
      <c r="I14" s="814"/>
      <c r="J14" s="814">
        <v>10.3</v>
      </c>
      <c r="K14" s="831">
        <v>3598.5</v>
      </c>
      <c r="L14" s="831">
        <v>37067.879999999997</v>
      </c>
      <c r="M14" s="814"/>
      <c r="N14" s="814">
        <v>10.300925385577322</v>
      </c>
      <c r="O14" s="831">
        <v>3953.1</v>
      </c>
      <c r="P14" s="831">
        <v>41774.290000000008</v>
      </c>
      <c r="Q14" s="819"/>
      <c r="R14" s="832">
        <v>10.567476157951988</v>
      </c>
    </row>
    <row r="15" spans="1:18" ht="14.45" customHeight="1" x14ac:dyDescent="0.2">
      <c r="A15" s="813" t="s">
        <v>1370</v>
      </c>
      <c r="B15" s="814" t="s">
        <v>1371</v>
      </c>
      <c r="C15" s="814" t="s">
        <v>568</v>
      </c>
      <c r="D15" s="814" t="s">
        <v>1375</v>
      </c>
      <c r="E15" s="814" t="s">
        <v>1392</v>
      </c>
      <c r="F15" s="814" t="s">
        <v>1393</v>
      </c>
      <c r="G15" s="831">
        <v>7.7200000000000006</v>
      </c>
      <c r="H15" s="831">
        <v>76.820000000000007</v>
      </c>
      <c r="I15" s="814"/>
      <c r="J15" s="814">
        <v>9.9507772020725387</v>
      </c>
      <c r="K15" s="831">
        <v>1.5999999999999999</v>
      </c>
      <c r="L15" s="831">
        <v>106.62</v>
      </c>
      <c r="M15" s="814"/>
      <c r="N15" s="814">
        <v>66.637500000000003</v>
      </c>
      <c r="O15" s="831">
        <v>11.4</v>
      </c>
      <c r="P15" s="831">
        <v>784.38</v>
      </c>
      <c r="Q15" s="819"/>
      <c r="R15" s="832">
        <v>68.805263157894728</v>
      </c>
    </row>
    <row r="16" spans="1:18" ht="14.45" customHeight="1" x14ac:dyDescent="0.2">
      <c r="A16" s="813" t="s">
        <v>1370</v>
      </c>
      <c r="B16" s="814" t="s">
        <v>1371</v>
      </c>
      <c r="C16" s="814" t="s">
        <v>568</v>
      </c>
      <c r="D16" s="814" t="s">
        <v>1375</v>
      </c>
      <c r="E16" s="814" t="s">
        <v>1394</v>
      </c>
      <c r="F16" s="814" t="s">
        <v>1395</v>
      </c>
      <c r="G16" s="831"/>
      <c r="H16" s="831"/>
      <c r="I16" s="814"/>
      <c r="J16" s="814"/>
      <c r="K16" s="831"/>
      <c r="L16" s="831"/>
      <c r="M16" s="814"/>
      <c r="N16" s="814"/>
      <c r="O16" s="831">
        <v>450</v>
      </c>
      <c r="P16" s="831">
        <v>3546</v>
      </c>
      <c r="Q16" s="819"/>
      <c r="R16" s="832">
        <v>7.88</v>
      </c>
    </row>
    <row r="17" spans="1:18" ht="14.45" customHeight="1" x14ac:dyDescent="0.2">
      <c r="A17" s="813" t="s">
        <v>1370</v>
      </c>
      <c r="B17" s="814" t="s">
        <v>1371</v>
      </c>
      <c r="C17" s="814" t="s">
        <v>568</v>
      </c>
      <c r="D17" s="814" t="s">
        <v>1375</v>
      </c>
      <c r="E17" s="814" t="s">
        <v>1396</v>
      </c>
      <c r="F17" s="814" t="s">
        <v>1397</v>
      </c>
      <c r="G17" s="831">
        <v>9910</v>
      </c>
      <c r="H17" s="831">
        <v>198695.5</v>
      </c>
      <c r="I17" s="814"/>
      <c r="J17" s="814">
        <v>20.05</v>
      </c>
      <c r="K17" s="831">
        <v>7338</v>
      </c>
      <c r="L17" s="831">
        <v>147200.28000000003</v>
      </c>
      <c r="M17" s="814"/>
      <c r="N17" s="814">
        <v>20.060000000000002</v>
      </c>
      <c r="O17" s="831">
        <v>15700</v>
      </c>
      <c r="P17" s="831">
        <v>321128.40000000002</v>
      </c>
      <c r="Q17" s="819"/>
      <c r="R17" s="832">
        <v>20.454038216560512</v>
      </c>
    </row>
    <row r="18" spans="1:18" ht="14.45" customHeight="1" x14ac:dyDescent="0.2">
      <c r="A18" s="813" t="s">
        <v>1370</v>
      </c>
      <c r="B18" s="814" t="s">
        <v>1371</v>
      </c>
      <c r="C18" s="814" t="s">
        <v>568</v>
      </c>
      <c r="D18" s="814" t="s">
        <v>1375</v>
      </c>
      <c r="E18" s="814" t="s">
        <v>1398</v>
      </c>
      <c r="F18" s="814" t="s">
        <v>1399</v>
      </c>
      <c r="G18" s="831">
        <v>20.48</v>
      </c>
      <c r="H18" s="831">
        <v>33376</v>
      </c>
      <c r="I18" s="814"/>
      <c r="J18" s="814">
        <v>1629.6875</v>
      </c>
      <c r="K18" s="831"/>
      <c r="L18" s="831"/>
      <c r="M18" s="814"/>
      <c r="N18" s="814"/>
      <c r="O18" s="831">
        <v>15</v>
      </c>
      <c r="P18" s="831">
        <v>20045.099999999999</v>
      </c>
      <c r="Q18" s="819"/>
      <c r="R18" s="832">
        <v>1336.34</v>
      </c>
    </row>
    <row r="19" spans="1:18" ht="14.45" customHeight="1" x14ac:dyDescent="0.2">
      <c r="A19" s="813" t="s">
        <v>1370</v>
      </c>
      <c r="B19" s="814" t="s">
        <v>1371</v>
      </c>
      <c r="C19" s="814" t="s">
        <v>568</v>
      </c>
      <c r="D19" s="814" t="s">
        <v>1375</v>
      </c>
      <c r="E19" s="814" t="s">
        <v>1400</v>
      </c>
      <c r="F19" s="814" t="s">
        <v>1401</v>
      </c>
      <c r="G19" s="831">
        <v>77</v>
      </c>
      <c r="H19" s="831">
        <v>139969.82999999984</v>
      </c>
      <c r="I19" s="814"/>
      <c r="J19" s="814">
        <v>1817.7899999999979</v>
      </c>
      <c r="K19" s="831">
        <v>57</v>
      </c>
      <c r="L19" s="831">
        <v>105202.79999999996</v>
      </c>
      <c r="M19" s="814"/>
      <c r="N19" s="814">
        <v>1845.6631578947361</v>
      </c>
      <c r="O19" s="831">
        <v>26</v>
      </c>
      <c r="P19" s="831">
        <v>48179.30000000001</v>
      </c>
      <c r="Q19" s="819"/>
      <c r="R19" s="832">
        <v>1853.0500000000004</v>
      </c>
    </row>
    <row r="20" spans="1:18" ht="14.45" customHeight="1" x14ac:dyDescent="0.2">
      <c r="A20" s="813" t="s">
        <v>1370</v>
      </c>
      <c r="B20" s="814" t="s">
        <v>1371</v>
      </c>
      <c r="C20" s="814" t="s">
        <v>568</v>
      </c>
      <c r="D20" s="814" t="s">
        <v>1375</v>
      </c>
      <c r="E20" s="814" t="s">
        <v>1402</v>
      </c>
      <c r="F20" s="814" t="s">
        <v>1403</v>
      </c>
      <c r="G20" s="831">
        <v>800</v>
      </c>
      <c r="H20" s="831">
        <v>153480</v>
      </c>
      <c r="I20" s="814"/>
      <c r="J20" s="814">
        <v>191.85</v>
      </c>
      <c r="K20" s="831"/>
      <c r="L20" s="831"/>
      <c r="M20" s="814"/>
      <c r="N20" s="814"/>
      <c r="O20" s="831">
        <v>1559</v>
      </c>
      <c r="P20" s="831">
        <v>310817.83</v>
      </c>
      <c r="Q20" s="819"/>
      <c r="R20" s="832">
        <v>199.37</v>
      </c>
    </row>
    <row r="21" spans="1:18" ht="14.45" customHeight="1" x14ac:dyDescent="0.2">
      <c r="A21" s="813" t="s">
        <v>1370</v>
      </c>
      <c r="B21" s="814" t="s">
        <v>1371</v>
      </c>
      <c r="C21" s="814" t="s">
        <v>568</v>
      </c>
      <c r="D21" s="814" t="s">
        <v>1375</v>
      </c>
      <c r="E21" s="814" t="s">
        <v>1404</v>
      </c>
      <c r="F21" s="814" t="s">
        <v>1405</v>
      </c>
      <c r="G21" s="831">
        <v>315694</v>
      </c>
      <c r="H21" s="831">
        <v>1218578.8400000003</v>
      </c>
      <c r="I21" s="814"/>
      <c r="J21" s="814">
        <v>3.8600000000000012</v>
      </c>
      <c r="K21" s="831">
        <v>240695</v>
      </c>
      <c r="L21" s="831">
        <v>880943.69999999984</v>
      </c>
      <c r="M21" s="814"/>
      <c r="N21" s="814">
        <v>3.6599999999999993</v>
      </c>
      <c r="O21" s="831">
        <v>262459</v>
      </c>
      <c r="P21" s="831">
        <v>993965.03999999957</v>
      </c>
      <c r="Q21" s="819"/>
      <c r="R21" s="832">
        <v>3.7871249985712039</v>
      </c>
    </row>
    <row r="22" spans="1:18" ht="14.45" customHeight="1" x14ac:dyDescent="0.2">
      <c r="A22" s="813" t="s">
        <v>1370</v>
      </c>
      <c r="B22" s="814" t="s">
        <v>1371</v>
      </c>
      <c r="C22" s="814" t="s">
        <v>568</v>
      </c>
      <c r="D22" s="814" t="s">
        <v>1375</v>
      </c>
      <c r="E22" s="814" t="s">
        <v>1406</v>
      </c>
      <c r="F22" s="814" t="s">
        <v>1407</v>
      </c>
      <c r="G22" s="831"/>
      <c r="H22" s="831"/>
      <c r="I22" s="814"/>
      <c r="J22" s="814"/>
      <c r="K22" s="831"/>
      <c r="L22" s="831"/>
      <c r="M22" s="814"/>
      <c r="N22" s="814"/>
      <c r="O22" s="831">
        <v>5413</v>
      </c>
      <c r="P22" s="831">
        <v>33560.600000000006</v>
      </c>
      <c r="Q22" s="819"/>
      <c r="R22" s="832">
        <v>6.2000000000000011</v>
      </c>
    </row>
    <row r="23" spans="1:18" ht="14.45" customHeight="1" x14ac:dyDescent="0.2">
      <c r="A23" s="813" t="s">
        <v>1370</v>
      </c>
      <c r="B23" s="814" t="s">
        <v>1371</v>
      </c>
      <c r="C23" s="814" t="s">
        <v>568</v>
      </c>
      <c r="D23" s="814" t="s">
        <v>1375</v>
      </c>
      <c r="E23" s="814" t="s">
        <v>1408</v>
      </c>
      <c r="F23" s="814" t="s">
        <v>1409</v>
      </c>
      <c r="G23" s="831">
        <v>1843</v>
      </c>
      <c r="H23" s="831">
        <v>276081.40000000002</v>
      </c>
      <c r="I23" s="814"/>
      <c r="J23" s="814">
        <v>149.80000000000001</v>
      </c>
      <c r="K23" s="831">
        <v>1440</v>
      </c>
      <c r="L23" s="831">
        <v>224356.8</v>
      </c>
      <c r="M23" s="814"/>
      <c r="N23" s="814">
        <v>155.80333333333331</v>
      </c>
      <c r="O23" s="831">
        <v>1447</v>
      </c>
      <c r="P23" s="831">
        <v>225109.78999999998</v>
      </c>
      <c r="Q23" s="819"/>
      <c r="R23" s="832">
        <v>155.57</v>
      </c>
    </row>
    <row r="24" spans="1:18" ht="14.45" customHeight="1" x14ac:dyDescent="0.2">
      <c r="A24" s="813" t="s">
        <v>1370</v>
      </c>
      <c r="B24" s="814" t="s">
        <v>1371</v>
      </c>
      <c r="C24" s="814" t="s">
        <v>568</v>
      </c>
      <c r="D24" s="814" t="s">
        <v>1375</v>
      </c>
      <c r="E24" s="814" t="s">
        <v>1410</v>
      </c>
      <c r="F24" s="814" t="s">
        <v>1411</v>
      </c>
      <c r="G24" s="831">
        <v>17719</v>
      </c>
      <c r="H24" s="831">
        <v>360581.65</v>
      </c>
      <c r="I24" s="814"/>
      <c r="J24" s="814">
        <v>20.350000000000001</v>
      </c>
      <c r="K24" s="831">
        <v>14751.5</v>
      </c>
      <c r="L24" s="831">
        <v>303357.34000000003</v>
      </c>
      <c r="M24" s="814"/>
      <c r="N24" s="814">
        <v>20.564508016133953</v>
      </c>
      <c r="O24" s="831">
        <v>16258</v>
      </c>
      <c r="P24" s="831">
        <v>342693.3000000001</v>
      </c>
      <c r="Q24" s="819"/>
      <c r="R24" s="832">
        <v>21.078441382703907</v>
      </c>
    </row>
    <row r="25" spans="1:18" ht="14.45" customHeight="1" x14ac:dyDescent="0.2">
      <c r="A25" s="813" t="s">
        <v>1370</v>
      </c>
      <c r="B25" s="814" t="s">
        <v>1371</v>
      </c>
      <c r="C25" s="814" t="s">
        <v>568</v>
      </c>
      <c r="D25" s="814" t="s">
        <v>1375</v>
      </c>
      <c r="E25" s="814" t="s">
        <v>1412</v>
      </c>
      <c r="F25" s="814" t="s">
        <v>1413</v>
      </c>
      <c r="G25" s="831"/>
      <c r="H25" s="831"/>
      <c r="I25" s="814"/>
      <c r="J25" s="814"/>
      <c r="K25" s="831">
        <v>1</v>
      </c>
      <c r="L25" s="831">
        <v>108562.2</v>
      </c>
      <c r="M25" s="814"/>
      <c r="N25" s="814">
        <v>108562.2</v>
      </c>
      <c r="O25" s="831">
        <v>1</v>
      </c>
      <c r="P25" s="831">
        <v>108562.2</v>
      </c>
      <c r="Q25" s="819"/>
      <c r="R25" s="832">
        <v>108562.2</v>
      </c>
    </row>
    <row r="26" spans="1:18" ht="14.45" customHeight="1" x14ac:dyDescent="0.2">
      <c r="A26" s="813" t="s">
        <v>1370</v>
      </c>
      <c r="B26" s="814" t="s">
        <v>1371</v>
      </c>
      <c r="C26" s="814" t="s">
        <v>568</v>
      </c>
      <c r="D26" s="814" t="s">
        <v>1375</v>
      </c>
      <c r="E26" s="814" t="s">
        <v>1414</v>
      </c>
      <c r="F26" s="814" t="s">
        <v>1415</v>
      </c>
      <c r="G26" s="831">
        <v>24348</v>
      </c>
      <c r="H26" s="831">
        <v>465046.8</v>
      </c>
      <c r="I26" s="814"/>
      <c r="J26" s="814">
        <v>19.099999999999998</v>
      </c>
      <c r="K26" s="831">
        <v>11581</v>
      </c>
      <c r="L26" s="831">
        <v>225130.53000000003</v>
      </c>
      <c r="M26" s="814"/>
      <c r="N26" s="814">
        <v>19.439645108367156</v>
      </c>
      <c r="O26" s="831">
        <v>22189</v>
      </c>
      <c r="P26" s="831">
        <v>434157.12999999989</v>
      </c>
      <c r="Q26" s="819"/>
      <c r="R26" s="832">
        <v>19.566322502140697</v>
      </c>
    </row>
    <row r="27" spans="1:18" ht="14.45" customHeight="1" x14ac:dyDescent="0.2">
      <c r="A27" s="813" t="s">
        <v>1370</v>
      </c>
      <c r="B27" s="814" t="s">
        <v>1371</v>
      </c>
      <c r="C27" s="814" t="s">
        <v>568</v>
      </c>
      <c r="D27" s="814" t="s">
        <v>1375</v>
      </c>
      <c r="E27" s="814" t="s">
        <v>1416</v>
      </c>
      <c r="F27" s="814" t="s">
        <v>1417</v>
      </c>
      <c r="G27" s="831"/>
      <c r="H27" s="831"/>
      <c r="I27" s="814"/>
      <c r="J27" s="814"/>
      <c r="K27" s="831"/>
      <c r="L27" s="831"/>
      <c r="M27" s="814"/>
      <c r="N27" s="814"/>
      <c r="O27" s="831">
        <v>227</v>
      </c>
      <c r="P27" s="831">
        <v>1974.9</v>
      </c>
      <c r="Q27" s="819"/>
      <c r="R27" s="832">
        <v>8.7000000000000011</v>
      </c>
    </row>
    <row r="28" spans="1:18" ht="14.45" customHeight="1" x14ac:dyDescent="0.2">
      <c r="A28" s="813" t="s">
        <v>1370</v>
      </c>
      <c r="B28" s="814" t="s">
        <v>1371</v>
      </c>
      <c r="C28" s="814" t="s">
        <v>568</v>
      </c>
      <c r="D28" s="814" t="s">
        <v>1375</v>
      </c>
      <c r="E28" s="814" t="s">
        <v>1418</v>
      </c>
      <c r="F28" s="814" t="s">
        <v>1419</v>
      </c>
      <c r="G28" s="831">
        <v>10</v>
      </c>
      <c r="H28" s="831">
        <v>422.8</v>
      </c>
      <c r="I28" s="814"/>
      <c r="J28" s="814">
        <v>42.28</v>
      </c>
      <c r="K28" s="831">
        <v>15</v>
      </c>
      <c r="L28" s="831">
        <v>683.85</v>
      </c>
      <c r="M28" s="814"/>
      <c r="N28" s="814">
        <v>45.59</v>
      </c>
      <c r="O28" s="831"/>
      <c r="P28" s="831"/>
      <c r="Q28" s="819"/>
      <c r="R28" s="832"/>
    </row>
    <row r="29" spans="1:18" ht="14.45" customHeight="1" x14ac:dyDescent="0.2">
      <c r="A29" s="813" t="s">
        <v>1370</v>
      </c>
      <c r="B29" s="814" t="s">
        <v>1371</v>
      </c>
      <c r="C29" s="814" t="s">
        <v>568</v>
      </c>
      <c r="D29" s="814" t="s">
        <v>1375</v>
      </c>
      <c r="E29" s="814" t="s">
        <v>1420</v>
      </c>
      <c r="F29" s="814" t="s">
        <v>1421</v>
      </c>
      <c r="G29" s="831">
        <v>4.5999999999999996</v>
      </c>
      <c r="H29" s="831">
        <v>11877</v>
      </c>
      <c r="I29" s="814"/>
      <c r="J29" s="814">
        <v>2581.9565217391305</v>
      </c>
      <c r="K29" s="831"/>
      <c r="L29" s="831"/>
      <c r="M29" s="814"/>
      <c r="N29" s="814"/>
      <c r="O29" s="831">
        <v>8.24</v>
      </c>
      <c r="P29" s="831">
        <v>22656.85</v>
      </c>
      <c r="Q29" s="819"/>
      <c r="R29" s="832">
        <v>2749.6177184466019</v>
      </c>
    </row>
    <row r="30" spans="1:18" ht="14.45" customHeight="1" x14ac:dyDescent="0.2">
      <c r="A30" s="813" t="s">
        <v>1370</v>
      </c>
      <c r="B30" s="814" t="s">
        <v>1371</v>
      </c>
      <c r="C30" s="814" t="s">
        <v>568</v>
      </c>
      <c r="D30" s="814" t="s">
        <v>1422</v>
      </c>
      <c r="E30" s="814" t="s">
        <v>1423</v>
      </c>
      <c r="F30" s="814" t="s">
        <v>1424</v>
      </c>
      <c r="G30" s="831">
        <v>136</v>
      </c>
      <c r="H30" s="831">
        <v>5168</v>
      </c>
      <c r="I30" s="814"/>
      <c r="J30" s="814">
        <v>38</v>
      </c>
      <c r="K30" s="831">
        <v>245</v>
      </c>
      <c r="L30" s="831">
        <v>9310</v>
      </c>
      <c r="M30" s="814"/>
      <c r="N30" s="814">
        <v>38</v>
      </c>
      <c r="O30" s="831">
        <v>205</v>
      </c>
      <c r="P30" s="831">
        <v>8200</v>
      </c>
      <c r="Q30" s="819"/>
      <c r="R30" s="832">
        <v>40</v>
      </c>
    </row>
    <row r="31" spans="1:18" ht="14.45" customHeight="1" x14ac:dyDescent="0.2">
      <c r="A31" s="813" t="s">
        <v>1370</v>
      </c>
      <c r="B31" s="814" t="s">
        <v>1371</v>
      </c>
      <c r="C31" s="814" t="s">
        <v>568</v>
      </c>
      <c r="D31" s="814" t="s">
        <v>1422</v>
      </c>
      <c r="E31" s="814" t="s">
        <v>1425</v>
      </c>
      <c r="F31" s="814" t="s">
        <v>1426</v>
      </c>
      <c r="G31" s="831">
        <v>98</v>
      </c>
      <c r="H31" s="831">
        <v>43806</v>
      </c>
      <c r="I31" s="814"/>
      <c r="J31" s="814">
        <v>447</v>
      </c>
      <c r="K31" s="831">
        <v>68</v>
      </c>
      <c r="L31" s="831">
        <v>30532</v>
      </c>
      <c r="M31" s="814"/>
      <c r="N31" s="814">
        <v>449</v>
      </c>
      <c r="O31" s="831">
        <v>44</v>
      </c>
      <c r="P31" s="831">
        <v>20768</v>
      </c>
      <c r="Q31" s="819"/>
      <c r="R31" s="832">
        <v>472</v>
      </c>
    </row>
    <row r="32" spans="1:18" ht="14.45" customHeight="1" x14ac:dyDescent="0.2">
      <c r="A32" s="813" t="s">
        <v>1370</v>
      </c>
      <c r="B32" s="814" t="s">
        <v>1371</v>
      </c>
      <c r="C32" s="814" t="s">
        <v>568</v>
      </c>
      <c r="D32" s="814" t="s">
        <v>1422</v>
      </c>
      <c r="E32" s="814" t="s">
        <v>1427</v>
      </c>
      <c r="F32" s="814" t="s">
        <v>1428</v>
      </c>
      <c r="G32" s="831">
        <v>709</v>
      </c>
      <c r="H32" s="831">
        <v>126911</v>
      </c>
      <c r="I32" s="814"/>
      <c r="J32" s="814">
        <v>179</v>
      </c>
      <c r="K32" s="831">
        <v>601</v>
      </c>
      <c r="L32" s="831">
        <v>108180</v>
      </c>
      <c r="M32" s="814"/>
      <c r="N32" s="814">
        <v>180</v>
      </c>
      <c r="O32" s="831">
        <v>558</v>
      </c>
      <c r="P32" s="831">
        <v>108252</v>
      </c>
      <c r="Q32" s="819"/>
      <c r="R32" s="832">
        <v>194</v>
      </c>
    </row>
    <row r="33" spans="1:18" ht="14.45" customHeight="1" x14ac:dyDescent="0.2">
      <c r="A33" s="813" t="s">
        <v>1370</v>
      </c>
      <c r="B33" s="814" t="s">
        <v>1371</v>
      </c>
      <c r="C33" s="814" t="s">
        <v>568</v>
      </c>
      <c r="D33" s="814" t="s">
        <v>1422</v>
      </c>
      <c r="E33" s="814" t="s">
        <v>1429</v>
      </c>
      <c r="F33" s="814" t="s">
        <v>1430</v>
      </c>
      <c r="G33" s="831"/>
      <c r="H33" s="831"/>
      <c r="I33" s="814"/>
      <c r="J33" s="814"/>
      <c r="K33" s="831">
        <v>1</v>
      </c>
      <c r="L33" s="831">
        <v>357</v>
      </c>
      <c r="M33" s="814"/>
      <c r="N33" s="814">
        <v>357</v>
      </c>
      <c r="O33" s="831">
        <v>1</v>
      </c>
      <c r="P33" s="831">
        <v>385</v>
      </c>
      <c r="Q33" s="819"/>
      <c r="R33" s="832">
        <v>385</v>
      </c>
    </row>
    <row r="34" spans="1:18" ht="14.45" customHeight="1" x14ac:dyDescent="0.2">
      <c r="A34" s="813" t="s">
        <v>1370</v>
      </c>
      <c r="B34" s="814" t="s">
        <v>1371</v>
      </c>
      <c r="C34" s="814" t="s">
        <v>568</v>
      </c>
      <c r="D34" s="814" t="s">
        <v>1422</v>
      </c>
      <c r="E34" s="814" t="s">
        <v>1431</v>
      </c>
      <c r="F34" s="814" t="s">
        <v>1432</v>
      </c>
      <c r="G34" s="831">
        <v>8</v>
      </c>
      <c r="H34" s="831">
        <v>2552</v>
      </c>
      <c r="I34" s="814"/>
      <c r="J34" s="814">
        <v>319</v>
      </c>
      <c r="K34" s="831">
        <v>4</v>
      </c>
      <c r="L34" s="831">
        <v>1280</v>
      </c>
      <c r="M34" s="814"/>
      <c r="N34" s="814">
        <v>320</v>
      </c>
      <c r="O34" s="831">
        <v>5</v>
      </c>
      <c r="P34" s="831">
        <v>1690</v>
      </c>
      <c r="Q34" s="819"/>
      <c r="R34" s="832">
        <v>338</v>
      </c>
    </row>
    <row r="35" spans="1:18" ht="14.45" customHeight="1" x14ac:dyDescent="0.2">
      <c r="A35" s="813" t="s">
        <v>1370</v>
      </c>
      <c r="B35" s="814" t="s">
        <v>1371</v>
      </c>
      <c r="C35" s="814" t="s">
        <v>568</v>
      </c>
      <c r="D35" s="814" t="s">
        <v>1422</v>
      </c>
      <c r="E35" s="814" t="s">
        <v>1433</v>
      </c>
      <c r="F35" s="814" t="s">
        <v>1434</v>
      </c>
      <c r="G35" s="831">
        <v>38</v>
      </c>
      <c r="H35" s="831">
        <v>77786</v>
      </c>
      <c r="I35" s="814"/>
      <c r="J35" s="814">
        <v>2047</v>
      </c>
      <c r="K35" s="831">
        <v>38</v>
      </c>
      <c r="L35" s="831">
        <v>77976</v>
      </c>
      <c r="M35" s="814"/>
      <c r="N35" s="814">
        <v>2052</v>
      </c>
      <c r="O35" s="831">
        <v>42</v>
      </c>
      <c r="P35" s="831">
        <v>89334</v>
      </c>
      <c r="Q35" s="819"/>
      <c r="R35" s="832">
        <v>2127</v>
      </c>
    </row>
    <row r="36" spans="1:18" ht="14.45" customHeight="1" x14ac:dyDescent="0.2">
      <c r="A36" s="813" t="s">
        <v>1370</v>
      </c>
      <c r="B36" s="814" t="s">
        <v>1371</v>
      </c>
      <c r="C36" s="814" t="s">
        <v>568</v>
      </c>
      <c r="D36" s="814" t="s">
        <v>1422</v>
      </c>
      <c r="E36" s="814" t="s">
        <v>1435</v>
      </c>
      <c r="F36" s="814" t="s">
        <v>1436</v>
      </c>
      <c r="G36" s="831">
        <v>2</v>
      </c>
      <c r="H36" s="831">
        <v>6146</v>
      </c>
      <c r="I36" s="814"/>
      <c r="J36" s="814">
        <v>3073</v>
      </c>
      <c r="K36" s="831">
        <v>1</v>
      </c>
      <c r="L36" s="831">
        <v>3084</v>
      </c>
      <c r="M36" s="814"/>
      <c r="N36" s="814">
        <v>3084</v>
      </c>
      <c r="O36" s="831">
        <v>1</v>
      </c>
      <c r="P36" s="831">
        <v>3148</v>
      </c>
      <c r="Q36" s="819"/>
      <c r="R36" s="832">
        <v>3148</v>
      </c>
    </row>
    <row r="37" spans="1:18" ht="14.45" customHeight="1" x14ac:dyDescent="0.2">
      <c r="A37" s="813" t="s">
        <v>1370</v>
      </c>
      <c r="B37" s="814" t="s">
        <v>1371</v>
      </c>
      <c r="C37" s="814" t="s">
        <v>568</v>
      </c>
      <c r="D37" s="814" t="s">
        <v>1422</v>
      </c>
      <c r="E37" s="814" t="s">
        <v>1437</v>
      </c>
      <c r="F37" s="814" t="s">
        <v>1438</v>
      </c>
      <c r="G37" s="831">
        <v>1</v>
      </c>
      <c r="H37" s="831">
        <v>671</v>
      </c>
      <c r="I37" s="814"/>
      <c r="J37" s="814">
        <v>671</v>
      </c>
      <c r="K37" s="831">
        <v>2</v>
      </c>
      <c r="L37" s="831">
        <v>1346</v>
      </c>
      <c r="M37" s="814"/>
      <c r="N37" s="814">
        <v>673</v>
      </c>
      <c r="O37" s="831">
        <v>1</v>
      </c>
      <c r="P37" s="831">
        <v>701</v>
      </c>
      <c r="Q37" s="819"/>
      <c r="R37" s="832">
        <v>701</v>
      </c>
    </row>
    <row r="38" spans="1:18" ht="14.45" customHeight="1" x14ac:dyDescent="0.2">
      <c r="A38" s="813" t="s">
        <v>1370</v>
      </c>
      <c r="B38" s="814" t="s">
        <v>1371</v>
      </c>
      <c r="C38" s="814" t="s">
        <v>568</v>
      </c>
      <c r="D38" s="814" t="s">
        <v>1422</v>
      </c>
      <c r="E38" s="814" t="s">
        <v>1439</v>
      </c>
      <c r="F38" s="814" t="s">
        <v>1440</v>
      </c>
      <c r="G38" s="831">
        <v>1</v>
      </c>
      <c r="H38" s="831">
        <v>1357</v>
      </c>
      <c r="I38" s="814"/>
      <c r="J38" s="814">
        <v>1357</v>
      </c>
      <c r="K38" s="831"/>
      <c r="L38" s="831"/>
      <c r="M38" s="814"/>
      <c r="N38" s="814"/>
      <c r="O38" s="831"/>
      <c r="P38" s="831"/>
      <c r="Q38" s="819"/>
      <c r="R38" s="832"/>
    </row>
    <row r="39" spans="1:18" ht="14.45" customHeight="1" x14ac:dyDescent="0.2">
      <c r="A39" s="813" t="s">
        <v>1370</v>
      </c>
      <c r="B39" s="814" t="s">
        <v>1371</v>
      </c>
      <c r="C39" s="814" t="s">
        <v>568</v>
      </c>
      <c r="D39" s="814" t="s">
        <v>1422</v>
      </c>
      <c r="E39" s="814" t="s">
        <v>1441</v>
      </c>
      <c r="F39" s="814" t="s">
        <v>1442</v>
      </c>
      <c r="G39" s="831">
        <v>37</v>
      </c>
      <c r="H39" s="831">
        <v>53169</v>
      </c>
      <c r="I39" s="814"/>
      <c r="J39" s="814">
        <v>1437</v>
      </c>
      <c r="K39" s="831">
        <v>24</v>
      </c>
      <c r="L39" s="831">
        <v>34584</v>
      </c>
      <c r="M39" s="814"/>
      <c r="N39" s="814">
        <v>1441</v>
      </c>
      <c r="O39" s="831">
        <v>32</v>
      </c>
      <c r="P39" s="831">
        <v>47680</v>
      </c>
      <c r="Q39" s="819"/>
      <c r="R39" s="832">
        <v>1490</v>
      </c>
    </row>
    <row r="40" spans="1:18" ht="14.45" customHeight="1" x14ac:dyDescent="0.2">
      <c r="A40" s="813" t="s">
        <v>1370</v>
      </c>
      <c r="B40" s="814" t="s">
        <v>1371</v>
      </c>
      <c r="C40" s="814" t="s">
        <v>568</v>
      </c>
      <c r="D40" s="814" t="s">
        <v>1422</v>
      </c>
      <c r="E40" s="814" t="s">
        <v>1443</v>
      </c>
      <c r="F40" s="814" t="s">
        <v>1444</v>
      </c>
      <c r="G40" s="831">
        <v>98</v>
      </c>
      <c r="H40" s="831">
        <v>188160</v>
      </c>
      <c r="I40" s="814"/>
      <c r="J40" s="814">
        <v>1920</v>
      </c>
      <c r="K40" s="831">
        <v>54</v>
      </c>
      <c r="L40" s="831">
        <v>103950</v>
      </c>
      <c r="M40" s="814"/>
      <c r="N40" s="814">
        <v>1925</v>
      </c>
      <c r="O40" s="831">
        <v>67</v>
      </c>
      <c r="P40" s="831">
        <v>134000</v>
      </c>
      <c r="Q40" s="819"/>
      <c r="R40" s="832">
        <v>2000</v>
      </c>
    </row>
    <row r="41" spans="1:18" ht="14.45" customHeight="1" x14ac:dyDescent="0.2">
      <c r="A41" s="813" t="s">
        <v>1370</v>
      </c>
      <c r="B41" s="814" t="s">
        <v>1371</v>
      </c>
      <c r="C41" s="814" t="s">
        <v>568</v>
      </c>
      <c r="D41" s="814" t="s">
        <v>1422</v>
      </c>
      <c r="E41" s="814" t="s">
        <v>1445</v>
      </c>
      <c r="F41" s="814" t="s">
        <v>1446</v>
      </c>
      <c r="G41" s="831">
        <v>49</v>
      </c>
      <c r="H41" s="831">
        <v>59731</v>
      </c>
      <c r="I41" s="814"/>
      <c r="J41" s="814">
        <v>1219</v>
      </c>
      <c r="K41" s="831">
        <v>25</v>
      </c>
      <c r="L41" s="831">
        <v>30575</v>
      </c>
      <c r="M41" s="814"/>
      <c r="N41" s="814">
        <v>1223</v>
      </c>
      <c r="O41" s="831">
        <v>23</v>
      </c>
      <c r="P41" s="831">
        <v>29141</v>
      </c>
      <c r="Q41" s="819"/>
      <c r="R41" s="832">
        <v>1267</v>
      </c>
    </row>
    <row r="42" spans="1:18" ht="14.45" customHeight="1" x14ac:dyDescent="0.2">
      <c r="A42" s="813" t="s">
        <v>1370</v>
      </c>
      <c r="B42" s="814" t="s">
        <v>1371</v>
      </c>
      <c r="C42" s="814" t="s">
        <v>568</v>
      </c>
      <c r="D42" s="814" t="s">
        <v>1422</v>
      </c>
      <c r="E42" s="814" t="s">
        <v>1447</v>
      </c>
      <c r="F42" s="814" t="s">
        <v>1448</v>
      </c>
      <c r="G42" s="831">
        <v>77</v>
      </c>
      <c r="H42" s="831">
        <v>52745</v>
      </c>
      <c r="I42" s="814"/>
      <c r="J42" s="814">
        <v>685</v>
      </c>
      <c r="K42" s="831">
        <v>55</v>
      </c>
      <c r="L42" s="831">
        <v>37785</v>
      </c>
      <c r="M42" s="814"/>
      <c r="N42" s="814">
        <v>687</v>
      </c>
      <c r="O42" s="831">
        <v>26</v>
      </c>
      <c r="P42" s="831">
        <v>18590</v>
      </c>
      <c r="Q42" s="819"/>
      <c r="R42" s="832">
        <v>715</v>
      </c>
    </row>
    <row r="43" spans="1:18" ht="14.45" customHeight="1" x14ac:dyDescent="0.2">
      <c r="A43" s="813" t="s">
        <v>1370</v>
      </c>
      <c r="B43" s="814" t="s">
        <v>1371</v>
      </c>
      <c r="C43" s="814" t="s">
        <v>568</v>
      </c>
      <c r="D43" s="814" t="s">
        <v>1422</v>
      </c>
      <c r="E43" s="814" t="s">
        <v>1449</v>
      </c>
      <c r="F43" s="814" t="s">
        <v>1450</v>
      </c>
      <c r="G43" s="831">
        <v>44</v>
      </c>
      <c r="H43" s="831">
        <v>31680</v>
      </c>
      <c r="I43" s="814"/>
      <c r="J43" s="814">
        <v>720</v>
      </c>
      <c r="K43" s="831">
        <v>21</v>
      </c>
      <c r="L43" s="831">
        <v>15162</v>
      </c>
      <c r="M43" s="814"/>
      <c r="N43" s="814">
        <v>722</v>
      </c>
      <c r="O43" s="831">
        <v>11</v>
      </c>
      <c r="P43" s="831">
        <v>8294</v>
      </c>
      <c r="Q43" s="819"/>
      <c r="R43" s="832">
        <v>754</v>
      </c>
    </row>
    <row r="44" spans="1:18" ht="14.45" customHeight="1" x14ac:dyDescent="0.2">
      <c r="A44" s="813" t="s">
        <v>1370</v>
      </c>
      <c r="B44" s="814" t="s">
        <v>1371</v>
      </c>
      <c r="C44" s="814" t="s">
        <v>568</v>
      </c>
      <c r="D44" s="814" t="s">
        <v>1422</v>
      </c>
      <c r="E44" s="814" t="s">
        <v>1451</v>
      </c>
      <c r="F44" s="814" t="s">
        <v>1452</v>
      </c>
      <c r="G44" s="831">
        <v>2</v>
      </c>
      <c r="H44" s="831">
        <v>5300</v>
      </c>
      <c r="I44" s="814"/>
      <c r="J44" s="814">
        <v>2650</v>
      </c>
      <c r="K44" s="831"/>
      <c r="L44" s="831"/>
      <c r="M44" s="814"/>
      <c r="N44" s="814"/>
      <c r="O44" s="831"/>
      <c r="P44" s="831"/>
      <c r="Q44" s="819"/>
      <c r="R44" s="832"/>
    </row>
    <row r="45" spans="1:18" ht="14.45" customHeight="1" x14ac:dyDescent="0.2">
      <c r="A45" s="813" t="s">
        <v>1370</v>
      </c>
      <c r="B45" s="814" t="s">
        <v>1371</v>
      </c>
      <c r="C45" s="814" t="s">
        <v>568</v>
      </c>
      <c r="D45" s="814" t="s">
        <v>1422</v>
      </c>
      <c r="E45" s="814" t="s">
        <v>1453</v>
      </c>
      <c r="F45" s="814" t="s">
        <v>1454</v>
      </c>
      <c r="G45" s="831">
        <v>1998</v>
      </c>
      <c r="H45" s="831">
        <v>3658338</v>
      </c>
      <c r="I45" s="814"/>
      <c r="J45" s="814">
        <v>1831</v>
      </c>
      <c r="K45" s="831">
        <v>1441</v>
      </c>
      <c r="L45" s="831">
        <v>2644235</v>
      </c>
      <c r="M45" s="814"/>
      <c r="N45" s="814">
        <v>1835</v>
      </c>
      <c r="O45" s="831">
        <v>1755</v>
      </c>
      <c r="P45" s="831">
        <v>3350295</v>
      </c>
      <c r="Q45" s="819"/>
      <c r="R45" s="832">
        <v>1909</v>
      </c>
    </row>
    <row r="46" spans="1:18" ht="14.45" customHeight="1" x14ac:dyDescent="0.2">
      <c r="A46" s="813" t="s">
        <v>1370</v>
      </c>
      <c r="B46" s="814" t="s">
        <v>1371</v>
      </c>
      <c r="C46" s="814" t="s">
        <v>568</v>
      </c>
      <c r="D46" s="814" t="s">
        <v>1422</v>
      </c>
      <c r="E46" s="814" t="s">
        <v>1455</v>
      </c>
      <c r="F46" s="814" t="s">
        <v>1456</v>
      </c>
      <c r="G46" s="831">
        <v>704</v>
      </c>
      <c r="H46" s="831">
        <v>303424</v>
      </c>
      <c r="I46" s="814"/>
      <c r="J46" s="814">
        <v>431</v>
      </c>
      <c r="K46" s="831">
        <v>462</v>
      </c>
      <c r="L46" s="831">
        <v>200046</v>
      </c>
      <c r="M46" s="814"/>
      <c r="N46" s="814">
        <v>433</v>
      </c>
      <c r="O46" s="831">
        <v>562</v>
      </c>
      <c r="P46" s="831">
        <v>254024</v>
      </c>
      <c r="Q46" s="819"/>
      <c r="R46" s="832">
        <v>452</v>
      </c>
    </row>
    <row r="47" spans="1:18" ht="14.45" customHeight="1" x14ac:dyDescent="0.2">
      <c r="A47" s="813" t="s">
        <v>1370</v>
      </c>
      <c r="B47" s="814" t="s">
        <v>1371</v>
      </c>
      <c r="C47" s="814" t="s">
        <v>568</v>
      </c>
      <c r="D47" s="814" t="s">
        <v>1422</v>
      </c>
      <c r="E47" s="814" t="s">
        <v>1457</v>
      </c>
      <c r="F47" s="814" t="s">
        <v>1458</v>
      </c>
      <c r="G47" s="831">
        <v>93</v>
      </c>
      <c r="H47" s="831">
        <v>328569</v>
      </c>
      <c r="I47" s="814"/>
      <c r="J47" s="814">
        <v>3533</v>
      </c>
      <c r="K47" s="831">
        <v>92</v>
      </c>
      <c r="L47" s="831">
        <v>325956</v>
      </c>
      <c r="M47" s="814"/>
      <c r="N47" s="814">
        <v>3543</v>
      </c>
      <c r="O47" s="831">
        <v>111</v>
      </c>
      <c r="P47" s="831">
        <v>402153</v>
      </c>
      <c r="Q47" s="819"/>
      <c r="R47" s="832">
        <v>3623</v>
      </c>
    </row>
    <row r="48" spans="1:18" ht="14.45" customHeight="1" x14ac:dyDescent="0.2">
      <c r="A48" s="813" t="s">
        <v>1370</v>
      </c>
      <c r="B48" s="814" t="s">
        <v>1371</v>
      </c>
      <c r="C48" s="814" t="s">
        <v>568</v>
      </c>
      <c r="D48" s="814" t="s">
        <v>1422</v>
      </c>
      <c r="E48" s="814" t="s">
        <v>1459</v>
      </c>
      <c r="F48" s="814" t="s">
        <v>1460</v>
      </c>
      <c r="G48" s="831"/>
      <c r="H48" s="831"/>
      <c r="I48" s="814"/>
      <c r="J48" s="814"/>
      <c r="K48" s="831">
        <v>1</v>
      </c>
      <c r="L48" s="831">
        <v>0</v>
      </c>
      <c r="M48" s="814"/>
      <c r="N48" s="814">
        <v>0</v>
      </c>
      <c r="O48" s="831">
        <v>1</v>
      </c>
      <c r="P48" s="831">
        <v>0</v>
      </c>
      <c r="Q48" s="819"/>
      <c r="R48" s="832">
        <v>0</v>
      </c>
    </row>
    <row r="49" spans="1:18" ht="14.45" customHeight="1" x14ac:dyDescent="0.2">
      <c r="A49" s="813" t="s">
        <v>1370</v>
      </c>
      <c r="B49" s="814" t="s">
        <v>1371</v>
      </c>
      <c r="C49" s="814" t="s">
        <v>568</v>
      </c>
      <c r="D49" s="814" t="s">
        <v>1422</v>
      </c>
      <c r="E49" s="814" t="s">
        <v>1461</v>
      </c>
      <c r="F49" s="814" t="s">
        <v>1462</v>
      </c>
      <c r="G49" s="831">
        <v>727</v>
      </c>
      <c r="H49" s="831">
        <v>24233.339999999997</v>
      </c>
      <c r="I49" s="814"/>
      <c r="J49" s="814">
        <v>33.333342503438786</v>
      </c>
      <c r="K49" s="831">
        <v>776</v>
      </c>
      <c r="L49" s="831">
        <v>25866.679999999993</v>
      </c>
      <c r="M49" s="814"/>
      <c r="N49" s="814">
        <v>33.333350515463906</v>
      </c>
      <c r="O49" s="831">
        <v>580</v>
      </c>
      <c r="P49" s="831">
        <v>26422.250000000011</v>
      </c>
      <c r="Q49" s="819"/>
      <c r="R49" s="832">
        <v>45.555603448275882</v>
      </c>
    </row>
    <row r="50" spans="1:18" ht="14.45" customHeight="1" x14ac:dyDescent="0.2">
      <c r="A50" s="813" t="s">
        <v>1370</v>
      </c>
      <c r="B50" s="814" t="s">
        <v>1371</v>
      </c>
      <c r="C50" s="814" t="s">
        <v>568</v>
      </c>
      <c r="D50" s="814" t="s">
        <v>1422</v>
      </c>
      <c r="E50" s="814" t="s">
        <v>1463</v>
      </c>
      <c r="F50" s="814" t="s">
        <v>1464</v>
      </c>
      <c r="G50" s="831">
        <v>705</v>
      </c>
      <c r="H50" s="831">
        <v>26790</v>
      </c>
      <c r="I50" s="814"/>
      <c r="J50" s="814">
        <v>38</v>
      </c>
      <c r="K50" s="831">
        <v>678</v>
      </c>
      <c r="L50" s="831">
        <v>25764</v>
      </c>
      <c r="M50" s="814"/>
      <c r="N50" s="814">
        <v>38</v>
      </c>
      <c r="O50" s="831">
        <v>547</v>
      </c>
      <c r="P50" s="831">
        <v>21333</v>
      </c>
      <c r="Q50" s="819"/>
      <c r="R50" s="832">
        <v>39</v>
      </c>
    </row>
    <row r="51" spans="1:18" ht="14.45" customHeight="1" x14ac:dyDescent="0.2">
      <c r="A51" s="813" t="s">
        <v>1370</v>
      </c>
      <c r="B51" s="814" t="s">
        <v>1371</v>
      </c>
      <c r="C51" s="814" t="s">
        <v>568</v>
      </c>
      <c r="D51" s="814" t="s">
        <v>1422</v>
      </c>
      <c r="E51" s="814" t="s">
        <v>1465</v>
      </c>
      <c r="F51" s="814" t="s">
        <v>1466</v>
      </c>
      <c r="G51" s="831">
        <v>290</v>
      </c>
      <c r="H51" s="831">
        <v>178060</v>
      </c>
      <c r="I51" s="814"/>
      <c r="J51" s="814">
        <v>614</v>
      </c>
      <c r="K51" s="831">
        <v>194</v>
      </c>
      <c r="L51" s="831">
        <v>119892</v>
      </c>
      <c r="M51" s="814"/>
      <c r="N51" s="814">
        <v>618</v>
      </c>
      <c r="O51" s="831">
        <v>278</v>
      </c>
      <c r="P51" s="831">
        <v>180144</v>
      </c>
      <c r="Q51" s="819"/>
      <c r="R51" s="832">
        <v>648</v>
      </c>
    </row>
    <row r="52" spans="1:18" ht="14.45" customHeight="1" x14ac:dyDescent="0.2">
      <c r="A52" s="813" t="s">
        <v>1370</v>
      </c>
      <c r="B52" s="814" t="s">
        <v>1371</v>
      </c>
      <c r="C52" s="814" t="s">
        <v>568</v>
      </c>
      <c r="D52" s="814" t="s">
        <v>1422</v>
      </c>
      <c r="E52" s="814" t="s">
        <v>1467</v>
      </c>
      <c r="F52" s="814" t="s">
        <v>1468</v>
      </c>
      <c r="G52" s="831"/>
      <c r="H52" s="831"/>
      <c r="I52" s="814"/>
      <c r="J52" s="814"/>
      <c r="K52" s="831"/>
      <c r="L52" s="831"/>
      <c r="M52" s="814"/>
      <c r="N52" s="814"/>
      <c r="O52" s="831">
        <v>2</v>
      </c>
      <c r="P52" s="831">
        <v>162</v>
      </c>
      <c r="Q52" s="819"/>
      <c r="R52" s="832">
        <v>81</v>
      </c>
    </row>
    <row r="53" spans="1:18" ht="14.45" customHeight="1" x14ac:dyDescent="0.2">
      <c r="A53" s="813" t="s">
        <v>1370</v>
      </c>
      <c r="B53" s="814" t="s">
        <v>1371</v>
      </c>
      <c r="C53" s="814" t="s">
        <v>568</v>
      </c>
      <c r="D53" s="814" t="s">
        <v>1422</v>
      </c>
      <c r="E53" s="814" t="s">
        <v>1469</v>
      </c>
      <c r="F53" s="814" t="s">
        <v>1470</v>
      </c>
      <c r="G53" s="831">
        <v>43</v>
      </c>
      <c r="H53" s="831">
        <v>18834</v>
      </c>
      <c r="I53" s="814"/>
      <c r="J53" s="814">
        <v>438</v>
      </c>
      <c r="K53" s="831">
        <v>30</v>
      </c>
      <c r="L53" s="831">
        <v>13200</v>
      </c>
      <c r="M53" s="814"/>
      <c r="N53" s="814">
        <v>440</v>
      </c>
      <c r="O53" s="831">
        <v>44</v>
      </c>
      <c r="P53" s="831">
        <v>20196</v>
      </c>
      <c r="Q53" s="819"/>
      <c r="R53" s="832">
        <v>459</v>
      </c>
    </row>
    <row r="54" spans="1:18" ht="14.45" customHeight="1" x14ac:dyDescent="0.2">
      <c r="A54" s="813" t="s">
        <v>1370</v>
      </c>
      <c r="B54" s="814" t="s">
        <v>1371</v>
      </c>
      <c r="C54" s="814" t="s">
        <v>568</v>
      </c>
      <c r="D54" s="814" t="s">
        <v>1422</v>
      </c>
      <c r="E54" s="814" t="s">
        <v>1471</v>
      </c>
      <c r="F54" s="814" t="s">
        <v>1472</v>
      </c>
      <c r="G54" s="831">
        <v>429</v>
      </c>
      <c r="H54" s="831">
        <v>577863</v>
      </c>
      <c r="I54" s="814"/>
      <c r="J54" s="814">
        <v>1347</v>
      </c>
      <c r="K54" s="831">
        <v>336</v>
      </c>
      <c r="L54" s="831">
        <v>453936</v>
      </c>
      <c r="M54" s="814"/>
      <c r="N54" s="814">
        <v>1351</v>
      </c>
      <c r="O54" s="831">
        <v>359</v>
      </c>
      <c r="P54" s="831">
        <v>505472</v>
      </c>
      <c r="Q54" s="819"/>
      <c r="R54" s="832">
        <v>1408</v>
      </c>
    </row>
    <row r="55" spans="1:18" ht="14.45" customHeight="1" x14ac:dyDescent="0.2">
      <c r="A55" s="813" t="s">
        <v>1370</v>
      </c>
      <c r="B55" s="814" t="s">
        <v>1371</v>
      </c>
      <c r="C55" s="814" t="s">
        <v>568</v>
      </c>
      <c r="D55" s="814" t="s">
        <v>1422</v>
      </c>
      <c r="E55" s="814" t="s">
        <v>1473</v>
      </c>
      <c r="F55" s="814" t="s">
        <v>1474</v>
      </c>
      <c r="G55" s="831">
        <v>104</v>
      </c>
      <c r="H55" s="831">
        <v>53248</v>
      </c>
      <c r="I55" s="814"/>
      <c r="J55" s="814">
        <v>512</v>
      </c>
      <c r="K55" s="831">
        <v>76</v>
      </c>
      <c r="L55" s="831">
        <v>39064</v>
      </c>
      <c r="M55" s="814"/>
      <c r="N55" s="814">
        <v>514</v>
      </c>
      <c r="O55" s="831">
        <v>170</v>
      </c>
      <c r="P55" s="831">
        <v>91290</v>
      </c>
      <c r="Q55" s="819"/>
      <c r="R55" s="832">
        <v>537</v>
      </c>
    </row>
    <row r="56" spans="1:18" ht="14.45" customHeight="1" x14ac:dyDescent="0.2">
      <c r="A56" s="813" t="s">
        <v>1370</v>
      </c>
      <c r="B56" s="814" t="s">
        <v>1371</v>
      </c>
      <c r="C56" s="814" t="s">
        <v>568</v>
      </c>
      <c r="D56" s="814" t="s">
        <v>1422</v>
      </c>
      <c r="E56" s="814" t="s">
        <v>1475</v>
      </c>
      <c r="F56" s="814" t="s">
        <v>1476</v>
      </c>
      <c r="G56" s="831">
        <v>19</v>
      </c>
      <c r="H56" s="831">
        <v>44498</v>
      </c>
      <c r="I56" s="814"/>
      <c r="J56" s="814">
        <v>2342</v>
      </c>
      <c r="K56" s="831">
        <v>14</v>
      </c>
      <c r="L56" s="831">
        <v>32914</v>
      </c>
      <c r="M56" s="814"/>
      <c r="N56" s="814">
        <v>2351</v>
      </c>
      <c r="O56" s="831">
        <v>29</v>
      </c>
      <c r="P56" s="831">
        <v>70731</v>
      </c>
      <c r="Q56" s="819"/>
      <c r="R56" s="832">
        <v>2439</v>
      </c>
    </row>
    <row r="57" spans="1:18" ht="14.45" customHeight="1" x14ac:dyDescent="0.2">
      <c r="A57" s="813" t="s">
        <v>1370</v>
      </c>
      <c r="B57" s="814" t="s">
        <v>1371</v>
      </c>
      <c r="C57" s="814" t="s">
        <v>568</v>
      </c>
      <c r="D57" s="814" t="s">
        <v>1422</v>
      </c>
      <c r="E57" s="814" t="s">
        <v>1477</v>
      </c>
      <c r="F57" s="814" t="s">
        <v>1478</v>
      </c>
      <c r="G57" s="831">
        <v>39</v>
      </c>
      <c r="H57" s="831">
        <v>103662</v>
      </c>
      <c r="I57" s="814"/>
      <c r="J57" s="814">
        <v>2658</v>
      </c>
      <c r="K57" s="831">
        <v>17</v>
      </c>
      <c r="L57" s="831">
        <v>45339</v>
      </c>
      <c r="M57" s="814"/>
      <c r="N57" s="814">
        <v>2667</v>
      </c>
      <c r="O57" s="831">
        <v>38</v>
      </c>
      <c r="P57" s="831">
        <v>105640</v>
      </c>
      <c r="Q57" s="819"/>
      <c r="R57" s="832">
        <v>2780</v>
      </c>
    </row>
    <row r="58" spans="1:18" ht="14.45" customHeight="1" x14ac:dyDescent="0.2">
      <c r="A58" s="813" t="s">
        <v>1370</v>
      </c>
      <c r="B58" s="814" t="s">
        <v>1371</v>
      </c>
      <c r="C58" s="814" t="s">
        <v>568</v>
      </c>
      <c r="D58" s="814" t="s">
        <v>1422</v>
      </c>
      <c r="E58" s="814" t="s">
        <v>1479</v>
      </c>
      <c r="F58" s="814" t="s">
        <v>1480</v>
      </c>
      <c r="G58" s="831"/>
      <c r="H58" s="831"/>
      <c r="I58" s="814"/>
      <c r="J58" s="814"/>
      <c r="K58" s="831">
        <v>176</v>
      </c>
      <c r="L58" s="831">
        <v>63360</v>
      </c>
      <c r="M58" s="814"/>
      <c r="N58" s="814">
        <v>360</v>
      </c>
      <c r="O58" s="831">
        <v>22</v>
      </c>
      <c r="P58" s="831">
        <v>8536</v>
      </c>
      <c r="Q58" s="819"/>
      <c r="R58" s="832">
        <v>388</v>
      </c>
    </row>
    <row r="59" spans="1:18" ht="14.45" customHeight="1" x14ac:dyDescent="0.2">
      <c r="A59" s="813" t="s">
        <v>1370</v>
      </c>
      <c r="B59" s="814" t="s">
        <v>1371</v>
      </c>
      <c r="C59" s="814" t="s">
        <v>568</v>
      </c>
      <c r="D59" s="814" t="s">
        <v>1422</v>
      </c>
      <c r="E59" s="814" t="s">
        <v>1481</v>
      </c>
      <c r="F59" s="814" t="s">
        <v>1482</v>
      </c>
      <c r="G59" s="831">
        <v>1</v>
      </c>
      <c r="H59" s="831">
        <v>196</v>
      </c>
      <c r="I59" s="814"/>
      <c r="J59" s="814">
        <v>196</v>
      </c>
      <c r="K59" s="831">
        <v>2</v>
      </c>
      <c r="L59" s="831">
        <v>396</v>
      </c>
      <c r="M59" s="814"/>
      <c r="N59" s="814">
        <v>198</v>
      </c>
      <c r="O59" s="831"/>
      <c r="P59" s="831"/>
      <c r="Q59" s="819"/>
      <c r="R59" s="832"/>
    </row>
    <row r="60" spans="1:18" ht="14.45" customHeight="1" x14ac:dyDescent="0.2">
      <c r="A60" s="813" t="s">
        <v>1370</v>
      </c>
      <c r="B60" s="814" t="s">
        <v>1371</v>
      </c>
      <c r="C60" s="814" t="s">
        <v>568</v>
      </c>
      <c r="D60" s="814" t="s">
        <v>1422</v>
      </c>
      <c r="E60" s="814" t="s">
        <v>1483</v>
      </c>
      <c r="F60" s="814" t="s">
        <v>1484</v>
      </c>
      <c r="G60" s="831">
        <v>8</v>
      </c>
      <c r="H60" s="831">
        <v>8456</v>
      </c>
      <c r="I60" s="814"/>
      <c r="J60" s="814">
        <v>1057</v>
      </c>
      <c r="K60" s="831">
        <v>4</v>
      </c>
      <c r="L60" s="831">
        <v>4288</v>
      </c>
      <c r="M60" s="814"/>
      <c r="N60" s="814">
        <v>1072</v>
      </c>
      <c r="O60" s="831">
        <v>5</v>
      </c>
      <c r="P60" s="831">
        <v>5585</v>
      </c>
      <c r="Q60" s="819"/>
      <c r="R60" s="832">
        <v>1117</v>
      </c>
    </row>
    <row r="61" spans="1:18" ht="14.45" customHeight="1" x14ac:dyDescent="0.2">
      <c r="A61" s="813" t="s">
        <v>1370</v>
      </c>
      <c r="B61" s="814" t="s">
        <v>1371</v>
      </c>
      <c r="C61" s="814" t="s">
        <v>568</v>
      </c>
      <c r="D61" s="814" t="s">
        <v>1422</v>
      </c>
      <c r="E61" s="814" t="s">
        <v>1485</v>
      </c>
      <c r="F61" s="814" t="s">
        <v>1486</v>
      </c>
      <c r="G61" s="831">
        <v>7</v>
      </c>
      <c r="H61" s="831">
        <v>3689</v>
      </c>
      <c r="I61" s="814"/>
      <c r="J61" s="814">
        <v>527</v>
      </c>
      <c r="K61" s="831">
        <v>2</v>
      </c>
      <c r="L61" s="831">
        <v>1058</v>
      </c>
      <c r="M61" s="814"/>
      <c r="N61" s="814">
        <v>529</v>
      </c>
      <c r="O61" s="831">
        <v>6</v>
      </c>
      <c r="P61" s="831">
        <v>3342</v>
      </c>
      <c r="Q61" s="819"/>
      <c r="R61" s="832">
        <v>557</v>
      </c>
    </row>
    <row r="62" spans="1:18" ht="14.45" customHeight="1" x14ac:dyDescent="0.2">
      <c r="A62" s="813" t="s">
        <v>1370</v>
      </c>
      <c r="B62" s="814" t="s">
        <v>1371</v>
      </c>
      <c r="C62" s="814" t="s">
        <v>568</v>
      </c>
      <c r="D62" s="814" t="s">
        <v>1422</v>
      </c>
      <c r="E62" s="814" t="s">
        <v>1487</v>
      </c>
      <c r="F62" s="814" t="s">
        <v>1488</v>
      </c>
      <c r="G62" s="831">
        <v>9</v>
      </c>
      <c r="H62" s="831">
        <v>1287</v>
      </c>
      <c r="I62" s="814"/>
      <c r="J62" s="814">
        <v>143</v>
      </c>
      <c r="K62" s="831">
        <v>4</v>
      </c>
      <c r="L62" s="831">
        <v>576</v>
      </c>
      <c r="M62" s="814"/>
      <c r="N62" s="814">
        <v>144</v>
      </c>
      <c r="O62" s="831">
        <v>7</v>
      </c>
      <c r="P62" s="831">
        <v>1078</v>
      </c>
      <c r="Q62" s="819"/>
      <c r="R62" s="832">
        <v>154</v>
      </c>
    </row>
    <row r="63" spans="1:18" ht="14.45" customHeight="1" x14ac:dyDescent="0.2">
      <c r="A63" s="813" t="s">
        <v>1370</v>
      </c>
      <c r="B63" s="814" t="s">
        <v>1371</v>
      </c>
      <c r="C63" s="814" t="s">
        <v>568</v>
      </c>
      <c r="D63" s="814" t="s">
        <v>1422</v>
      </c>
      <c r="E63" s="814" t="s">
        <v>1489</v>
      </c>
      <c r="F63" s="814" t="s">
        <v>1490</v>
      </c>
      <c r="G63" s="831">
        <v>1</v>
      </c>
      <c r="H63" s="831">
        <v>2557</v>
      </c>
      <c r="I63" s="814"/>
      <c r="J63" s="814">
        <v>2557</v>
      </c>
      <c r="K63" s="831"/>
      <c r="L63" s="831"/>
      <c r="M63" s="814"/>
      <c r="N63" s="814"/>
      <c r="O63" s="831"/>
      <c r="P63" s="831"/>
      <c r="Q63" s="819"/>
      <c r="R63" s="832"/>
    </row>
    <row r="64" spans="1:18" ht="14.45" customHeight="1" x14ac:dyDescent="0.2">
      <c r="A64" s="813" t="s">
        <v>1370</v>
      </c>
      <c r="B64" s="814" t="s">
        <v>1371</v>
      </c>
      <c r="C64" s="814" t="s">
        <v>568</v>
      </c>
      <c r="D64" s="814" t="s">
        <v>1422</v>
      </c>
      <c r="E64" s="814" t="s">
        <v>1491</v>
      </c>
      <c r="F64" s="814" t="s">
        <v>1492</v>
      </c>
      <c r="G64" s="831"/>
      <c r="H64" s="831"/>
      <c r="I64" s="814"/>
      <c r="J64" s="814"/>
      <c r="K64" s="831"/>
      <c r="L64" s="831"/>
      <c r="M64" s="814"/>
      <c r="N64" s="814"/>
      <c r="O64" s="831">
        <v>2</v>
      </c>
      <c r="P64" s="831">
        <v>3530</v>
      </c>
      <c r="Q64" s="819"/>
      <c r="R64" s="832">
        <v>1765</v>
      </c>
    </row>
    <row r="65" spans="1:18" ht="14.45" customHeight="1" x14ac:dyDescent="0.2">
      <c r="A65" s="813" t="s">
        <v>1370</v>
      </c>
      <c r="B65" s="814" t="s">
        <v>1371</v>
      </c>
      <c r="C65" s="814" t="s">
        <v>568</v>
      </c>
      <c r="D65" s="814" t="s">
        <v>1422</v>
      </c>
      <c r="E65" s="814" t="s">
        <v>1493</v>
      </c>
      <c r="F65" s="814" t="s">
        <v>1494</v>
      </c>
      <c r="G65" s="831">
        <v>21</v>
      </c>
      <c r="H65" s="831">
        <v>15162</v>
      </c>
      <c r="I65" s="814"/>
      <c r="J65" s="814">
        <v>722</v>
      </c>
      <c r="K65" s="831">
        <v>14</v>
      </c>
      <c r="L65" s="831">
        <v>10136</v>
      </c>
      <c r="M65" s="814"/>
      <c r="N65" s="814">
        <v>724</v>
      </c>
      <c r="O65" s="831">
        <v>29</v>
      </c>
      <c r="P65" s="831">
        <v>21808</v>
      </c>
      <c r="Q65" s="819"/>
      <c r="R65" s="832">
        <v>752</v>
      </c>
    </row>
    <row r="66" spans="1:18" ht="14.45" customHeight="1" x14ac:dyDescent="0.2">
      <c r="A66" s="813" t="s">
        <v>1370</v>
      </c>
      <c r="B66" s="814" t="s">
        <v>1371</v>
      </c>
      <c r="C66" s="814" t="s">
        <v>568</v>
      </c>
      <c r="D66" s="814" t="s">
        <v>1422</v>
      </c>
      <c r="E66" s="814" t="s">
        <v>1495</v>
      </c>
      <c r="F66" s="814" t="s">
        <v>1496</v>
      </c>
      <c r="G66" s="831"/>
      <c r="H66" s="831"/>
      <c r="I66" s="814"/>
      <c r="J66" s="814"/>
      <c r="K66" s="831"/>
      <c r="L66" s="831"/>
      <c r="M66" s="814"/>
      <c r="N66" s="814"/>
      <c r="O66" s="831">
        <v>1</v>
      </c>
      <c r="P66" s="831">
        <v>2007</v>
      </c>
      <c r="Q66" s="819"/>
      <c r="R66" s="832">
        <v>2007</v>
      </c>
    </row>
    <row r="67" spans="1:18" ht="14.45" customHeight="1" x14ac:dyDescent="0.2">
      <c r="A67" s="813" t="s">
        <v>1370</v>
      </c>
      <c r="B67" s="814" t="s">
        <v>1371</v>
      </c>
      <c r="C67" s="814" t="s">
        <v>568</v>
      </c>
      <c r="D67" s="814" t="s">
        <v>1422</v>
      </c>
      <c r="E67" s="814" t="s">
        <v>1497</v>
      </c>
      <c r="F67" s="814" t="s">
        <v>1498</v>
      </c>
      <c r="G67" s="831">
        <v>1</v>
      </c>
      <c r="H67" s="831">
        <v>1861</v>
      </c>
      <c r="I67" s="814"/>
      <c r="J67" s="814">
        <v>1861</v>
      </c>
      <c r="K67" s="831"/>
      <c r="L67" s="831"/>
      <c r="M67" s="814"/>
      <c r="N67" s="814"/>
      <c r="O67" s="831"/>
      <c r="P67" s="831"/>
      <c r="Q67" s="819"/>
      <c r="R67" s="832"/>
    </row>
    <row r="68" spans="1:18" ht="14.45" customHeight="1" x14ac:dyDescent="0.2">
      <c r="A68" s="813" t="s">
        <v>1370</v>
      </c>
      <c r="B68" s="814" t="s">
        <v>1371</v>
      </c>
      <c r="C68" s="814" t="s">
        <v>568</v>
      </c>
      <c r="D68" s="814" t="s">
        <v>1422</v>
      </c>
      <c r="E68" s="814" t="s">
        <v>1499</v>
      </c>
      <c r="F68" s="814" t="s">
        <v>1500</v>
      </c>
      <c r="G68" s="831"/>
      <c r="H68" s="831"/>
      <c r="I68" s="814"/>
      <c r="J68" s="814"/>
      <c r="K68" s="831"/>
      <c r="L68" s="831"/>
      <c r="M68" s="814"/>
      <c r="N68" s="814"/>
      <c r="O68" s="831">
        <v>1</v>
      </c>
      <c r="P68" s="831">
        <v>3052</v>
      </c>
      <c r="Q68" s="819"/>
      <c r="R68" s="832">
        <v>3052</v>
      </c>
    </row>
    <row r="69" spans="1:18" ht="14.45" customHeight="1" x14ac:dyDescent="0.2">
      <c r="A69" s="813" t="s">
        <v>1370</v>
      </c>
      <c r="B69" s="814" t="s">
        <v>1371</v>
      </c>
      <c r="C69" s="814" t="s">
        <v>571</v>
      </c>
      <c r="D69" s="814" t="s">
        <v>1372</v>
      </c>
      <c r="E69" s="814" t="s">
        <v>1501</v>
      </c>
      <c r="F69" s="814" t="s">
        <v>1502</v>
      </c>
      <c r="G69" s="831">
        <v>1.2</v>
      </c>
      <c r="H69" s="831">
        <v>2411.58</v>
      </c>
      <c r="I69" s="814"/>
      <c r="J69" s="814">
        <v>2009.65</v>
      </c>
      <c r="K69" s="831">
        <v>1.02</v>
      </c>
      <c r="L69" s="831">
        <v>2049.83</v>
      </c>
      <c r="M69" s="814"/>
      <c r="N69" s="814">
        <v>2009.6372549019607</v>
      </c>
      <c r="O69" s="831">
        <v>0.02</v>
      </c>
      <c r="P69" s="831">
        <v>36.17</v>
      </c>
      <c r="Q69" s="819"/>
      <c r="R69" s="832">
        <v>1808.5</v>
      </c>
    </row>
    <row r="70" spans="1:18" ht="14.45" customHeight="1" x14ac:dyDescent="0.2">
      <c r="A70" s="813" t="s">
        <v>1370</v>
      </c>
      <c r="B70" s="814" t="s">
        <v>1371</v>
      </c>
      <c r="C70" s="814" t="s">
        <v>571</v>
      </c>
      <c r="D70" s="814" t="s">
        <v>1372</v>
      </c>
      <c r="E70" s="814" t="s">
        <v>1503</v>
      </c>
      <c r="F70" s="814"/>
      <c r="G70" s="831">
        <v>12.650000000000004</v>
      </c>
      <c r="H70" s="831">
        <v>23010.9</v>
      </c>
      <c r="I70" s="814"/>
      <c r="J70" s="814">
        <v>1819.0434782608691</v>
      </c>
      <c r="K70" s="831"/>
      <c r="L70" s="831"/>
      <c r="M70" s="814"/>
      <c r="N70" s="814"/>
      <c r="O70" s="831"/>
      <c r="P70" s="831"/>
      <c r="Q70" s="819"/>
      <c r="R70" s="832"/>
    </row>
    <row r="71" spans="1:18" ht="14.45" customHeight="1" x14ac:dyDescent="0.2">
      <c r="A71" s="813" t="s">
        <v>1370</v>
      </c>
      <c r="B71" s="814" t="s">
        <v>1371</v>
      </c>
      <c r="C71" s="814" t="s">
        <v>571</v>
      </c>
      <c r="D71" s="814" t="s">
        <v>1372</v>
      </c>
      <c r="E71" s="814" t="s">
        <v>1504</v>
      </c>
      <c r="F71" s="814" t="s">
        <v>777</v>
      </c>
      <c r="G71" s="831"/>
      <c r="H71" s="831"/>
      <c r="I71" s="814"/>
      <c r="J71" s="814"/>
      <c r="K71" s="831"/>
      <c r="L71" s="831"/>
      <c r="M71" s="814"/>
      <c r="N71" s="814"/>
      <c r="O71" s="831">
        <v>1.0000000000000002</v>
      </c>
      <c r="P71" s="831">
        <v>718.1999999999997</v>
      </c>
      <c r="Q71" s="819"/>
      <c r="R71" s="832">
        <v>718.19999999999959</v>
      </c>
    </row>
    <row r="72" spans="1:18" ht="14.45" customHeight="1" x14ac:dyDescent="0.2">
      <c r="A72" s="813" t="s">
        <v>1370</v>
      </c>
      <c r="B72" s="814" t="s">
        <v>1371</v>
      </c>
      <c r="C72" s="814" t="s">
        <v>571</v>
      </c>
      <c r="D72" s="814" t="s">
        <v>1372</v>
      </c>
      <c r="E72" s="814" t="s">
        <v>1505</v>
      </c>
      <c r="F72" s="814" t="s">
        <v>1506</v>
      </c>
      <c r="G72" s="831">
        <v>535.33999999999992</v>
      </c>
      <c r="H72" s="831">
        <v>350927.97000000015</v>
      </c>
      <c r="I72" s="814"/>
      <c r="J72" s="814">
        <v>655.52353644412938</v>
      </c>
      <c r="K72" s="831">
        <v>22.410000000000004</v>
      </c>
      <c r="L72" s="831">
        <v>14696.11</v>
      </c>
      <c r="M72" s="814"/>
      <c r="N72" s="814">
        <v>655.78357875948234</v>
      </c>
      <c r="O72" s="831">
        <v>4.78</v>
      </c>
      <c r="P72" s="831">
        <v>3132.0600000000004</v>
      </c>
      <c r="Q72" s="819"/>
      <c r="R72" s="832">
        <v>655.24267782426784</v>
      </c>
    </row>
    <row r="73" spans="1:18" ht="14.45" customHeight="1" x14ac:dyDescent="0.2">
      <c r="A73" s="813" t="s">
        <v>1370</v>
      </c>
      <c r="B73" s="814" t="s">
        <v>1371</v>
      </c>
      <c r="C73" s="814" t="s">
        <v>571</v>
      </c>
      <c r="D73" s="814" t="s">
        <v>1372</v>
      </c>
      <c r="E73" s="814" t="s">
        <v>1507</v>
      </c>
      <c r="F73" s="814" t="s">
        <v>1506</v>
      </c>
      <c r="G73" s="831">
        <v>0.55999999999999994</v>
      </c>
      <c r="H73" s="831">
        <v>1834.5</v>
      </c>
      <c r="I73" s="814"/>
      <c r="J73" s="814">
        <v>3275.8928571428573</v>
      </c>
      <c r="K73" s="831">
        <v>0.65</v>
      </c>
      <c r="L73" s="831">
        <v>2122.79</v>
      </c>
      <c r="M73" s="814"/>
      <c r="N73" s="814">
        <v>3265.830769230769</v>
      </c>
      <c r="O73" s="831">
        <v>0.31000000000000005</v>
      </c>
      <c r="P73" s="831">
        <v>1015.53</v>
      </c>
      <c r="Q73" s="819"/>
      <c r="R73" s="832">
        <v>3275.9032258064508</v>
      </c>
    </row>
    <row r="74" spans="1:18" ht="14.45" customHeight="1" x14ac:dyDescent="0.2">
      <c r="A74" s="813" t="s">
        <v>1370</v>
      </c>
      <c r="B74" s="814" t="s">
        <v>1371</v>
      </c>
      <c r="C74" s="814" t="s">
        <v>571</v>
      </c>
      <c r="D74" s="814" t="s">
        <v>1375</v>
      </c>
      <c r="E74" s="814" t="s">
        <v>1508</v>
      </c>
      <c r="F74" s="814" t="s">
        <v>1509</v>
      </c>
      <c r="G74" s="831">
        <v>330125</v>
      </c>
      <c r="H74" s="831">
        <v>11217647.499999993</v>
      </c>
      <c r="I74" s="814"/>
      <c r="J74" s="814">
        <v>33.979999999999976</v>
      </c>
      <c r="K74" s="831">
        <v>299267</v>
      </c>
      <c r="L74" s="831">
        <v>10212768.520000001</v>
      </c>
      <c r="M74" s="814"/>
      <c r="N74" s="814">
        <v>34.125942786875939</v>
      </c>
      <c r="O74" s="831">
        <v>309967</v>
      </c>
      <c r="P74" s="831">
        <v>10660845.710000003</v>
      </c>
      <c r="Q74" s="819"/>
      <c r="R74" s="832">
        <v>34.393486113037845</v>
      </c>
    </row>
    <row r="75" spans="1:18" ht="14.45" customHeight="1" x14ac:dyDescent="0.2">
      <c r="A75" s="813" t="s">
        <v>1370</v>
      </c>
      <c r="B75" s="814" t="s">
        <v>1371</v>
      </c>
      <c r="C75" s="814" t="s">
        <v>571</v>
      </c>
      <c r="D75" s="814" t="s">
        <v>1375</v>
      </c>
      <c r="E75" s="814" t="s">
        <v>1510</v>
      </c>
      <c r="F75" s="814" t="s">
        <v>1511</v>
      </c>
      <c r="G75" s="831">
        <v>23245</v>
      </c>
      <c r="H75" s="831">
        <v>1189679.1000000001</v>
      </c>
      <c r="I75" s="814"/>
      <c r="J75" s="814">
        <v>51.180000000000007</v>
      </c>
      <c r="K75" s="831">
        <v>3690</v>
      </c>
      <c r="L75" s="831">
        <v>271309.42</v>
      </c>
      <c r="M75" s="814"/>
      <c r="N75" s="814">
        <v>73.525588075880748</v>
      </c>
      <c r="O75" s="831">
        <v>4366</v>
      </c>
      <c r="P75" s="831">
        <v>326675.20000000001</v>
      </c>
      <c r="Q75" s="819"/>
      <c r="R75" s="832">
        <v>74.822537792029323</v>
      </c>
    </row>
    <row r="76" spans="1:18" ht="14.45" customHeight="1" x14ac:dyDescent="0.2">
      <c r="A76" s="813" t="s">
        <v>1370</v>
      </c>
      <c r="B76" s="814" t="s">
        <v>1371</v>
      </c>
      <c r="C76" s="814" t="s">
        <v>571</v>
      </c>
      <c r="D76" s="814" t="s">
        <v>1375</v>
      </c>
      <c r="E76" s="814" t="s">
        <v>1512</v>
      </c>
      <c r="F76" s="814" t="s">
        <v>1513</v>
      </c>
      <c r="G76" s="831">
        <v>3393</v>
      </c>
      <c r="H76" s="831">
        <v>203071.05</v>
      </c>
      <c r="I76" s="814"/>
      <c r="J76" s="814">
        <v>59.849999999999994</v>
      </c>
      <c r="K76" s="831">
        <v>1179</v>
      </c>
      <c r="L76" s="831">
        <v>72862.2</v>
      </c>
      <c r="M76" s="814"/>
      <c r="N76" s="814">
        <v>61.8</v>
      </c>
      <c r="O76" s="831">
        <v>2166</v>
      </c>
      <c r="P76" s="831">
        <v>137995.85999999999</v>
      </c>
      <c r="Q76" s="819"/>
      <c r="R76" s="832">
        <v>63.709999999999994</v>
      </c>
    </row>
    <row r="77" spans="1:18" ht="14.45" customHeight="1" x14ac:dyDescent="0.2">
      <c r="A77" s="813" t="s">
        <v>1370</v>
      </c>
      <c r="B77" s="814" t="s">
        <v>1371</v>
      </c>
      <c r="C77" s="814" t="s">
        <v>571</v>
      </c>
      <c r="D77" s="814" t="s">
        <v>1422</v>
      </c>
      <c r="E77" s="814" t="s">
        <v>1514</v>
      </c>
      <c r="F77" s="814" t="s">
        <v>1515</v>
      </c>
      <c r="G77" s="831">
        <v>1343</v>
      </c>
      <c r="H77" s="831">
        <v>19493645</v>
      </c>
      <c r="I77" s="814"/>
      <c r="J77" s="814">
        <v>14515</v>
      </c>
      <c r="K77" s="831">
        <v>1161</v>
      </c>
      <c r="L77" s="831">
        <v>16858881</v>
      </c>
      <c r="M77" s="814"/>
      <c r="N77" s="814">
        <v>14521</v>
      </c>
      <c r="O77" s="831">
        <v>1396</v>
      </c>
      <c r="P77" s="831">
        <v>20535160</v>
      </c>
      <c r="Q77" s="819"/>
      <c r="R77" s="832">
        <v>14710</v>
      </c>
    </row>
    <row r="78" spans="1:18" ht="14.45" customHeight="1" thickBot="1" x14ac:dyDescent="0.25">
      <c r="A78" s="821" t="s">
        <v>1370</v>
      </c>
      <c r="B78" s="822" t="s">
        <v>1371</v>
      </c>
      <c r="C78" s="822" t="s">
        <v>1516</v>
      </c>
      <c r="D78" s="822" t="s">
        <v>1372</v>
      </c>
      <c r="E78" s="822" t="s">
        <v>1412</v>
      </c>
      <c r="F78" s="822" t="s">
        <v>1517</v>
      </c>
      <c r="G78" s="833"/>
      <c r="H78" s="833"/>
      <c r="I78" s="822"/>
      <c r="J78" s="822"/>
      <c r="K78" s="833">
        <v>0</v>
      </c>
      <c r="L78" s="833">
        <v>0</v>
      </c>
      <c r="M78" s="822"/>
      <c r="N78" s="822"/>
      <c r="O78" s="833">
        <v>0</v>
      </c>
      <c r="P78" s="833">
        <v>0</v>
      </c>
      <c r="Q78" s="827"/>
      <c r="R78" s="834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1162878-1127-4F4F-9D38-0ACA3225C907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7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1519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1073723.7499999998</v>
      </c>
      <c r="I3" s="208">
        <f t="shared" si="0"/>
        <v>43255273.590000004</v>
      </c>
      <c r="J3" s="78"/>
      <c r="K3" s="78"/>
      <c r="L3" s="208">
        <f t="shared" si="0"/>
        <v>809934.67999999993</v>
      </c>
      <c r="M3" s="208">
        <f t="shared" si="0"/>
        <v>35240573.099999994</v>
      </c>
      <c r="N3" s="78"/>
      <c r="O3" s="78"/>
      <c r="P3" s="208">
        <f t="shared" si="0"/>
        <v>853035.34999999986</v>
      </c>
      <c r="Q3" s="208">
        <f t="shared" si="0"/>
        <v>41342883.129999988</v>
      </c>
      <c r="R3" s="79">
        <f>IF(M3=0,0,Q3/M3)</f>
        <v>1.1731614866955724</v>
      </c>
      <c r="S3" s="209">
        <f>IF(P3=0,0,Q3/P3)</f>
        <v>48.465615322975765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6"/>
      <c r="B5" s="876"/>
      <c r="C5" s="877"/>
      <c r="D5" s="886"/>
      <c r="E5" s="878"/>
      <c r="F5" s="879"/>
      <c r="G5" s="880"/>
      <c r="H5" s="881" t="s">
        <v>90</v>
      </c>
      <c r="I5" s="882" t="s">
        <v>14</v>
      </c>
      <c r="J5" s="883"/>
      <c r="K5" s="883"/>
      <c r="L5" s="881" t="s">
        <v>90</v>
      </c>
      <c r="M5" s="882" t="s">
        <v>14</v>
      </c>
      <c r="N5" s="883"/>
      <c r="O5" s="883"/>
      <c r="P5" s="881" t="s">
        <v>90</v>
      </c>
      <c r="Q5" s="882" t="s">
        <v>14</v>
      </c>
      <c r="R5" s="884"/>
      <c r="S5" s="885"/>
    </row>
    <row r="6" spans="1:19" ht="14.45" customHeight="1" x14ac:dyDescent="0.2">
      <c r="A6" s="806" t="s">
        <v>1370</v>
      </c>
      <c r="B6" s="807" t="s">
        <v>1371</v>
      </c>
      <c r="C6" s="807" t="s">
        <v>568</v>
      </c>
      <c r="D6" s="807" t="s">
        <v>1362</v>
      </c>
      <c r="E6" s="807" t="s">
        <v>1422</v>
      </c>
      <c r="F6" s="807" t="s">
        <v>1423</v>
      </c>
      <c r="G6" s="807" t="s">
        <v>1424</v>
      </c>
      <c r="H6" s="225">
        <v>2</v>
      </c>
      <c r="I6" s="225">
        <v>76</v>
      </c>
      <c r="J6" s="807"/>
      <c r="K6" s="807">
        <v>38</v>
      </c>
      <c r="L6" s="225">
        <v>2</v>
      </c>
      <c r="M6" s="225">
        <v>76</v>
      </c>
      <c r="N6" s="807"/>
      <c r="O6" s="807">
        <v>38</v>
      </c>
      <c r="P6" s="225"/>
      <c r="Q6" s="225"/>
      <c r="R6" s="812"/>
      <c r="S6" s="830"/>
    </row>
    <row r="7" spans="1:19" ht="14.45" customHeight="1" x14ac:dyDescent="0.2">
      <c r="A7" s="813" t="s">
        <v>1370</v>
      </c>
      <c r="B7" s="814" t="s">
        <v>1371</v>
      </c>
      <c r="C7" s="814" t="s">
        <v>568</v>
      </c>
      <c r="D7" s="814" t="s">
        <v>1362</v>
      </c>
      <c r="E7" s="814" t="s">
        <v>1422</v>
      </c>
      <c r="F7" s="814" t="s">
        <v>1427</v>
      </c>
      <c r="G7" s="814" t="s">
        <v>1428</v>
      </c>
      <c r="H7" s="831"/>
      <c r="I7" s="831"/>
      <c r="J7" s="814"/>
      <c r="K7" s="814"/>
      <c r="L7" s="831">
        <v>2</v>
      </c>
      <c r="M7" s="831">
        <v>360</v>
      </c>
      <c r="N7" s="814"/>
      <c r="O7" s="814">
        <v>180</v>
      </c>
      <c r="P7" s="831">
        <v>2</v>
      </c>
      <c r="Q7" s="831">
        <v>388</v>
      </c>
      <c r="R7" s="819"/>
      <c r="S7" s="832">
        <v>194</v>
      </c>
    </row>
    <row r="8" spans="1:19" ht="14.45" customHeight="1" x14ac:dyDescent="0.2">
      <c r="A8" s="813" t="s">
        <v>1370</v>
      </c>
      <c r="B8" s="814" t="s">
        <v>1371</v>
      </c>
      <c r="C8" s="814" t="s">
        <v>568</v>
      </c>
      <c r="D8" s="814" t="s">
        <v>1362</v>
      </c>
      <c r="E8" s="814" t="s">
        <v>1422</v>
      </c>
      <c r="F8" s="814" t="s">
        <v>1453</v>
      </c>
      <c r="G8" s="814" t="s">
        <v>1454</v>
      </c>
      <c r="H8" s="831">
        <v>3</v>
      </c>
      <c r="I8" s="831">
        <v>5493</v>
      </c>
      <c r="J8" s="814"/>
      <c r="K8" s="814">
        <v>1831</v>
      </c>
      <c r="L8" s="831">
        <v>1</v>
      </c>
      <c r="M8" s="831">
        <v>1835</v>
      </c>
      <c r="N8" s="814"/>
      <c r="O8" s="814">
        <v>1835</v>
      </c>
      <c r="P8" s="831">
        <v>3</v>
      </c>
      <c r="Q8" s="831">
        <v>5727</v>
      </c>
      <c r="R8" s="819"/>
      <c r="S8" s="832">
        <v>1909</v>
      </c>
    </row>
    <row r="9" spans="1:19" ht="14.45" customHeight="1" x14ac:dyDescent="0.2">
      <c r="A9" s="813" t="s">
        <v>1370</v>
      </c>
      <c r="B9" s="814" t="s">
        <v>1371</v>
      </c>
      <c r="C9" s="814" t="s">
        <v>568</v>
      </c>
      <c r="D9" s="814" t="s">
        <v>1362</v>
      </c>
      <c r="E9" s="814" t="s">
        <v>1422</v>
      </c>
      <c r="F9" s="814" t="s">
        <v>1459</v>
      </c>
      <c r="G9" s="814" t="s">
        <v>1460</v>
      </c>
      <c r="H9" s="831"/>
      <c r="I9" s="831"/>
      <c r="J9" s="814"/>
      <c r="K9" s="814"/>
      <c r="L9" s="831">
        <v>1</v>
      </c>
      <c r="M9" s="831">
        <v>0</v>
      </c>
      <c r="N9" s="814"/>
      <c r="O9" s="814">
        <v>0</v>
      </c>
      <c r="P9" s="831">
        <v>1</v>
      </c>
      <c r="Q9" s="831">
        <v>0</v>
      </c>
      <c r="R9" s="819"/>
      <c r="S9" s="832">
        <v>0</v>
      </c>
    </row>
    <row r="10" spans="1:19" ht="14.45" customHeight="1" x14ac:dyDescent="0.2">
      <c r="A10" s="813" t="s">
        <v>1370</v>
      </c>
      <c r="B10" s="814" t="s">
        <v>1371</v>
      </c>
      <c r="C10" s="814" t="s">
        <v>568</v>
      </c>
      <c r="D10" s="814" t="s">
        <v>1362</v>
      </c>
      <c r="E10" s="814" t="s">
        <v>1422</v>
      </c>
      <c r="F10" s="814" t="s">
        <v>1461</v>
      </c>
      <c r="G10" s="814" t="s">
        <v>1462</v>
      </c>
      <c r="H10" s="831"/>
      <c r="I10" s="831"/>
      <c r="J10" s="814"/>
      <c r="K10" s="814"/>
      <c r="L10" s="831">
        <v>82</v>
      </c>
      <c r="M10" s="831">
        <v>2733.34</v>
      </c>
      <c r="N10" s="814"/>
      <c r="O10" s="814">
        <v>33.333414634146344</v>
      </c>
      <c r="P10" s="831">
        <v>2</v>
      </c>
      <c r="Q10" s="831">
        <v>91.12</v>
      </c>
      <c r="R10" s="819"/>
      <c r="S10" s="832">
        <v>45.56</v>
      </c>
    </row>
    <row r="11" spans="1:19" ht="14.45" customHeight="1" x14ac:dyDescent="0.2">
      <c r="A11" s="813" t="s">
        <v>1370</v>
      </c>
      <c r="B11" s="814" t="s">
        <v>1371</v>
      </c>
      <c r="C11" s="814" t="s">
        <v>568</v>
      </c>
      <c r="D11" s="814" t="s">
        <v>1362</v>
      </c>
      <c r="E11" s="814" t="s">
        <v>1422</v>
      </c>
      <c r="F11" s="814" t="s">
        <v>1463</v>
      </c>
      <c r="G11" s="814" t="s">
        <v>1464</v>
      </c>
      <c r="H11" s="831"/>
      <c r="I11" s="831"/>
      <c r="J11" s="814"/>
      <c r="K11" s="814"/>
      <c r="L11" s="831">
        <v>82</v>
      </c>
      <c r="M11" s="831">
        <v>3116</v>
      </c>
      <c r="N11" s="814"/>
      <c r="O11" s="814">
        <v>38</v>
      </c>
      <c r="P11" s="831">
        <v>2</v>
      </c>
      <c r="Q11" s="831">
        <v>78</v>
      </c>
      <c r="R11" s="819"/>
      <c r="S11" s="832">
        <v>39</v>
      </c>
    </row>
    <row r="12" spans="1:19" ht="14.45" customHeight="1" x14ac:dyDescent="0.2">
      <c r="A12" s="813" t="s">
        <v>1370</v>
      </c>
      <c r="B12" s="814" t="s">
        <v>1371</v>
      </c>
      <c r="C12" s="814" t="s">
        <v>568</v>
      </c>
      <c r="D12" s="814" t="s">
        <v>1362</v>
      </c>
      <c r="E12" s="814" t="s">
        <v>1422</v>
      </c>
      <c r="F12" s="814" t="s">
        <v>1479</v>
      </c>
      <c r="G12" s="814" t="s">
        <v>1480</v>
      </c>
      <c r="H12" s="831"/>
      <c r="I12" s="831"/>
      <c r="J12" s="814"/>
      <c r="K12" s="814"/>
      <c r="L12" s="831">
        <v>80</v>
      </c>
      <c r="M12" s="831">
        <v>28800</v>
      </c>
      <c r="N12" s="814"/>
      <c r="O12" s="814">
        <v>360</v>
      </c>
      <c r="P12" s="831"/>
      <c r="Q12" s="831"/>
      <c r="R12" s="819"/>
      <c r="S12" s="832"/>
    </row>
    <row r="13" spans="1:19" ht="14.45" customHeight="1" x14ac:dyDescent="0.2">
      <c r="A13" s="813" t="s">
        <v>1370</v>
      </c>
      <c r="B13" s="814" t="s">
        <v>1371</v>
      </c>
      <c r="C13" s="814" t="s">
        <v>568</v>
      </c>
      <c r="D13" s="814" t="s">
        <v>849</v>
      </c>
      <c r="E13" s="814" t="s">
        <v>1372</v>
      </c>
      <c r="F13" s="814" t="s">
        <v>1373</v>
      </c>
      <c r="G13" s="814" t="s">
        <v>1374</v>
      </c>
      <c r="H13" s="831"/>
      <c r="I13" s="831"/>
      <c r="J13" s="814"/>
      <c r="K13" s="814"/>
      <c r="L13" s="831">
        <v>4</v>
      </c>
      <c r="M13" s="831">
        <v>7055.08</v>
      </c>
      <c r="N13" s="814"/>
      <c r="O13" s="814">
        <v>1763.77</v>
      </c>
      <c r="P13" s="831"/>
      <c r="Q13" s="831"/>
      <c r="R13" s="819"/>
      <c r="S13" s="832"/>
    </row>
    <row r="14" spans="1:19" ht="14.45" customHeight="1" x14ac:dyDescent="0.2">
      <c r="A14" s="813" t="s">
        <v>1370</v>
      </c>
      <c r="B14" s="814" t="s">
        <v>1371</v>
      </c>
      <c r="C14" s="814" t="s">
        <v>568</v>
      </c>
      <c r="D14" s="814" t="s">
        <v>849</v>
      </c>
      <c r="E14" s="814" t="s">
        <v>1375</v>
      </c>
      <c r="F14" s="814" t="s">
        <v>1376</v>
      </c>
      <c r="G14" s="814" t="s">
        <v>1377</v>
      </c>
      <c r="H14" s="831">
        <v>1146</v>
      </c>
      <c r="I14" s="831">
        <v>30277.32</v>
      </c>
      <c r="J14" s="814"/>
      <c r="K14" s="814">
        <v>26.419999999999998</v>
      </c>
      <c r="L14" s="831">
        <v>760</v>
      </c>
      <c r="M14" s="831">
        <v>21234.400000000001</v>
      </c>
      <c r="N14" s="814"/>
      <c r="O14" s="814">
        <v>27.94</v>
      </c>
      <c r="P14" s="831"/>
      <c r="Q14" s="831"/>
      <c r="R14" s="819"/>
      <c r="S14" s="832"/>
    </row>
    <row r="15" spans="1:19" ht="14.45" customHeight="1" x14ac:dyDescent="0.2">
      <c r="A15" s="813" t="s">
        <v>1370</v>
      </c>
      <c r="B15" s="814" t="s">
        <v>1371</v>
      </c>
      <c r="C15" s="814" t="s">
        <v>568</v>
      </c>
      <c r="D15" s="814" t="s">
        <v>849</v>
      </c>
      <c r="E15" s="814" t="s">
        <v>1375</v>
      </c>
      <c r="F15" s="814" t="s">
        <v>1378</v>
      </c>
      <c r="G15" s="814" t="s">
        <v>1379</v>
      </c>
      <c r="H15" s="831">
        <v>3034</v>
      </c>
      <c r="I15" s="831">
        <v>8070.4399999999978</v>
      </c>
      <c r="J15" s="814"/>
      <c r="K15" s="814">
        <v>2.6599999999999993</v>
      </c>
      <c r="L15" s="831">
        <v>1384</v>
      </c>
      <c r="M15" s="831">
        <v>3446.1600000000003</v>
      </c>
      <c r="N15" s="814"/>
      <c r="O15" s="814">
        <v>2.4900000000000002</v>
      </c>
      <c r="P15" s="831">
        <v>113</v>
      </c>
      <c r="Q15" s="831">
        <v>294.93</v>
      </c>
      <c r="R15" s="819"/>
      <c r="S15" s="832">
        <v>2.61</v>
      </c>
    </row>
    <row r="16" spans="1:19" ht="14.45" customHeight="1" x14ac:dyDescent="0.2">
      <c r="A16" s="813" t="s">
        <v>1370</v>
      </c>
      <c r="B16" s="814" t="s">
        <v>1371</v>
      </c>
      <c r="C16" s="814" t="s">
        <v>568</v>
      </c>
      <c r="D16" s="814" t="s">
        <v>849</v>
      </c>
      <c r="E16" s="814" t="s">
        <v>1375</v>
      </c>
      <c r="F16" s="814" t="s">
        <v>1380</v>
      </c>
      <c r="G16" s="814" t="s">
        <v>1381</v>
      </c>
      <c r="H16" s="831">
        <v>1052</v>
      </c>
      <c r="I16" s="831">
        <v>7732.2</v>
      </c>
      <c r="J16" s="814"/>
      <c r="K16" s="814">
        <v>7.35</v>
      </c>
      <c r="L16" s="831">
        <v>160</v>
      </c>
      <c r="M16" s="831">
        <v>1144</v>
      </c>
      <c r="N16" s="814"/>
      <c r="O16" s="814">
        <v>7.15</v>
      </c>
      <c r="P16" s="831"/>
      <c r="Q16" s="831"/>
      <c r="R16" s="819"/>
      <c r="S16" s="832"/>
    </row>
    <row r="17" spans="1:19" ht="14.45" customHeight="1" x14ac:dyDescent="0.2">
      <c r="A17" s="813" t="s">
        <v>1370</v>
      </c>
      <c r="B17" s="814" t="s">
        <v>1371</v>
      </c>
      <c r="C17" s="814" t="s">
        <v>568</v>
      </c>
      <c r="D17" s="814" t="s">
        <v>849</v>
      </c>
      <c r="E17" s="814" t="s">
        <v>1375</v>
      </c>
      <c r="F17" s="814" t="s">
        <v>1384</v>
      </c>
      <c r="G17" s="814" t="s">
        <v>1385</v>
      </c>
      <c r="H17" s="831">
        <v>20633</v>
      </c>
      <c r="I17" s="831">
        <v>110799.21000000004</v>
      </c>
      <c r="J17" s="814"/>
      <c r="K17" s="814">
        <v>5.3700000000000019</v>
      </c>
      <c r="L17" s="831">
        <v>10422</v>
      </c>
      <c r="M17" s="831">
        <v>53975.310000000005</v>
      </c>
      <c r="N17" s="814"/>
      <c r="O17" s="814">
        <v>5.1789781232009213</v>
      </c>
      <c r="P17" s="831">
        <v>900</v>
      </c>
      <c r="Q17" s="831">
        <v>4797</v>
      </c>
      <c r="R17" s="819"/>
      <c r="S17" s="832">
        <v>5.33</v>
      </c>
    </row>
    <row r="18" spans="1:19" ht="14.45" customHeight="1" x14ac:dyDescent="0.2">
      <c r="A18" s="813" t="s">
        <v>1370</v>
      </c>
      <c r="B18" s="814" t="s">
        <v>1371</v>
      </c>
      <c r="C18" s="814" t="s">
        <v>568</v>
      </c>
      <c r="D18" s="814" t="s">
        <v>849</v>
      </c>
      <c r="E18" s="814" t="s">
        <v>1375</v>
      </c>
      <c r="F18" s="814" t="s">
        <v>1386</v>
      </c>
      <c r="G18" s="814" t="s">
        <v>1387</v>
      </c>
      <c r="H18" s="831"/>
      <c r="I18" s="831"/>
      <c r="J18" s="814"/>
      <c r="K18" s="814"/>
      <c r="L18" s="831">
        <v>135</v>
      </c>
      <c r="M18" s="831">
        <v>1252.8</v>
      </c>
      <c r="N18" s="814"/>
      <c r="O18" s="814">
        <v>9.2799999999999994</v>
      </c>
      <c r="P18" s="831"/>
      <c r="Q18" s="831"/>
      <c r="R18" s="819"/>
      <c r="S18" s="832"/>
    </row>
    <row r="19" spans="1:19" ht="14.45" customHeight="1" x14ac:dyDescent="0.2">
      <c r="A19" s="813" t="s">
        <v>1370</v>
      </c>
      <c r="B19" s="814" t="s">
        <v>1371</v>
      </c>
      <c r="C19" s="814" t="s">
        <v>568</v>
      </c>
      <c r="D19" s="814" t="s">
        <v>849</v>
      </c>
      <c r="E19" s="814" t="s">
        <v>1375</v>
      </c>
      <c r="F19" s="814" t="s">
        <v>1388</v>
      </c>
      <c r="G19" s="814" t="s">
        <v>1389</v>
      </c>
      <c r="H19" s="831">
        <v>350</v>
      </c>
      <c r="I19" s="831">
        <v>3290</v>
      </c>
      <c r="J19" s="814"/>
      <c r="K19" s="814">
        <v>9.4</v>
      </c>
      <c r="L19" s="831"/>
      <c r="M19" s="831"/>
      <c r="N19" s="814"/>
      <c r="O19" s="814"/>
      <c r="P19" s="831"/>
      <c r="Q19" s="831"/>
      <c r="R19" s="819"/>
      <c r="S19" s="832"/>
    </row>
    <row r="20" spans="1:19" ht="14.45" customHeight="1" x14ac:dyDescent="0.2">
      <c r="A20" s="813" t="s">
        <v>1370</v>
      </c>
      <c r="B20" s="814" t="s">
        <v>1371</v>
      </c>
      <c r="C20" s="814" t="s">
        <v>568</v>
      </c>
      <c r="D20" s="814" t="s">
        <v>849</v>
      </c>
      <c r="E20" s="814" t="s">
        <v>1375</v>
      </c>
      <c r="F20" s="814" t="s">
        <v>1390</v>
      </c>
      <c r="G20" s="814" t="s">
        <v>1391</v>
      </c>
      <c r="H20" s="831"/>
      <c r="I20" s="831"/>
      <c r="J20" s="814"/>
      <c r="K20" s="814"/>
      <c r="L20" s="831">
        <v>441</v>
      </c>
      <c r="M20" s="831">
        <v>4555.5300000000007</v>
      </c>
      <c r="N20" s="814"/>
      <c r="O20" s="814">
        <v>10.330000000000002</v>
      </c>
      <c r="P20" s="831">
        <v>239</v>
      </c>
      <c r="Q20" s="831">
        <v>2528.62</v>
      </c>
      <c r="R20" s="819"/>
      <c r="S20" s="832">
        <v>10.58</v>
      </c>
    </row>
    <row r="21" spans="1:19" ht="14.45" customHeight="1" x14ac:dyDescent="0.2">
      <c r="A21" s="813" t="s">
        <v>1370</v>
      </c>
      <c r="B21" s="814" t="s">
        <v>1371</v>
      </c>
      <c r="C21" s="814" t="s">
        <v>568</v>
      </c>
      <c r="D21" s="814" t="s">
        <v>849</v>
      </c>
      <c r="E21" s="814" t="s">
        <v>1375</v>
      </c>
      <c r="F21" s="814" t="s">
        <v>1392</v>
      </c>
      <c r="G21" s="814" t="s">
        <v>1393</v>
      </c>
      <c r="H21" s="831">
        <v>5.96</v>
      </c>
      <c r="I21" s="831">
        <v>59.41</v>
      </c>
      <c r="J21" s="814"/>
      <c r="K21" s="814">
        <v>9.9681208053691268</v>
      </c>
      <c r="L21" s="831">
        <v>0.60000000000000009</v>
      </c>
      <c r="M21" s="831">
        <v>39.869999999999997</v>
      </c>
      <c r="N21" s="814"/>
      <c r="O21" s="814">
        <v>66.449999999999989</v>
      </c>
      <c r="P21" s="831"/>
      <c r="Q21" s="831"/>
      <c r="R21" s="819"/>
      <c r="S21" s="832"/>
    </row>
    <row r="22" spans="1:19" ht="14.45" customHeight="1" x14ac:dyDescent="0.2">
      <c r="A22" s="813" t="s">
        <v>1370</v>
      </c>
      <c r="B22" s="814" t="s">
        <v>1371</v>
      </c>
      <c r="C22" s="814" t="s">
        <v>568</v>
      </c>
      <c r="D22" s="814" t="s">
        <v>849</v>
      </c>
      <c r="E22" s="814" t="s">
        <v>1375</v>
      </c>
      <c r="F22" s="814" t="s">
        <v>1396</v>
      </c>
      <c r="G22" s="814" t="s">
        <v>1397</v>
      </c>
      <c r="H22" s="831">
        <v>1615</v>
      </c>
      <c r="I22" s="831">
        <v>32380.75</v>
      </c>
      <c r="J22" s="814"/>
      <c r="K22" s="814">
        <v>20.05</v>
      </c>
      <c r="L22" s="831">
        <v>1710</v>
      </c>
      <c r="M22" s="831">
        <v>34302.6</v>
      </c>
      <c r="N22" s="814"/>
      <c r="O22" s="814">
        <v>20.059999999999999</v>
      </c>
      <c r="P22" s="831"/>
      <c r="Q22" s="831"/>
      <c r="R22" s="819"/>
      <c r="S22" s="832"/>
    </row>
    <row r="23" spans="1:19" ht="14.45" customHeight="1" x14ac:dyDescent="0.2">
      <c r="A23" s="813" t="s">
        <v>1370</v>
      </c>
      <c r="B23" s="814" t="s">
        <v>1371</v>
      </c>
      <c r="C23" s="814" t="s">
        <v>568</v>
      </c>
      <c r="D23" s="814" t="s">
        <v>849</v>
      </c>
      <c r="E23" s="814" t="s">
        <v>1375</v>
      </c>
      <c r="F23" s="814" t="s">
        <v>1400</v>
      </c>
      <c r="G23" s="814" t="s">
        <v>1401</v>
      </c>
      <c r="H23" s="831">
        <v>7</v>
      </c>
      <c r="I23" s="831">
        <v>12724.53</v>
      </c>
      <c r="J23" s="814"/>
      <c r="K23" s="814">
        <v>1817.7900000000002</v>
      </c>
      <c r="L23" s="831"/>
      <c r="M23" s="831"/>
      <c r="N23" s="814"/>
      <c r="O23" s="814"/>
      <c r="P23" s="831"/>
      <c r="Q23" s="831"/>
      <c r="R23" s="819"/>
      <c r="S23" s="832"/>
    </row>
    <row r="24" spans="1:19" ht="14.45" customHeight="1" x14ac:dyDescent="0.2">
      <c r="A24" s="813" t="s">
        <v>1370</v>
      </c>
      <c r="B24" s="814" t="s">
        <v>1371</v>
      </c>
      <c r="C24" s="814" t="s">
        <v>568</v>
      </c>
      <c r="D24" s="814" t="s">
        <v>849</v>
      </c>
      <c r="E24" s="814" t="s">
        <v>1375</v>
      </c>
      <c r="F24" s="814" t="s">
        <v>1404</v>
      </c>
      <c r="G24" s="814" t="s">
        <v>1405</v>
      </c>
      <c r="H24" s="831">
        <v>38815</v>
      </c>
      <c r="I24" s="831">
        <v>149825.9</v>
      </c>
      <c r="J24" s="814"/>
      <c r="K24" s="814">
        <v>3.86</v>
      </c>
      <c r="L24" s="831">
        <v>21189</v>
      </c>
      <c r="M24" s="831">
        <v>77551.740000000005</v>
      </c>
      <c r="N24" s="814"/>
      <c r="O24" s="814">
        <v>3.66</v>
      </c>
      <c r="P24" s="831">
        <v>4776</v>
      </c>
      <c r="Q24" s="831">
        <v>18059.310000000001</v>
      </c>
      <c r="R24" s="819"/>
      <c r="S24" s="832">
        <v>3.7812625628140708</v>
      </c>
    </row>
    <row r="25" spans="1:19" ht="14.45" customHeight="1" x14ac:dyDescent="0.2">
      <c r="A25" s="813" t="s">
        <v>1370</v>
      </c>
      <c r="B25" s="814" t="s">
        <v>1371</v>
      </c>
      <c r="C25" s="814" t="s">
        <v>568</v>
      </c>
      <c r="D25" s="814" t="s">
        <v>849</v>
      </c>
      <c r="E25" s="814" t="s">
        <v>1375</v>
      </c>
      <c r="F25" s="814" t="s">
        <v>1408</v>
      </c>
      <c r="G25" s="814" t="s">
        <v>1409</v>
      </c>
      <c r="H25" s="831">
        <v>450</v>
      </c>
      <c r="I25" s="831">
        <v>67410</v>
      </c>
      <c r="J25" s="814"/>
      <c r="K25" s="814">
        <v>149.80000000000001</v>
      </c>
      <c r="L25" s="831"/>
      <c r="M25" s="831"/>
      <c r="N25" s="814"/>
      <c r="O25" s="814"/>
      <c r="P25" s="831"/>
      <c r="Q25" s="831"/>
      <c r="R25" s="819"/>
      <c r="S25" s="832"/>
    </row>
    <row r="26" spans="1:19" ht="14.45" customHeight="1" x14ac:dyDescent="0.2">
      <c r="A26" s="813" t="s">
        <v>1370</v>
      </c>
      <c r="B26" s="814" t="s">
        <v>1371</v>
      </c>
      <c r="C26" s="814" t="s">
        <v>568</v>
      </c>
      <c r="D26" s="814" t="s">
        <v>849</v>
      </c>
      <c r="E26" s="814" t="s">
        <v>1375</v>
      </c>
      <c r="F26" s="814" t="s">
        <v>1410</v>
      </c>
      <c r="G26" s="814" t="s">
        <v>1411</v>
      </c>
      <c r="H26" s="831">
        <v>610</v>
      </c>
      <c r="I26" s="831">
        <v>12413.5</v>
      </c>
      <c r="J26" s="814"/>
      <c r="K26" s="814">
        <v>20.350000000000001</v>
      </c>
      <c r="L26" s="831">
        <v>1350</v>
      </c>
      <c r="M26" s="831">
        <v>27774</v>
      </c>
      <c r="N26" s="814"/>
      <c r="O26" s="814">
        <v>20.573333333333334</v>
      </c>
      <c r="P26" s="831">
        <v>2322</v>
      </c>
      <c r="Q26" s="831">
        <v>48994.2</v>
      </c>
      <c r="R26" s="819"/>
      <c r="S26" s="832">
        <v>21.099999999999998</v>
      </c>
    </row>
    <row r="27" spans="1:19" ht="14.45" customHeight="1" x14ac:dyDescent="0.2">
      <c r="A27" s="813" t="s">
        <v>1370</v>
      </c>
      <c r="B27" s="814" t="s">
        <v>1371</v>
      </c>
      <c r="C27" s="814" t="s">
        <v>568</v>
      </c>
      <c r="D27" s="814" t="s">
        <v>849</v>
      </c>
      <c r="E27" s="814" t="s">
        <v>1375</v>
      </c>
      <c r="F27" s="814" t="s">
        <v>1414</v>
      </c>
      <c r="G27" s="814" t="s">
        <v>1415</v>
      </c>
      <c r="H27" s="831"/>
      <c r="I27" s="831"/>
      <c r="J27" s="814"/>
      <c r="K27" s="814"/>
      <c r="L27" s="831"/>
      <c r="M27" s="831"/>
      <c r="N27" s="814"/>
      <c r="O27" s="814"/>
      <c r="P27" s="831">
        <v>740</v>
      </c>
      <c r="Q27" s="831">
        <v>14481.8</v>
      </c>
      <c r="R27" s="819"/>
      <c r="S27" s="832">
        <v>19.57</v>
      </c>
    </row>
    <row r="28" spans="1:19" ht="14.45" customHeight="1" x14ac:dyDescent="0.2">
      <c r="A28" s="813" t="s">
        <v>1370</v>
      </c>
      <c r="B28" s="814" t="s">
        <v>1371</v>
      </c>
      <c r="C28" s="814" t="s">
        <v>568</v>
      </c>
      <c r="D28" s="814" t="s">
        <v>849</v>
      </c>
      <c r="E28" s="814" t="s">
        <v>1422</v>
      </c>
      <c r="F28" s="814" t="s">
        <v>1423</v>
      </c>
      <c r="G28" s="814" t="s">
        <v>1424</v>
      </c>
      <c r="H28" s="831">
        <v>34</v>
      </c>
      <c r="I28" s="831">
        <v>1292</v>
      </c>
      <c r="J28" s="814"/>
      <c r="K28" s="814">
        <v>38</v>
      </c>
      <c r="L28" s="831">
        <v>51</v>
      </c>
      <c r="M28" s="831">
        <v>1938</v>
      </c>
      <c r="N28" s="814"/>
      <c r="O28" s="814">
        <v>38</v>
      </c>
      <c r="P28" s="831">
        <v>32</v>
      </c>
      <c r="Q28" s="831">
        <v>1280</v>
      </c>
      <c r="R28" s="819"/>
      <c r="S28" s="832">
        <v>40</v>
      </c>
    </row>
    <row r="29" spans="1:19" ht="14.45" customHeight="1" x14ac:dyDescent="0.2">
      <c r="A29" s="813" t="s">
        <v>1370</v>
      </c>
      <c r="B29" s="814" t="s">
        <v>1371</v>
      </c>
      <c r="C29" s="814" t="s">
        <v>568</v>
      </c>
      <c r="D29" s="814" t="s">
        <v>849</v>
      </c>
      <c r="E29" s="814" t="s">
        <v>1422</v>
      </c>
      <c r="F29" s="814" t="s">
        <v>1425</v>
      </c>
      <c r="G29" s="814" t="s">
        <v>1426</v>
      </c>
      <c r="H29" s="831">
        <v>7</v>
      </c>
      <c r="I29" s="831">
        <v>3129</v>
      </c>
      <c r="J29" s="814"/>
      <c r="K29" s="814">
        <v>447</v>
      </c>
      <c r="L29" s="831">
        <v>5</v>
      </c>
      <c r="M29" s="831">
        <v>2245</v>
      </c>
      <c r="N29" s="814"/>
      <c r="O29" s="814">
        <v>449</v>
      </c>
      <c r="P29" s="831"/>
      <c r="Q29" s="831"/>
      <c r="R29" s="819"/>
      <c r="S29" s="832"/>
    </row>
    <row r="30" spans="1:19" ht="14.45" customHeight="1" x14ac:dyDescent="0.2">
      <c r="A30" s="813" t="s">
        <v>1370</v>
      </c>
      <c r="B30" s="814" t="s">
        <v>1371</v>
      </c>
      <c r="C30" s="814" t="s">
        <v>568</v>
      </c>
      <c r="D30" s="814" t="s">
        <v>849</v>
      </c>
      <c r="E30" s="814" t="s">
        <v>1422</v>
      </c>
      <c r="F30" s="814" t="s">
        <v>1427</v>
      </c>
      <c r="G30" s="814" t="s">
        <v>1428</v>
      </c>
      <c r="H30" s="831">
        <v>49</v>
      </c>
      <c r="I30" s="831">
        <v>8771</v>
      </c>
      <c r="J30" s="814"/>
      <c r="K30" s="814">
        <v>179</v>
      </c>
      <c r="L30" s="831">
        <v>103</v>
      </c>
      <c r="M30" s="831">
        <v>18540</v>
      </c>
      <c r="N30" s="814"/>
      <c r="O30" s="814">
        <v>180</v>
      </c>
      <c r="P30" s="831">
        <v>28</v>
      </c>
      <c r="Q30" s="831">
        <v>5432</v>
      </c>
      <c r="R30" s="819"/>
      <c r="S30" s="832">
        <v>194</v>
      </c>
    </row>
    <row r="31" spans="1:19" ht="14.45" customHeight="1" x14ac:dyDescent="0.2">
      <c r="A31" s="813" t="s">
        <v>1370</v>
      </c>
      <c r="B31" s="814" t="s">
        <v>1371</v>
      </c>
      <c r="C31" s="814" t="s">
        <v>568</v>
      </c>
      <c r="D31" s="814" t="s">
        <v>849</v>
      </c>
      <c r="E31" s="814" t="s">
        <v>1422</v>
      </c>
      <c r="F31" s="814" t="s">
        <v>1431</v>
      </c>
      <c r="G31" s="814" t="s">
        <v>1432</v>
      </c>
      <c r="H31" s="831">
        <v>6</v>
      </c>
      <c r="I31" s="831">
        <v>1914</v>
      </c>
      <c r="J31" s="814"/>
      <c r="K31" s="814">
        <v>319</v>
      </c>
      <c r="L31" s="831">
        <v>4</v>
      </c>
      <c r="M31" s="831">
        <v>1280</v>
      </c>
      <c r="N31" s="814"/>
      <c r="O31" s="814">
        <v>320</v>
      </c>
      <c r="P31" s="831"/>
      <c r="Q31" s="831"/>
      <c r="R31" s="819"/>
      <c r="S31" s="832"/>
    </row>
    <row r="32" spans="1:19" ht="14.45" customHeight="1" x14ac:dyDescent="0.2">
      <c r="A32" s="813" t="s">
        <v>1370</v>
      </c>
      <c r="B32" s="814" t="s">
        <v>1371</v>
      </c>
      <c r="C32" s="814" t="s">
        <v>568</v>
      </c>
      <c r="D32" s="814" t="s">
        <v>849</v>
      </c>
      <c r="E32" s="814" t="s">
        <v>1422</v>
      </c>
      <c r="F32" s="814" t="s">
        <v>1433</v>
      </c>
      <c r="G32" s="814" t="s">
        <v>1434</v>
      </c>
      <c r="H32" s="831">
        <v>2</v>
      </c>
      <c r="I32" s="831">
        <v>4094</v>
      </c>
      <c r="J32" s="814"/>
      <c r="K32" s="814">
        <v>2047</v>
      </c>
      <c r="L32" s="831">
        <v>4</v>
      </c>
      <c r="M32" s="831">
        <v>8208</v>
      </c>
      <c r="N32" s="814"/>
      <c r="O32" s="814">
        <v>2052</v>
      </c>
      <c r="P32" s="831">
        <v>1</v>
      </c>
      <c r="Q32" s="831">
        <v>2127</v>
      </c>
      <c r="R32" s="819"/>
      <c r="S32" s="832">
        <v>2127</v>
      </c>
    </row>
    <row r="33" spans="1:19" ht="14.45" customHeight="1" x14ac:dyDescent="0.2">
      <c r="A33" s="813" t="s">
        <v>1370</v>
      </c>
      <c r="B33" s="814" t="s">
        <v>1371</v>
      </c>
      <c r="C33" s="814" t="s">
        <v>568</v>
      </c>
      <c r="D33" s="814" t="s">
        <v>849</v>
      </c>
      <c r="E33" s="814" t="s">
        <v>1422</v>
      </c>
      <c r="F33" s="814" t="s">
        <v>1441</v>
      </c>
      <c r="G33" s="814" t="s">
        <v>1442</v>
      </c>
      <c r="H33" s="831"/>
      <c r="I33" s="831"/>
      <c r="J33" s="814"/>
      <c r="K33" s="814"/>
      <c r="L33" s="831">
        <v>1</v>
      </c>
      <c r="M33" s="831">
        <v>1441</v>
      </c>
      <c r="N33" s="814"/>
      <c r="O33" s="814">
        <v>1441</v>
      </c>
      <c r="P33" s="831"/>
      <c r="Q33" s="831"/>
      <c r="R33" s="819"/>
      <c r="S33" s="832"/>
    </row>
    <row r="34" spans="1:19" ht="14.45" customHeight="1" x14ac:dyDescent="0.2">
      <c r="A34" s="813" t="s">
        <v>1370</v>
      </c>
      <c r="B34" s="814" t="s">
        <v>1371</v>
      </c>
      <c r="C34" s="814" t="s">
        <v>568</v>
      </c>
      <c r="D34" s="814" t="s">
        <v>849</v>
      </c>
      <c r="E34" s="814" t="s">
        <v>1422</v>
      </c>
      <c r="F34" s="814" t="s">
        <v>1443</v>
      </c>
      <c r="G34" s="814" t="s">
        <v>1444</v>
      </c>
      <c r="H34" s="831">
        <v>2</v>
      </c>
      <c r="I34" s="831">
        <v>3840</v>
      </c>
      <c r="J34" s="814"/>
      <c r="K34" s="814">
        <v>1920</v>
      </c>
      <c r="L34" s="831">
        <v>5</v>
      </c>
      <c r="M34" s="831">
        <v>9625</v>
      </c>
      <c r="N34" s="814"/>
      <c r="O34" s="814">
        <v>1925</v>
      </c>
      <c r="P34" s="831">
        <v>2</v>
      </c>
      <c r="Q34" s="831">
        <v>4000</v>
      </c>
      <c r="R34" s="819"/>
      <c r="S34" s="832">
        <v>2000</v>
      </c>
    </row>
    <row r="35" spans="1:19" ht="14.45" customHeight="1" x14ac:dyDescent="0.2">
      <c r="A35" s="813" t="s">
        <v>1370</v>
      </c>
      <c r="B35" s="814" t="s">
        <v>1371</v>
      </c>
      <c r="C35" s="814" t="s">
        <v>568</v>
      </c>
      <c r="D35" s="814" t="s">
        <v>849</v>
      </c>
      <c r="E35" s="814" t="s">
        <v>1422</v>
      </c>
      <c r="F35" s="814" t="s">
        <v>1445</v>
      </c>
      <c r="G35" s="814" t="s">
        <v>1446</v>
      </c>
      <c r="H35" s="831">
        <v>5</v>
      </c>
      <c r="I35" s="831">
        <v>6095</v>
      </c>
      <c r="J35" s="814"/>
      <c r="K35" s="814">
        <v>1219</v>
      </c>
      <c r="L35" s="831">
        <v>2</v>
      </c>
      <c r="M35" s="831">
        <v>2446</v>
      </c>
      <c r="N35" s="814"/>
      <c r="O35" s="814">
        <v>1223</v>
      </c>
      <c r="P35" s="831"/>
      <c r="Q35" s="831"/>
      <c r="R35" s="819"/>
      <c r="S35" s="832"/>
    </row>
    <row r="36" spans="1:19" ht="14.45" customHeight="1" x14ac:dyDescent="0.2">
      <c r="A36" s="813" t="s">
        <v>1370</v>
      </c>
      <c r="B36" s="814" t="s">
        <v>1371</v>
      </c>
      <c r="C36" s="814" t="s">
        <v>568</v>
      </c>
      <c r="D36" s="814" t="s">
        <v>849</v>
      </c>
      <c r="E36" s="814" t="s">
        <v>1422</v>
      </c>
      <c r="F36" s="814" t="s">
        <v>1447</v>
      </c>
      <c r="G36" s="814" t="s">
        <v>1448</v>
      </c>
      <c r="H36" s="831">
        <v>7</v>
      </c>
      <c r="I36" s="831">
        <v>4795</v>
      </c>
      <c r="J36" s="814"/>
      <c r="K36" s="814">
        <v>685</v>
      </c>
      <c r="L36" s="831"/>
      <c r="M36" s="831"/>
      <c r="N36" s="814"/>
      <c r="O36" s="814"/>
      <c r="P36" s="831"/>
      <c r="Q36" s="831"/>
      <c r="R36" s="819"/>
      <c r="S36" s="832"/>
    </row>
    <row r="37" spans="1:19" ht="14.45" customHeight="1" x14ac:dyDescent="0.2">
      <c r="A37" s="813" t="s">
        <v>1370</v>
      </c>
      <c r="B37" s="814" t="s">
        <v>1371</v>
      </c>
      <c r="C37" s="814" t="s">
        <v>568</v>
      </c>
      <c r="D37" s="814" t="s">
        <v>849</v>
      </c>
      <c r="E37" s="814" t="s">
        <v>1422</v>
      </c>
      <c r="F37" s="814" t="s">
        <v>1449</v>
      </c>
      <c r="G37" s="814" t="s">
        <v>1450</v>
      </c>
      <c r="H37" s="831">
        <v>3</v>
      </c>
      <c r="I37" s="831">
        <v>2160</v>
      </c>
      <c r="J37" s="814"/>
      <c r="K37" s="814">
        <v>720</v>
      </c>
      <c r="L37" s="831"/>
      <c r="M37" s="831"/>
      <c r="N37" s="814"/>
      <c r="O37" s="814"/>
      <c r="P37" s="831">
        <v>4</v>
      </c>
      <c r="Q37" s="831">
        <v>3016</v>
      </c>
      <c r="R37" s="819"/>
      <c r="S37" s="832">
        <v>754</v>
      </c>
    </row>
    <row r="38" spans="1:19" ht="14.45" customHeight="1" x14ac:dyDescent="0.2">
      <c r="A38" s="813" t="s">
        <v>1370</v>
      </c>
      <c r="B38" s="814" t="s">
        <v>1371</v>
      </c>
      <c r="C38" s="814" t="s">
        <v>568</v>
      </c>
      <c r="D38" s="814" t="s">
        <v>849</v>
      </c>
      <c r="E38" s="814" t="s">
        <v>1422</v>
      </c>
      <c r="F38" s="814" t="s">
        <v>1453</v>
      </c>
      <c r="G38" s="814" t="s">
        <v>1454</v>
      </c>
      <c r="H38" s="831">
        <v>171</v>
      </c>
      <c r="I38" s="831">
        <v>313101</v>
      </c>
      <c r="J38" s="814"/>
      <c r="K38" s="814">
        <v>1831</v>
      </c>
      <c r="L38" s="831">
        <v>93</v>
      </c>
      <c r="M38" s="831">
        <v>170655</v>
      </c>
      <c r="N38" s="814"/>
      <c r="O38" s="814">
        <v>1835</v>
      </c>
      <c r="P38" s="831">
        <v>15</v>
      </c>
      <c r="Q38" s="831">
        <v>28635</v>
      </c>
      <c r="R38" s="819"/>
      <c r="S38" s="832">
        <v>1909</v>
      </c>
    </row>
    <row r="39" spans="1:19" ht="14.45" customHeight="1" x14ac:dyDescent="0.2">
      <c r="A39" s="813" t="s">
        <v>1370</v>
      </c>
      <c r="B39" s="814" t="s">
        <v>1371</v>
      </c>
      <c r="C39" s="814" t="s">
        <v>568</v>
      </c>
      <c r="D39" s="814" t="s">
        <v>849</v>
      </c>
      <c r="E39" s="814" t="s">
        <v>1422</v>
      </c>
      <c r="F39" s="814" t="s">
        <v>1455</v>
      </c>
      <c r="G39" s="814" t="s">
        <v>1456</v>
      </c>
      <c r="H39" s="831">
        <v>49</v>
      </c>
      <c r="I39" s="831">
        <v>21119</v>
      </c>
      <c r="J39" s="814"/>
      <c r="K39" s="814">
        <v>431</v>
      </c>
      <c r="L39" s="831">
        <v>25</v>
      </c>
      <c r="M39" s="831">
        <v>10825</v>
      </c>
      <c r="N39" s="814"/>
      <c r="O39" s="814">
        <v>433</v>
      </c>
      <c r="P39" s="831"/>
      <c r="Q39" s="831"/>
      <c r="R39" s="819"/>
      <c r="S39" s="832"/>
    </row>
    <row r="40" spans="1:19" ht="14.45" customHeight="1" x14ac:dyDescent="0.2">
      <c r="A40" s="813" t="s">
        <v>1370</v>
      </c>
      <c r="B40" s="814" t="s">
        <v>1371</v>
      </c>
      <c r="C40" s="814" t="s">
        <v>568</v>
      </c>
      <c r="D40" s="814" t="s">
        <v>849</v>
      </c>
      <c r="E40" s="814" t="s">
        <v>1422</v>
      </c>
      <c r="F40" s="814" t="s">
        <v>1457</v>
      </c>
      <c r="G40" s="814" t="s">
        <v>1458</v>
      </c>
      <c r="H40" s="831">
        <v>2</v>
      </c>
      <c r="I40" s="831">
        <v>7066</v>
      </c>
      <c r="J40" s="814"/>
      <c r="K40" s="814">
        <v>3533</v>
      </c>
      <c r="L40" s="831">
        <v>9</v>
      </c>
      <c r="M40" s="831">
        <v>31887</v>
      </c>
      <c r="N40" s="814"/>
      <c r="O40" s="814">
        <v>3543</v>
      </c>
      <c r="P40" s="831">
        <v>13</v>
      </c>
      <c r="Q40" s="831">
        <v>47099</v>
      </c>
      <c r="R40" s="819"/>
      <c r="S40" s="832">
        <v>3623</v>
      </c>
    </row>
    <row r="41" spans="1:19" ht="14.45" customHeight="1" x14ac:dyDescent="0.2">
      <c r="A41" s="813" t="s">
        <v>1370</v>
      </c>
      <c r="B41" s="814" t="s">
        <v>1371</v>
      </c>
      <c r="C41" s="814" t="s">
        <v>568</v>
      </c>
      <c r="D41" s="814" t="s">
        <v>849</v>
      </c>
      <c r="E41" s="814" t="s">
        <v>1422</v>
      </c>
      <c r="F41" s="814" t="s">
        <v>1461</v>
      </c>
      <c r="G41" s="814" t="s">
        <v>1462</v>
      </c>
      <c r="H41" s="831">
        <v>58</v>
      </c>
      <c r="I41" s="831">
        <v>1933.3199999999997</v>
      </c>
      <c r="J41" s="814"/>
      <c r="K41" s="814">
        <v>33.333103448275857</v>
      </c>
      <c r="L41" s="831">
        <v>103</v>
      </c>
      <c r="M41" s="831">
        <v>3433.34</v>
      </c>
      <c r="N41" s="814"/>
      <c r="O41" s="814">
        <v>33.333398058252428</v>
      </c>
      <c r="P41" s="831">
        <v>28</v>
      </c>
      <c r="Q41" s="831">
        <v>1275.57</v>
      </c>
      <c r="R41" s="819"/>
      <c r="S41" s="832">
        <v>45.556071428571428</v>
      </c>
    </row>
    <row r="42" spans="1:19" ht="14.45" customHeight="1" x14ac:dyDescent="0.2">
      <c r="A42" s="813" t="s">
        <v>1370</v>
      </c>
      <c r="B42" s="814" t="s">
        <v>1371</v>
      </c>
      <c r="C42" s="814" t="s">
        <v>568</v>
      </c>
      <c r="D42" s="814" t="s">
        <v>849</v>
      </c>
      <c r="E42" s="814" t="s">
        <v>1422</v>
      </c>
      <c r="F42" s="814" t="s">
        <v>1463</v>
      </c>
      <c r="G42" s="814" t="s">
        <v>1464</v>
      </c>
      <c r="H42" s="831">
        <v>48</v>
      </c>
      <c r="I42" s="831">
        <v>1824</v>
      </c>
      <c r="J42" s="814"/>
      <c r="K42" s="814">
        <v>38</v>
      </c>
      <c r="L42" s="831">
        <v>103</v>
      </c>
      <c r="M42" s="831">
        <v>3914</v>
      </c>
      <c r="N42" s="814"/>
      <c r="O42" s="814">
        <v>38</v>
      </c>
      <c r="P42" s="831">
        <v>28</v>
      </c>
      <c r="Q42" s="831">
        <v>1092</v>
      </c>
      <c r="R42" s="819"/>
      <c r="S42" s="832">
        <v>39</v>
      </c>
    </row>
    <row r="43" spans="1:19" ht="14.45" customHeight="1" x14ac:dyDescent="0.2">
      <c r="A43" s="813" t="s">
        <v>1370</v>
      </c>
      <c r="B43" s="814" t="s">
        <v>1371</v>
      </c>
      <c r="C43" s="814" t="s">
        <v>568</v>
      </c>
      <c r="D43" s="814" t="s">
        <v>849</v>
      </c>
      <c r="E43" s="814" t="s">
        <v>1422</v>
      </c>
      <c r="F43" s="814" t="s">
        <v>1465</v>
      </c>
      <c r="G43" s="814" t="s">
        <v>1466</v>
      </c>
      <c r="H43" s="831">
        <v>19</v>
      </c>
      <c r="I43" s="831">
        <v>11666</v>
      </c>
      <c r="J43" s="814"/>
      <c r="K43" s="814">
        <v>614</v>
      </c>
      <c r="L43" s="831">
        <v>8</v>
      </c>
      <c r="M43" s="831">
        <v>4944</v>
      </c>
      <c r="N43" s="814"/>
      <c r="O43" s="814">
        <v>618</v>
      </c>
      <c r="P43" s="831"/>
      <c r="Q43" s="831"/>
      <c r="R43" s="819"/>
      <c r="S43" s="832"/>
    </row>
    <row r="44" spans="1:19" ht="14.45" customHeight="1" x14ac:dyDescent="0.2">
      <c r="A44" s="813" t="s">
        <v>1370</v>
      </c>
      <c r="B44" s="814" t="s">
        <v>1371</v>
      </c>
      <c r="C44" s="814" t="s">
        <v>568</v>
      </c>
      <c r="D44" s="814" t="s">
        <v>849</v>
      </c>
      <c r="E44" s="814" t="s">
        <v>1422</v>
      </c>
      <c r="F44" s="814" t="s">
        <v>1469</v>
      </c>
      <c r="G44" s="814" t="s">
        <v>1470</v>
      </c>
      <c r="H44" s="831">
        <v>14</v>
      </c>
      <c r="I44" s="831">
        <v>6132</v>
      </c>
      <c r="J44" s="814"/>
      <c r="K44" s="814">
        <v>438</v>
      </c>
      <c r="L44" s="831">
        <v>5</v>
      </c>
      <c r="M44" s="831">
        <v>2200</v>
      </c>
      <c r="N44" s="814"/>
      <c r="O44" s="814">
        <v>440</v>
      </c>
      <c r="P44" s="831"/>
      <c r="Q44" s="831"/>
      <c r="R44" s="819"/>
      <c r="S44" s="832"/>
    </row>
    <row r="45" spans="1:19" ht="14.45" customHeight="1" x14ac:dyDescent="0.2">
      <c r="A45" s="813" t="s">
        <v>1370</v>
      </c>
      <c r="B45" s="814" t="s">
        <v>1371</v>
      </c>
      <c r="C45" s="814" t="s">
        <v>568</v>
      </c>
      <c r="D45" s="814" t="s">
        <v>849</v>
      </c>
      <c r="E45" s="814" t="s">
        <v>1422</v>
      </c>
      <c r="F45" s="814" t="s">
        <v>1471</v>
      </c>
      <c r="G45" s="814" t="s">
        <v>1472</v>
      </c>
      <c r="H45" s="831">
        <v>52</v>
      </c>
      <c r="I45" s="831">
        <v>70044</v>
      </c>
      <c r="J45" s="814"/>
      <c r="K45" s="814">
        <v>1347</v>
      </c>
      <c r="L45" s="831">
        <v>28</v>
      </c>
      <c r="M45" s="831">
        <v>37828</v>
      </c>
      <c r="N45" s="814"/>
      <c r="O45" s="814">
        <v>1351</v>
      </c>
      <c r="P45" s="831">
        <v>6</v>
      </c>
      <c r="Q45" s="831">
        <v>8448</v>
      </c>
      <c r="R45" s="819"/>
      <c r="S45" s="832">
        <v>1408</v>
      </c>
    </row>
    <row r="46" spans="1:19" ht="14.45" customHeight="1" x14ac:dyDescent="0.2">
      <c r="A46" s="813" t="s">
        <v>1370</v>
      </c>
      <c r="B46" s="814" t="s">
        <v>1371</v>
      </c>
      <c r="C46" s="814" t="s">
        <v>568</v>
      </c>
      <c r="D46" s="814" t="s">
        <v>849</v>
      </c>
      <c r="E46" s="814" t="s">
        <v>1422</v>
      </c>
      <c r="F46" s="814" t="s">
        <v>1473</v>
      </c>
      <c r="G46" s="814" t="s">
        <v>1474</v>
      </c>
      <c r="H46" s="831">
        <v>7</v>
      </c>
      <c r="I46" s="831">
        <v>3584</v>
      </c>
      <c r="J46" s="814"/>
      <c r="K46" s="814">
        <v>512</v>
      </c>
      <c r="L46" s="831">
        <v>1</v>
      </c>
      <c r="M46" s="831">
        <v>514</v>
      </c>
      <c r="N46" s="814"/>
      <c r="O46" s="814">
        <v>514</v>
      </c>
      <c r="P46" s="831"/>
      <c r="Q46" s="831"/>
      <c r="R46" s="819"/>
      <c r="S46" s="832"/>
    </row>
    <row r="47" spans="1:19" ht="14.45" customHeight="1" x14ac:dyDescent="0.2">
      <c r="A47" s="813" t="s">
        <v>1370</v>
      </c>
      <c r="B47" s="814" t="s">
        <v>1371</v>
      </c>
      <c r="C47" s="814" t="s">
        <v>568</v>
      </c>
      <c r="D47" s="814" t="s">
        <v>849</v>
      </c>
      <c r="E47" s="814" t="s">
        <v>1422</v>
      </c>
      <c r="F47" s="814" t="s">
        <v>1475</v>
      </c>
      <c r="G47" s="814" t="s">
        <v>1476</v>
      </c>
      <c r="H47" s="831">
        <v>3</v>
      </c>
      <c r="I47" s="831">
        <v>7026</v>
      </c>
      <c r="J47" s="814"/>
      <c r="K47" s="814">
        <v>2342</v>
      </c>
      <c r="L47" s="831">
        <v>3</v>
      </c>
      <c r="M47" s="831">
        <v>7053</v>
      </c>
      <c r="N47" s="814"/>
      <c r="O47" s="814">
        <v>2351</v>
      </c>
      <c r="P47" s="831"/>
      <c r="Q47" s="831"/>
      <c r="R47" s="819"/>
      <c r="S47" s="832"/>
    </row>
    <row r="48" spans="1:19" ht="14.45" customHeight="1" x14ac:dyDescent="0.2">
      <c r="A48" s="813" t="s">
        <v>1370</v>
      </c>
      <c r="B48" s="814" t="s">
        <v>1371</v>
      </c>
      <c r="C48" s="814" t="s">
        <v>568</v>
      </c>
      <c r="D48" s="814" t="s">
        <v>849</v>
      </c>
      <c r="E48" s="814" t="s">
        <v>1422</v>
      </c>
      <c r="F48" s="814" t="s">
        <v>1477</v>
      </c>
      <c r="G48" s="814" t="s">
        <v>1478</v>
      </c>
      <c r="H48" s="831"/>
      <c r="I48" s="831"/>
      <c r="J48" s="814"/>
      <c r="K48" s="814"/>
      <c r="L48" s="831"/>
      <c r="M48" s="831"/>
      <c r="N48" s="814"/>
      <c r="O48" s="814"/>
      <c r="P48" s="831">
        <v>1</v>
      </c>
      <c r="Q48" s="831">
        <v>2780</v>
      </c>
      <c r="R48" s="819"/>
      <c r="S48" s="832">
        <v>2780</v>
      </c>
    </row>
    <row r="49" spans="1:19" ht="14.45" customHeight="1" x14ac:dyDescent="0.2">
      <c r="A49" s="813" t="s">
        <v>1370</v>
      </c>
      <c r="B49" s="814" t="s">
        <v>1371</v>
      </c>
      <c r="C49" s="814" t="s">
        <v>568</v>
      </c>
      <c r="D49" s="814" t="s">
        <v>849</v>
      </c>
      <c r="E49" s="814" t="s">
        <v>1422</v>
      </c>
      <c r="F49" s="814" t="s">
        <v>1483</v>
      </c>
      <c r="G49" s="814" t="s">
        <v>1484</v>
      </c>
      <c r="H49" s="831">
        <v>3</v>
      </c>
      <c r="I49" s="831">
        <v>3171</v>
      </c>
      <c r="J49" s="814"/>
      <c r="K49" s="814">
        <v>1057</v>
      </c>
      <c r="L49" s="831">
        <v>3</v>
      </c>
      <c r="M49" s="831">
        <v>3216</v>
      </c>
      <c r="N49" s="814"/>
      <c r="O49" s="814">
        <v>1072</v>
      </c>
      <c r="P49" s="831"/>
      <c r="Q49" s="831"/>
      <c r="R49" s="819"/>
      <c r="S49" s="832"/>
    </row>
    <row r="50" spans="1:19" ht="14.45" customHeight="1" x14ac:dyDescent="0.2">
      <c r="A50" s="813" t="s">
        <v>1370</v>
      </c>
      <c r="B50" s="814" t="s">
        <v>1371</v>
      </c>
      <c r="C50" s="814" t="s">
        <v>568</v>
      </c>
      <c r="D50" s="814" t="s">
        <v>849</v>
      </c>
      <c r="E50" s="814" t="s">
        <v>1422</v>
      </c>
      <c r="F50" s="814" t="s">
        <v>1493</v>
      </c>
      <c r="G50" s="814" t="s">
        <v>1494</v>
      </c>
      <c r="H50" s="831">
        <v>3</v>
      </c>
      <c r="I50" s="831">
        <v>2166</v>
      </c>
      <c r="J50" s="814"/>
      <c r="K50" s="814">
        <v>722</v>
      </c>
      <c r="L50" s="831">
        <v>3</v>
      </c>
      <c r="M50" s="831">
        <v>2172</v>
      </c>
      <c r="N50" s="814"/>
      <c r="O50" s="814">
        <v>724</v>
      </c>
      <c r="P50" s="831"/>
      <c r="Q50" s="831"/>
      <c r="R50" s="819"/>
      <c r="S50" s="832"/>
    </row>
    <row r="51" spans="1:19" ht="14.45" customHeight="1" x14ac:dyDescent="0.2">
      <c r="A51" s="813" t="s">
        <v>1370</v>
      </c>
      <c r="B51" s="814" t="s">
        <v>1371</v>
      </c>
      <c r="C51" s="814" t="s">
        <v>568</v>
      </c>
      <c r="D51" s="814" t="s">
        <v>850</v>
      </c>
      <c r="E51" s="814" t="s">
        <v>1422</v>
      </c>
      <c r="F51" s="814" t="s">
        <v>1423</v>
      </c>
      <c r="G51" s="814" t="s">
        <v>1424</v>
      </c>
      <c r="H51" s="831">
        <v>4</v>
      </c>
      <c r="I51" s="831">
        <v>152</v>
      </c>
      <c r="J51" s="814"/>
      <c r="K51" s="814">
        <v>38</v>
      </c>
      <c r="L51" s="831">
        <v>1</v>
      </c>
      <c r="M51" s="831">
        <v>38</v>
      </c>
      <c r="N51" s="814"/>
      <c r="O51" s="814">
        <v>38</v>
      </c>
      <c r="P51" s="831"/>
      <c r="Q51" s="831"/>
      <c r="R51" s="819"/>
      <c r="S51" s="832"/>
    </row>
    <row r="52" spans="1:19" ht="14.45" customHeight="1" x14ac:dyDescent="0.2">
      <c r="A52" s="813" t="s">
        <v>1370</v>
      </c>
      <c r="B52" s="814" t="s">
        <v>1371</v>
      </c>
      <c r="C52" s="814" t="s">
        <v>568</v>
      </c>
      <c r="D52" s="814" t="s">
        <v>851</v>
      </c>
      <c r="E52" s="814" t="s">
        <v>1372</v>
      </c>
      <c r="F52" s="814" t="s">
        <v>1373</v>
      </c>
      <c r="G52" s="814" t="s">
        <v>1374</v>
      </c>
      <c r="H52" s="831"/>
      <c r="I52" s="831"/>
      <c r="J52" s="814"/>
      <c r="K52" s="814"/>
      <c r="L52" s="831"/>
      <c r="M52" s="831"/>
      <c r="N52" s="814"/>
      <c r="O52" s="814"/>
      <c r="P52" s="831">
        <v>3</v>
      </c>
      <c r="Q52" s="831">
        <v>5291.3099999999995</v>
      </c>
      <c r="R52" s="819"/>
      <c r="S52" s="832">
        <v>1763.7699999999998</v>
      </c>
    </row>
    <row r="53" spans="1:19" ht="14.45" customHeight="1" x14ac:dyDescent="0.2">
      <c r="A53" s="813" t="s">
        <v>1370</v>
      </c>
      <c r="B53" s="814" t="s">
        <v>1371</v>
      </c>
      <c r="C53" s="814" t="s">
        <v>568</v>
      </c>
      <c r="D53" s="814" t="s">
        <v>851</v>
      </c>
      <c r="E53" s="814" t="s">
        <v>1375</v>
      </c>
      <c r="F53" s="814" t="s">
        <v>1376</v>
      </c>
      <c r="G53" s="814" t="s">
        <v>1377</v>
      </c>
      <c r="H53" s="831"/>
      <c r="I53" s="831"/>
      <c r="J53" s="814"/>
      <c r="K53" s="814"/>
      <c r="L53" s="831"/>
      <c r="M53" s="831"/>
      <c r="N53" s="814"/>
      <c r="O53" s="814"/>
      <c r="P53" s="831">
        <v>850</v>
      </c>
      <c r="Q53" s="831">
        <v>23749</v>
      </c>
      <c r="R53" s="819"/>
      <c r="S53" s="832">
        <v>27.94</v>
      </c>
    </row>
    <row r="54" spans="1:19" ht="14.45" customHeight="1" x14ac:dyDescent="0.2">
      <c r="A54" s="813" t="s">
        <v>1370</v>
      </c>
      <c r="B54" s="814" t="s">
        <v>1371</v>
      </c>
      <c r="C54" s="814" t="s">
        <v>568</v>
      </c>
      <c r="D54" s="814" t="s">
        <v>851</v>
      </c>
      <c r="E54" s="814" t="s">
        <v>1375</v>
      </c>
      <c r="F54" s="814" t="s">
        <v>1378</v>
      </c>
      <c r="G54" s="814" t="s">
        <v>1379</v>
      </c>
      <c r="H54" s="831">
        <v>886</v>
      </c>
      <c r="I54" s="831">
        <v>2356.7599999999998</v>
      </c>
      <c r="J54" s="814"/>
      <c r="K54" s="814">
        <v>2.6599999999999997</v>
      </c>
      <c r="L54" s="831">
        <v>2293</v>
      </c>
      <c r="M54" s="831">
        <v>5709.57</v>
      </c>
      <c r="N54" s="814"/>
      <c r="O54" s="814">
        <v>2.4899999999999998</v>
      </c>
      <c r="P54" s="831">
        <v>190</v>
      </c>
      <c r="Q54" s="831">
        <v>495.9</v>
      </c>
      <c r="R54" s="819"/>
      <c r="S54" s="832">
        <v>2.61</v>
      </c>
    </row>
    <row r="55" spans="1:19" ht="14.45" customHeight="1" x14ac:dyDescent="0.2">
      <c r="A55" s="813" t="s">
        <v>1370</v>
      </c>
      <c r="B55" s="814" t="s">
        <v>1371</v>
      </c>
      <c r="C55" s="814" t="s">
        <v>568</v>
      </c>
      <c r="D55" s="814" t="s">
        <v>851</v>
      </c>
      <c r="E55" s="814" t="s">
        <v>1375</v>
      </c>
      <c r="F55" s="814" t="s">
        <v>1380</v>
      </c>
      <c r="G55" s="814" t="s">
        <v>1381</v>
      </c>
      <c r="H55" s="831">
        <v>445</v>
      </c>
      <c r="I55" s="831">
        <v>3270.75</v>
      </c>
      <c r="J55" s="814"/>
      <c r="K55" s="814">
        <v>7.35</v>
      </c>
      <c r="L55" s="831">
        <v>4336</v>
      </c>
      <c r="M55" s="831">
        <v>30885.350000000002</v>
      </c>
      <c r="N55" s="814"/>
      <c r="O55" s="814">
        <v>7.1230050738007389</v>
      </c>
      <c r="P55" s="831">
        <v>1545</v>
      </c>
      <c r="Q55" s="831">
        <v>11184</v>
      </c>
      <c r="R55" s="819"/>
      <c r="S55" s="832">
        <v>7.2388349514563108</v>
      </c>
    </row>
    <row r="56" spans="1:19" ht="14.45" customHeight="1" x14ac:dyDescent="0.2">
      <c r="A56" s="813" t="s">
        <v>1370</v>
      </c>
      <c r="B56" s="814" t="s">
        <v>1371</v>
      </c>
      <c r="C56" s="814" t="s">
        <v>568</v>
      </c>
      <c r="D56" s="814" t="s">
        <v>851</v>
      </c>
      <c r="E56" s="814" t="s">
        <v>1375</v>
      </c>
      <c r="F56" s="814" t="s">
        <v>1384</v>
      </c>
      <c r="G56" s="814" t="s">
        <v>1385</v>
      </c>
      <c r="H56" s="831">
        <v>1680</v>
      </c>
      <c r="I56" s="831">
        <v>9021.6</v>
      </c>
      <c r="J56" s="814"/>
      <c r="K56" s="814">
        <v>5.37</v>
      </c>
      <c r="L56" s="831">
        <v>8987</v>
      </c>
      <c r="M56" s="831">
        <v>46528.26</v>
      </c>
      <c r="N56" s="814"/>
      <c r="O56" s="814">
        <v>5.177284967174808</v>
      </c>
      <c r="P56" s="831">
        <v>4838</v>
      </c>
      <c r="Q56" s="831">
        <v>25786.539999999997</v>
      </c>
      <c r="R56" s="819"/>
      <c r="S56" s="832">
        <v>5.3299999999999992</v>
      </c>
    </row>
    <row r="57" spans="1:19" ht="14.45" customHeight="1" x14ac:dyDescent="0.2">
      <c r="A57" s="813" t="s">
        <v>1370</v>
      </c>
      <c r="B57" s="814" t="s">
        <v>1371</v>
      </c>
      <c r="C57" s="814" t="s">
        <v>568</v>
      </c>
      <c r="D57" s="814" t="s">
        <v>851</v>
      </c>
      <c r="E57" s="814" t="s">
        <v>1375</v>
      </c>
      <c r="F57" s="814" t="s">
        <v>1386</v>
      </c>
      <c r="G57" s="814" t="s">
        <v>1387</v>
      </c>
      <c r="H57" s="831">
        <v>121</v>
      </c>
      <c r="I57" s="831">
        <v>1132.56</v>
      </c>
      <c r="J57" s="814"/>
      <c r="K57" s="814">
        <v>9.36</v>
      </c>
      <c r="L57" s="831">
        <v>232</v>
      </c>
      <c r="M57" s="831">
        <v>2152.96</v>
      </c>
      <c r="N57" s="814"/>
      <c r="O57" s="814">
        <v>9.2799999999999994</v>
      </c>
      <c r="P57" s="831">
        <v>170</v>
      </c>
      <c r="Q57" s="831">
        <v>1577.6</v>
      </c>
      <c r="R57" s="819"/>
      <c r="S57" s="832">
        <v>9.2799999999999994</v>
      </c>
    </row>
    <row r="58" spans="1:19" ht="14.45" customHeight="1" x14ac:dyDescent="0.2">
      <c r="A58" s="813" t="s">
        <v>1370</v>
      </c>
      <c r="B58" s="814" t="s">
        <v>1371</v>
      </c>
      <c r="C58" s="814" t="s">
        <v>568</v>
      </c>
      <c r="D58" s="814" t="s">
        <v>851</v>
      </c>
      <c r="E58" s="814" t="s">
        <v>1375</v>
      </c>
      <c r="F58" s="814" t="s">
        <v>1388</v>
      </c>
      <c r="G58" s="814" t="s">
        <v>1389</v>
      </c>
      <c r="H58" s="831">
        <v>159</v>
      </c>
      <c r="I58" s="831">
        <v>1494.6</v>
      </c>
      <c r="J58" s="814"/>
      <c r="K58" s="814">
        <v>9.3999999999999986</v>
      </c>
      <c r="L58" s="831">
        <v>535</v>
      </c>
      <c r="M58" s="831">
        <v>4974.4400000000005</v>
      </c>
      <c r="N58" s="814"/>
      <c r="O58" s="814">
        <v>9.2980186915887852</v>
      </c>
      <c r="P58" s="831"/>
      <c r="Q58" s="831"/>
      <c r="R58" s="819"/>
      <c r="S58" s="832"/>
    </row>
    <row r="59" spans="1:19" ht="14.45" customHeight="1" x14ac:dyDescent="0.2">
      <c r="A59" s="813" t="s">
        <v>1370</v>
      </c>
      <c r="B59" s="814" t="s">
        <v>1371</v>
      </c>
      <c r="C59" s="814" t="s">
        <v>568</v>
      </c>
      <c r="D59" s="814" t="s">
        <v>851</v>
      </c>
      <c r="E59" s="814" t="s">
        <v>1375</v>
      </c>
      <c r="F59" s="814" t="s">
        <v>1390</v>
      </c>
      <c r="G59" s="814" t="s">
        <v>1391</v>
      </c>
      <c r="H59" s="831"/>
      <c r="I59" s="831"/>
      <c r="J59" s="814"/>
      <c r="K59" s="814"/>
      <c r="L59" s="831">
        <v>247.5</v>
      </c>
      <c r="M59" s="831">
        <v>2550.6799999999998</v>
      </c>
      <c r="N59" s="814"/>
      <c r="O59" s="814">
        <v>10.305777777777777</v>
      </c>
      <c r="P59" s="831"/>
      <c r="Q59" s="831"/>
      <c r="R59" s="819"/>
      <c r="S59" s="832"/>
    </row>
    <row r="60" spans="1:19" ht="14.45" customHeight="1" x14ac:dyDescent="0.2">
      <c r="A60" s="813" t="s">
        <v>1370</v>
      </c>
      <c r="B60" s="814" t="s">
        <v>1371</v>
      </c>
      <c r="C60" s="814" t="s">
        <v>568</v>
      </c>
      <c r="D60" s="814" t="s">
        <v>851</v>
      </c>
      <c r="E60" s="814" t="s">
        <v>1375</v>
      </c>
      <c r="F60" s="814" t="s">
        <v>1396</v>
      </c>
      <c r="G60" s="814" t="s">
        <v>1397</v>
      </c>
      <c r="H60" s="831"/>
      <c r="I60" s="831"/>
      <c r="J60" s="814"/>
      <c r="K60" s="814"/>
      <c r="L60" s="831">
        <v>1365</v>
      </c>
      <c r="M60" s="831">
        <v>27381.9</v>
      </c>
      <c r="N60" s="814"/>
      <c r="O60" s="814">
        <v>20.060000000000002</v>
      </c>
      <c r="P60" s="831">
        <v>520</v>
      </c>
      <c r="Q60" s="831">
        <v>10431.200000000001</v>
      </c>
      <c r="R60" s="819"/>
      <c r="S60" s="832">
        <v>20.060000000000002</v>
      </c>
    </row>
    <row r="61" spans="1:19" ht="14.45" customHeight="1" x14ac:dyDescent="0.2">
      <c r="A61" s="813" t="s">
        <v>1370</v>
      </c>
      <c r="B61" s="814" t="s">
        <v>1371</v>
      </c>
      <c r="C61" s="814" t="s">
        <v>568</v>
      </c>
      <c r="D61" s="814" t="s">
        <v>851</v>
      </c>
      <c r="E61" s="814" t="s">
        <v>1375</v>
      </c>
      <c r="F61" s="814" t="s">
        <v>1398</v>
      </c>
      <c r="G61" s="814" t="s">
        <v>1399</v>
      </c>
      <c r="H61" s="831"/>
      <c r="I61" s="831"/>
      <c r="J61" s="814"/>
      <c r="K61" s="814"/>
      <c r="L61" s="831"/>
      <c r="M61" s="831"/>
      <c r="N61" s="814"/>
      <c r="O61" s="814"/>
      <c r="P61" s="831">
        <v>15</v>
      </c>
      <c r="Q61" s="831">
        <v>20045.099999999999</v>
      </c>
      <c r="R61" s="819"/>
      <c r="S61" s="832">
        <v>1336.34</v>
      </c>
    </row>
    <row r="62" spans="1:19" ht="14.45" customHeight="1" x14ac:dyDescent="0.2">
      <c r="A62" s="813" t="s">
        <v>1370</v>
      </c>
      <c r="B62" s="814" t="s">
        <v>1371</v>
      </c>
      <c r="C62" s="814" t="s">
        <v>568</v>
      </c>
      <c r="D62" s="814" t="s">
        <v>851</v>
      </c>
      <c r="E62" s="814" t="s">
        <v>1375</v>
      </c>
      <c r="F62" s="814" t="s">
        <v>1400</v>
      </c>
      <c r="G62" s="814" t="s">
        <v>1401</v>
      </c>
      <c r="H62" s="831"/>
      <c r="I62" s="831"/>
      <c r="J62" s="814"/>
      <c r="K62" s="814"/>
      <c r="L62" s="831">
        <v>20</v>
      </c>
      <c r="M62" s="831">
        <v>36911.479999999996</v>
      </c>
      <c r="N62" s="814"/>
      <c r="O62" s="814">
        <v>1845.5739999999998</v>
      </c>
      <c r="P62" s="831"/>
      <c r="Q62" s="831"/>
      <c r="R62" s="819"/>
      <c r="S62" s="832"/>
    </row>
    <row r="63" spans="1:19" ht="14.45" customHeight="1" x14ac:dyDescent="0.2">
      <c r="A63" s="813" t="s">
        <v>1370</v>
      </c>
      <c r="B63" s="814" t="s">
        <v>1371</v>
      </c>
      <c r="C63" s="814" t="s">
        <v>568</v>
      </c>
      <c r="D63" s="814" t="s">
        <v>851</v>
      </c>
      <c r="E63" s="814" t="s">
        <v>1375</v>
      </c>
      <c r="F63" s="814" t="s">
        <v>1404</v>
      </c>
      <c r="G63" s="814" t="s">
        <v>1405</v>
      </c>
      <c r="H63" s="831">
        <v>13716</v>
      </c>
      <c r="I63" s="831">
        <v>52943.76</v>
      </c>
      <c r="J63" s="814"/>
      <c r="K63" s="814">
        <v>3.8600000000000003</v>
      </c>
      <c r="L63" s="831">
        <v>39916</v>
      </c>
      <c r="M63" s="831">
        <v>146092.56</v>
      </c>
      <c r="N63" s="814"/>
      <c r="O63" s="814">
        <v>3.66</v>
      </c>
      <c r="P63" s="831">
        <v>11999</v>
      </c>
      <c r="Q63" s="831">
        <v>44749.29</v>
      </c>
      <c r="R63" s="819"/>
      <c r="S63" s="832">
        <v>3.7294182848570716</v>
      </c>
    </row>
    <row r="64" spans="1:19" ht="14.45" customHeight="1" x14ac:dyDescent="0.2">
      <c r="A64" s="813" t="s">
        <v>1370</v>
      </c>
      <c r="B64" s="814" t="s">
        <v>1371</v>
      </c>
      <c r="C64" s="814" t="s">
        <v>568</v>
      </c>
      <c r="D64" s="814" t="s">
        <v>851</v>
      </c>
      <c r="E64" s="814" t="s">
        <v>1375</v>
      </c>
      <c r="F64" s="814" t="s">
        <v>1408</v>
      </c>
      <c r="G64" s="814" t="s">
        <v>1409</v>
      </c>
      <c r="H64" s="831">
        <v>947</v>
      </c>
      <c r="I64" s="831">
        <v>141860.6</v>
      </c>
      <c r="J64" s="814"/>
      <c r="K64" s="814">
        <v>149.80000000000001</v>
      </c>
      <c r="L64" s="831">
        <v>480</v>
      </c>
      <c r="M64" s="831">
        <v>74774.399999999994</v>
      </c>
      <c r="N64" s="814"/>
      <c r="O64" s="814">
        <v>155.78</v>
      </c>
      <c r="P64" s="831"/>
      <c r="Q64" s="831"/>
      <c r="R64" s="819"/>
      <c r="S64" s="832"/>
    </row>
    <row r="65" spans="1:19" ht="14.45" customHeight="1" x14ac:dyDescent="0.2">
      <c r="A65" s="813" t="s">
        <v>1370</v>
      </c>
      <c r="B65" s="814" t="s">
        <v>1371</v>
      </c>
      <c r="C65" s="814" t="s">
        <v>568</v>
      </c>
      <c r="D65" s="814" t="s">
        <v>851</v>
      </c>
      <c r="E65" s="814" t="s">
        <v>1375</v>
      </c>
      <c r="F65" s="814" t="s">
        <v>1410</v>
      </c>
      <c r="G65" s="814" t="s">
        <v>1411</v>
      </c>
      <c r="H65" s="831">
        <v>901</v>
      </c>
      <c r="I65" s="831">
        <v>18335.349999999999</v>
      </c>
      <c r="J65" s="814"/>
      <c r="K65" s="814">
        <v>20.349999999999998</v>
      </c>
      <c r="L65" s="831">
        <v>2507</v>
      </c>
      <c r="M65" s="831">
        <v>51511.360000000008</v>
      </c>
      <c r="N65" s="814"/>
      <c r="O65" s="814">
        <v>20.547012365376947</v>
      </c>
      <c r="P65" s="831">
        <v>150</v>
      </c>
      <c r="Q65" s="831">
        <v>3090</v>
      </c>
      <c r="R65" s="819"/>
      <c r="S65" s="832">
        <v>20.6</v>
      </c>
    </row>
    <row r="66" spans="1:19" ht="14.45" customHeight="1" x14ac:dyDescent="0.2">
      <c r="A66" s="813" t="s">
        <v>1370</v>
      </c>
      <c r="B66" s="814" t="s">
        <v>1371</v>
      </c>
      <c r="C66" s="814" t="s">
        <v>568</v>
      </c>
      <c r="D66" s="814" t="s">
        <v>851</v>
      </c>
      <c r="E66" s="814" t="s">
        <v>1375</v>
      </c>
      <c r="F66" s="814" t="s">
        <v>1414</v>
      </c>
      <c r="G66" s="814" t="s">
        <v>1415</v>
      </c>
      <c r="H66" s="831">
        <v>3212</v>
      </c>
      <c r="I66" s="831">
        <v>61349.2</v>
      </c>
      <c r="J66" s="814"/>
      <c r="K66" s="814">
        <v>19.099999999999998</v>
      </c>
      <c r="L66" s="831">
        <v>2145</v>
      </c>
      <c r="M66" s="831">
        <v>41705.449999999997</v>
      </c>
      <c r="N66" s="814"/>
      <c r="O66" s="814">
        <v>19.443100233100232</v>
      </c>
      <c r="P66" s="831">
        <v>740</v>
      </c>
      <c r="Q66" s="831">
        <v>14481.8</v>
      </c>
      <c r="R66" s="819"/>
      <c r="S66" s="832">
        <v>19.57</v>
      </c>
    </row>
    <row r="67" spans="1:19" ht="14.45" customHeight="1" x14ac:dyDescent="0.2">
      <c r="A67" s="813" t="s">
        <v>1370</v>
      </c>
      <c r="B67" s="814" t="s">
        <v>1371</v>
      </c>
      <c r="C67" s="814" t="s">
        <v>568</v>
      </c>
      <c r="D67" s="814" t="s">
        <v>851</v>
      </c>
      <c r="E67" s="814" t="s">
        <v>1375</v>
      </c>
      <c r="F67" s="814" t="s">
        <v>1420</v>
      </c>
      <c r="G67" s="814" t="s">
        <v>1421</v>
      </c>
      <c r="H67" s="831"/>
      <c r="I67" s="831"/>
      <c r="J67" s="814"/>
      <c r="K67" s="814"/>
      <c r="L67" s="831"/>
      <c r="M67" s="831"/>
      <c r="N67" s="814"/>
      <c r="O67" s="814"/>
      <c r="P67" s="831">
        <v>5.24</v>
      </c>
      <c r="Q67" s="831">
        <v>14408</v>
      </c>
      <c r="R67" s="819"/>
      <c r="S67" s="832">
        <v>2749.6183206106871</v>
      </c>
    </row>
    <row r="68" spans="1:19" ht="14.45" customHeight="1" x14ac:dyDescent="0.2">
      <c r="A68" s="813" t="s">
        <v>1370</v>
      </c>
      <c r="B68" s="814" t="s">
        <v>1371</v>
      </c>
      <c r="C68" s="814" t="s">
        <v>568</v>
      </c>
      <c r="D68" s="814" t="s">
        <v>851</v>
      </c>
      <c r="E68" s="814" t="s">
        <v>1422</v>
      </c>
      <c r="F68" s="814" t="s">
        <v>1423</v>
      </c>
      <c r="G68" s="814" t="s">
        <v>1424</v>
      </c>
      <c r="H68" s="831">
        <v>2</v>
      </c>
      <c r="I68" s="831">
        <v>76</v>
      </c>
      <c r="J68" s="814"/>
      <c r="K68" s="814">
        <v>38</v>
      </c>
      <c r="L68" s="831">
        <v>12</v>
      </c>
      <c r="M68" s="831">
        <v>456</v>
      </c>
      <c r="N68" s="814"/>
      <c r="O68" s="814">
        <v>38</v>
      </c>
      <c r="P68" s="831">
        <v>1</v>
      </c>
      <c r="Q68" s="831">
        <v>40</v>
      </c>
      <c r="R68" s="819"/>
      <c r="S68" s="832">
        <v>40</v>
      </c>
    </row>
    <row r="69" spans="1:19" ht="14.45" customHeight="1" x14ac:dyDescent="0.2">
      <c r="A69" s="813" t="s">
        <v>1370</v>
      </c>
      <c r="B69" s="814" t="s">
        <v>1371</v>
      </c>
      <c r="C69" s="814" t="s">
        <v>568</v>
      </c>
      <c r="D69" s="814" t="s">
        <v>851</v>
      </c>
      <c r="E69" s="814" t="s">
        <v>1422</v>
      </c>
      <c r="F69" s="814" t="s">
        <v>1425</v>
      </c>
      <c r="G69" s="814" t="s">
        <v>1426</v>
      </c>
      <c r="H69" s="831"/>
      <c r="I69" s="831"/>
      <c r="J69" s="814"/>
      <c r="K69" s="814"/>
      <c r="L69" s="831"/>
      <c r="M69" s="831"/>
      <c r="N69" s="814"/>
      <c r="O69" s="814"/>
      <c r="P69" s="831">
        <v>3</v>
      </c>
      <c r="Q69" s="831">
        <v>1416</v>
      </c>
      <c r="R69" s="819"/>
      <c r="S69" s="832">
        <v>472</v>
      </c>
    </row>
    <row r="70" spans="1:19" ht="14.45" customHeight="1" x14ac:dyDescent="0.2">
      <c r="A70" s="813" t="s">
        <v>1370</v>
      </c>
      <c r="B70" s="814" t="s">
        <v>1371</v>
      </c>
      <c r="C70" s="814" t="s">
        <v>568</v>
      </c>
      <c r="D70" s="814" t="s">
        <v>851</v>
      </c>
      <c r="E70" s="814" t="s">
        <v>1422</v>
      </c>
      <c r="F70" s="814" t="s">
        <v>1427</v>
      </c>
      <c r="G70" s="814" t="s">
        <v>1428</v>
      </c>
      <c r="H70" s="831">
        <v>120</v>
      </c>
      <c r="I70" s="831">
        <v>21480</v>
      </c>
      <c r="J70" s="814"/>
      <c r="K70" s="814">
        <v>179</v>
      </c>
      <c r="L70" s="831">
        <v>87</v>
      </c>
      <c r="M70" s="831">
        <v>15660</v>
      </c>
      <c r="N70" s="814"/>
      <c r="O70" s="814">
        <v>180</v>
      </c>
      <c r="P70" s="831">
        <v>104</v>
      </c>
      <c r="Q70" s="831">
        <v>20176</v>
      </c>
      <c r="R70" s="819"/>
      <c r="S70" s="832">
        <v>194</v>
      </c>
    </row>
    <row r="71" spans="1:19" ht="14.45" customHeight="1" x14ac:dyDescent="0.2">
      <c r="A71" s="813" t="s">
        <v>1370</v>
      </c>
      <c r="B71" s="814" t="s">
        <v>1371</v>
      </c>
      <c r="C71" s="814" t="s">
        <v>568</v>
      </c>
      <c r="D71" s="814" t="s">
        <v>851</v>
      </c>
      <c r="E71" s="814" t="s">
        <v>1422</v>
      </c>
      <c r="F71" s="814" t="s">
        <v>1431</v>
      </c>
      <c r="G71" s="814" t="s">
        <v>1432</v>
      </c>
      <c r="H71" s="831"/>
      <c r="I71" s="831"/>
      <c r="J71" s="814"/>
      <c r="K71" s="814"/>
      <c r="L71" s="831"/>
      <c r="M71" s="831"/>
      <c r="N71" s="814"/>
      <c r="O71" s="814"/>
      <c r="P71" s="831">
        <v>5</v>
      </c>
      <c r="Q71" s="831">
        <v>1690</v>
      </c>
      <c r="R71" s="819"/>
      <c r="S71" s="832">
        <v>338</v>
      </c>
    </row>
    <row r="72" spans="1:19" ht="14.45" customHeight="1" x14ac:dyDescent="0.2">
      <c r="A72" s="813" t="s">
        <v>1370</v>
      </c>
      <c r="B72" s="814" t="s">
        <v>1371</v>
      </c>
      <c r="C72" s="814" t="s">
        <v>568</v>
      </c>
      <c r="D72" s="814" t="s">
        <v>851</v>
      </c>
      <c r="E72" s="814" t="s">
        <v>1422</v>
      </c>
      <c r="F72" s="814" t="s">
        <v>1433</v>
      </c>
      <c r="G72" s="814" t="s">
        <v>1434</v>
      </c>
      <c r="H72" s="831">
        <v>2</v>
      </c>
      <c r="I72" s="831">
        <v>4094</v>
      </c>
      <c r="J72" s="814"/>
      <c r="K72" s="814">
        <v>2047</v>
      </c>
      <c r="L72" s="831">
        <v>11</v>
      </c>
      <c r="M72" s="831">
        <v>22572</v>
      </c>
      <c r="N72" s="814"/>
      <c r="O72" s="814">
        <v>2052</v>
      </c>
      <c r="P72" s="831"/>
      <c r="Q72" s="831"/>
      <c r="R72" s="819"/>
      <c r="S72" s="832"/>
    </row>
    <row r="73" spans="1:19" ht="14.45" customHeight="1" x14ac:dyDescent="0.2">
      <c r="A73" s="813" t="s">
        <v>1370</v>
      </c>
      <c r="B73" s="814" t="s">
        <v>1371</v>
      </c>
      <c r="C73" s="814" t="s">
        <v>568</v>
      </c>
      <c r="D73" s="814" t="s">
        <v>851</v>
      </c>
      <c r="E73" s="814" t="s">
        <v>1422</v>
      </c>
      <c r="F73" s="814" t="s">
        <v>1441</v>
      </c>
      <c r="G73" s="814" t="s">
        <v>1442</v>
      </c>
      <c r="H73" s="831">
        <v>2</v>
      </c>
      <c r="I73" s="831">
        <v>2874</v>
      </c>
      <c r="J73" s="814"/>
      <c r="K73" s="814">
        <v>1437</v>
      </c>
      <c r="L73" s="831">
        <v>3</v>
      </c>
      <c r="M73" s="831">
        <v>4323</v>
      </c>
      <c r="N73" s="814"/>
      <c r="O73" s="814">
        <v>1441</v>
      </c>
      <c r="P73" s="831">
        <v>2</v>
      </c>
      <c r="Q73" s="831">
        <v>2980</v>
      </c>
      <c r="R73" s="819"/>
      <c r="S73" s="832">
        <v>1490</v>
      </c>
    </row>
    <row r="74" spans="1:19" ht="14.45" customHeight="1" x14ac:dyDescent="0.2">
      <c r="A74" s="813" t="s">
        <v>1370</v>
      </c>
      <c r="B74" s="814" t="s">
        <v>1371</v>
      </c>
      <c r="C74" s="814" t="s">
        <v>568</v>
      </c>
      <c r="D74" s="814" t="s">
        <v>851</v>
      </c>
      <c r="E74" s="814" t="s">
        <v>1422</v>
      </c>
      <c r="F74" s="814" t="s">
        <v>1443</v>
      </c>
      <c r="G74" s="814" t="s">
        <v>1444</v>
      </c>
      <c r="H74" s="831">
        <v>1</v>
      </c>
      <c r="I74" s="831">
        <v>1920</v>
      </c>
      <c r="J74" s="814"/>
      <c r="K74" s="814">
        <v>1920</v>
      </c>
      <c r="L74" s="831">
        <v>10</v>
      </c>
      <c r="M74" s="831">
        <v>19250</v>
      </c>
      <c r="N74" s="814"/>
      <c r="O74" s="814">
        <v>1925</v>
      </c>
      <c r="P74" s="831"/>
      <c r="Q74" s="831"/>
      <c r="R74" s="819"/>
      <c r="S74" s="832"/>
    </row>
    <row r="75" spans="1:19" ht="14.45" customHeight="1" x14ac:dyDescent="0.2">
      <c r="A75" s="813" t="s">
        <v>1370</v>
      </c>
      <c r="B75" s="814" t="s">
        <v>1371</v>
      </c>
      <c r="C75" s="814" t="s">
        <v>568</v>
      </c>
      <c r="D75" s="814" t="s">
        <v>851</v>
      </c>
      <c r="E75" s="814" t="s">
        <v>1422</v>
      </c>
      <c r="F75" s="814" t="s">
        <v>1445</v>
      </c>
      <c r="G75" s="814" t="s">
        <v>1446</v>
      </c>
      <c r="H75" s="831">
        <v>1</v>
      </c>
      <c r="I75" s="831">
        <v>1219</v>
      </c>
      <c r="J75" s="814"/>
      <c r="K75" s="814">
        <v>1219</v>
      </c>
      <c r="L75" s="831">
        <v>5</v>
      </c>
      <c r="M75" s="831">
        <v>6115</v>
      </c>
      <c r="N75" s="814"/>
      <c r="O75" s="814">
        <v>1223</v>
      </c>
      <c r="P75" s="831"/>
      <c r="Q75" s="831"/>
      <c r="R75" s="819"/>
      <c r="S75" s="832"/>
    </row>
    <row r="76" spans="1:19" ht="14.45" customHeight="1" x14ac:dyDescent="0.2">
      <c r="A76" s="813" t="s">
        <v>1370</v>
      </c>
      <c r="B76" s="814" t="s">
        <v>1371</v>
      </c>
      <c r="C76" s="814" t="s">
        <v>568</v>
      </c>
      <c r="D76" s="814" t="s">
        <v>851</v>
      </c>
      <c r="E76" s="814" t="s">
        <v>1422</v>
      </c>
      <c r="F76" s="814" t="s">
        <v>1447</v>
      </c>
      <c r="G76" s="814" t="s">
        <v>1448</v>
      </c>
      <c r="H76" s="831"/>
      <c r="I76" s="831"/>
      <c r="J76" s="814"/>
      <c r="K76" s="814"/>
      <c r="L76" s="831">
        <v>19</v>
      </c>
      <c r="M76" s="831">
        <v>13053</v>
      </c>
      <c r="N76" s="814"/>
      <c r="O76" s="814">
        <v>687</v>
      </c>
      <c r="P76" s="831"/>
      <c r="Q76" s="831"/>
      <c r="R76" s="819"/>
      <c r="S76" s="832"/>
    </row>
    <row r="77" spans="1:19" ht="14.45" customHeight="1" x14ac:dyDescent="0.2">
      <c r="A77" s="813" t="s">
        <v>1370</v>
      </c>
      <c r="B77" s="814" t="s">
        <v>1371</v>
      </c>
      <c r="C77" s="814" t="s">
        <v>568</v>
      </c>
      <c r="D77" s="814" t="s">
        <v>851</v>
      </c>
      <c r="E77" s="814" t="s">
        <v>1422</v>
      </c>
      <c r="F77" s="814" t="s">
        <v>1449</v>
      </c>
      <c r="G77" s="814" t="s">
        <v>1450</v>
      </c>
      <c r="H77" s="831">
        <v>6</v>
      </c>
      <c r="I77" s="831">
        <v>4320</v>
      </c>
      <c r="J77" s="814"/>
      <c r="K77" s="814">
        <v>720</v>
      </c>
      <c r="L77" s="831">
        <v>2</v>
      </c>
      <c r="M77" s="831">
        <v>1444</v>
      </c>
      <c r="N77" s="814"/>
      <c r="O77" s="814">
        <v>722</v>
      </c>
      <c r="P77" s="831"/>
      <c r="Q77" s="831"/>
      <c r="R77" s="819"/>
      <c r="S77" s="832"/>
    </row>
    <row r="78" spans="1:19" ht="14.45" customHeight="1" x14ac:dyDescent="0.2">
      <c r="A78" s="813" t="s">
        <v>1370</v>
      </c>
      <c r="B78" s="814" t="s">
        <v>1371</v>
      </c>
      <c r="C78" s="814" t="s">
        <v>568</v>
      </c>
      <c r="D78" s="814" t="s">
        <v>851</v>
      </c>
      <c r="E78" s="814" t="s">
        <v>1422</v>
      </c>
      <c r="F78" s="814" t="s">
        <v>1453</v>
      </c>
      <c r="G78" s="814" t="s">
        <v>1454</v>
      </c>
      <c r="H78" s="831">
        <v>53</v>
      </c>
      <c r="I78" s="831">
        <v>97043</v>
      </c>
      <c r="J78" s="814"/>
      <c r="K78" s="814">
        <v>1831</v>
      </c>
      <c r="L78" s="831">
        <v>165</v>
      </c>
      <c r="M78" s="831">
        <v>302775</v>
      </c>
      <c r="N78" s="814"/>
      <c r="O78" s="814">
        <v>1835</v>
      </c>
      <c r="P78" s="831">
        <v>66</v>
      </c>
      <c r="Q78" s="831">
        <v>125994</v>
      </c>
      <c r="R78" s="819"/>
      <c r="S78" s="832">
        <v>1909</v>
      </c>
    </row>
    <row r="79" spans="1:19" ht="14.45" customHeight="1" x14ac:dyDescent="0.2">
      <c r="A79" s="813" t="s">
        <v>1370</v>
      </c>
      <c r="B79" s="814" t="s">
        <v>1371</v>
      </c>
      <c r="C79" s="814" t="s">
        <v>568</v>
      </c>
      <c r="D79" s="814" t="s">
        <v>851</v>
      </c>
      <c r="E79" s="814" t="s">
        <v>1422</v>
      </c>
      <c r="F79" s="814" t="s">
        <v>1455</v>
      </c>
      <c r="G79" s="814" t="s">
        <v>1456</v>
      </c>
      <c r="H79" s="831">
        <v>6</v>
      </c>
      <c r="I79" s="831">
        <v>2586</v>
      </c>
      <c r="J79" s="814"/>
      <c r="K79" s="814">
        <v>431</v>
      </c>
      <c r="L79" s="831">
        <v>6</v>
      </c>
      <c r="M79" s="831">
        <v>2598</v>
      </c>
      <c r="N79" s="814"/>
      <c r="O79" s="814">
        <v>433</v>
      </c>
      <c r="P79" s="831">
        <v>17</v>
      </c>
      <c r="Q79" s="831">
        <v>7684</v>
      </c>
      <c r="R79" s="819"/>
      <c r="S79" s="832">
        <v>452</v>
      </c>
    </row>
    <row r="80" spans="1:19" ht="14.45" customHeight="1" x14ac:dyDescent="0.2">
      <c r="A80" s="813" t="s">
        <v>1370</v>
      </c>
      <c r="B80" s="814" t="s">
        <v>1371</v>
      </c>
      <c r="C80" s="814" t="s">
        <v>568</v>
      </c>
      <c r="D80" s="814" t="s">
        <v>851</v>
      </c>
      <c r="E80" s="814" t="s">
        <v>1422</v>
      </c>
      <c r="F80" s="814" t="s">
        <v>1457</v>
      </c>
      <c r="G80" s="814" t="s">
        <v>1458</v>
      </c>
      <c r="H80" s="831">
        <v>2</v>
      </c>
      <c r="I80" s="831">
        <v>7066</v>
      </c>
      <c r="J80" s="814"/>
      <c r="K80" s="814">
        <v>3533</v>
      </c>
      <c r="L80" s="831">
        <v>19</v>
      </c>
      <c r="M80" s="831">
        <v>67317</v>
      </c>
      <c r="N80" s="814"/>
      <c r="O80" s="814">
        <v>3543</v>
      </c>
      <c r="P80" s="831">
        <v>1</v>
      </c>
      <c r="Q80" s="831">
        <v>3623</v>
      </c>
      <c r="R80" s="819"/>
      <c r="S80" s="832">
        <v>3623</v>
      </c>
    </row>
    <row r="81" spans="1:19" ht="14.45" customHeight="1" x14ac:dyDescent="0.2">
      <c r="A81" s="813" t="s">
        <v>1370</v>
      </c>
      <c r="B81" s="814" t="s">
        <v>1371</v>
      </c>
      <c r="C81" s="814" t="s">
        <v>568</v>
      </c>
      <c r="D81" s="814" t="s">
        <v>851</v>
      </c>
      <c r="E81" s="814" t="s">
        <v>1422</v>
      </c>
      <c r="F81" s="814" t="s">
        <v>1461</v>
      </c>
      <c r="G81" s="814" t="s">
        <v>1462</v>
      </c>
      <c r="H81" s="831">
        <v>120</v>
      </c>
      <c r="I81" s="831">
        <v>4000.01</v>
      </c>
      <c r="J81" s="814"/>
      <c r="K81" s="814">
        <v>33.333416666666672</v>
      </c>
      <c r="L81" s="831">
        <v>89</v>
      </c>
      <c r="M81" s="831">
        <v>2966.67</v>
      </c>
      <c r="N81" s="814"/>
      <c r="O81" s="814">
        <v>33.333370786516852</v>
      </c>
      <c r="P81" s="831">
        <v>107</v>
      </c>
      <c r="Q81" s="831">
        <v>4874.4400000000005</v>
      </c>
      <c r="R81" s="819"/>
      <c r="S81" s="832">
        <v>45.555514018691596</v>
      </c>
    </row>
    <row r="82" spans="1:19" ht="14.45" customHeight="1" x14ac:dyDescent="0.2">
      <c r="A82" s="813" t="s">
        <v>1370</v>
      </c>
      <c r="B82" s="814" t="s">
        <v>1371</v>
      </c>
      <c r="C82" s="814" t="s">
        <v>568</v>
      </c>
      <c r="D82" s="814" t="s">
        <v>851</v>
      </c>
      <c r="E82" s="814" t="s">
        <v>1422</v>
      </c>
      <c r="F82" s="814" t="s">
        <v>1463</v>
      </c>
      <c r="G82" s="814" t="s">
        <v>1464</v>
      </c>
      <c r="H82" s="831">
        <v>119</v>
      </c>
      <c r="I82" s="831">
        <v>4522</v>
      </c>
      <c r="J82" s="814"/>
      <c r="K82" s="814">
        <v>38</v>
      </c>
      <c r="L82" s="831">
        <v>86</v>
      </c>
      <c r="M82" s="831">
        <v>3268</v>
      </c>
      <c r="N82" s="814"/>
      <c r="O82" s="814">
        <v>38</v>
      </c>
      <c r="P82" s="831">
        <v>103</v>
      </c>
      <c r="Q82" s="831">
        <v>4017</v>
      </c>
      <c r="R82" s="819"/>
      <c r="S82" s="832">
        <v>39</v>
      </c>
    </row>
    <row r="83" spans="1:19" ht="14.45" customHeight="1" x14ac:dyDescent="0.2">
      <c r="A83" s="813" t="s">
        <v>1370</v>
      </c>
      <c r="B83" s="814" t="s">
        <v>1371</v>
      </c>
      <c r="C83" s="814" t="s">
        <v>568</v>
      </c>
      <c r="D83" s="814" t="s">
        <v>851</v>
      </c>
      <c r="E83" s="814" t="s">
        <v>1422</v>
      </c>
      <c r="F83" s="814" t="s">
        <v>1465</v>
      </c>
      <c r="G83" s="814" t="s">
        <v>1466</v>
      </c>
      <c r="H83" s="831"/>
      <c r="I83" s="831"/>
      <c r="J83" s="814"/>
      <c r="K83" s="814"/>
      <c r="L83" s="831"/>
      <c r="M83" s="831"/>
      <c r="N83" s="814"/>
      <c r="O83" s="814"/>
      <c r="P83" s="831">
        <v>6</v>
      </c>
      <c r="Q83" s="831">
        <v>3888</v>
      </c>
      <c r="R83" s="819"/>
      <c r="S83" s="832">
        <v>648</v>
      </c>
    </row>
    <row r="84" spans="1:19" ht="14.45" customHeight="1" x14ac:dyDescent="0.2">
      <c r="A84" s="813" t="s">
        <v>1370</v>
      </c>
      <c r="B84" s="814" t="s">
        <v>1371</v>
      </c>
      <c r="C84" s="814" t="s">
        <v>568</v>
      </c>
      <c r="D84" s="814" t="s">
        <v>851</v>
      </c>
      <c r="E84" s="814" t="s">
        <v>1422</v>
      </c>
      <c r="F84" s="814" t="s">
        <v>1469</v>
      </c>
      <c r="G84" s="814" t="s">
        <v>1470</v>
      </c>
      <c r="H84" s="831">
        <v>4</v>
      </c>
      <c r="I84" s="831">
        <v>1752</v>
      </c>
      <c r="J84" s="814"/>
      <c r="K84" s="814">
        <v>438</v>
      </c>
      <c r="L84" s="831">
        <v>6</v>
      </c>
      <c r="M84" s="831">
        <v>2640</v>
      </c>
      <c r="N84" s="814"/>
      <c r="O84" s="814">
        <v>440</v>
      </c>
      <c r="P84" s="831">
        <v>1</v>
      </c>
      <c r="Q84" s="831">
        <v>459</v>
      </c>
      <c r="R84" s="819"/>
      <c r="S84" s="832">
        <v>459</v>
      </c>
    </row>
    <row r="85" spans="1:19" ht="14.45" customHeight="1" x14ac:dyDescent="0.2">
      <c r="A85" s="813" t="s">
        <v>1370</v>
      </c>
      <c r="B85" s="814" t="s">
        <v>1371</v>
      </c>
      <c r="C85" s="814" t="s">
        <v>568</v>
      </c>
      <c r="D85" s="814" t="s">
        <v>851</v>
      </c>
      <c r="E85" s="814" t="s">
        <v>1422</v>
      </c>
      <c r="F85" s="814" t="s">
        <v>1471</v>
      </c>
      <c r="G85" s="814" t="s">
        <v>1472</v>
      </c>
      <c r="H85" s="831">
        <v>19</v>
      </c>
      <c r="I85" s="831">
        <v>25593</v>
      </c>
      <c r="J85" s="814"/>
      <c r="K85" s="814">
        <v>1347</v>
      </c>
      <c r="L85" s="831">
        <v>53</v>
      </c>
      <c r="M85" s="831">
        <v>71603</v>
      </c>
      <c r="N85" s="814"/>
      <c r="O85" s="814">
        <v>1351</v>
      </c>
      <c r="P85" s="831">
        <v>16</v>
      </c>
      <c r="Q85" s="831">
        <v>22528</v>
      </c>
      <c r="R85" s="819"/>
      <c r="S85" s="832">
        <v>1408</v>
      </c>
    </row>
    <row r="86" spans="1:19" ht="14.45" customHeight="1" x14ac:dyDescent="0.2">
      <c r="A86" s="813" t="s">
        <v>1370</v>
      </c>
      <c r="B86" s="814" t="s">
        <v>1371</v>
      </c>
      <c r="C86" s="814" t="s">
        <v>568</v>
      </c>
      <c r="D86" s="814" t="s">
        <v>851</v>
      </c>
      <c r="E86" s="814" t="s">
        <v>1422</v>
      </c>
      <c r="F86" s="814" t="s">
        <v>1473</v>
      </c>
      <c r="G86" s="814" t="s">
        <v>1474</v>
      </c>
      <c r="H86" s="831">
        <v>3</v>
      </c>
      <c r="I86" s="831">
        <v>1536</v>
      </c>
      <c r="J86" s="814"/>
      <c r="K86" s="814">
        <v>512</v>
      </c>
      <c r="L86" s="831">
        <v>28</v>
      </c>
      <c r="M86" s="831">
        <v>14392</v>
      </c>
      <c r="N86" s="814"/>
      <c r="O86" s="814">
        <v>514</v>
      </c>
      <c r="P86" s="831">
        <v>10</v>
      </c>
      <c r="Q86" s="831">
        <v>5370</v>
      </c>
      <c r="R86" s="819"/>
      <c r="S86" s="832">
        <v>537</v>
      </c>
    </row>
    <row r="87" spans="1:19" ht="14.45" customHeight="1" x14ac:dyDescent="0.2">
      <c r="A87" s="813" t="s">
        <v>1370</v>
      </c>
      <c r="B87" s="814" t="s">
        <v>1371</v>
      </c>
      <c r="C87" s="814" t="s">
        <v>568</v>
      </c>
      <c r="D87" s="814" t="s">
        <v>851</v>
      </c>
      <c r="E87" s="814" t="s">
        <v>1422</v>
      </c>
      <c r="F87" s="814" t="s">
        <v>1475</v>
      </c>
      <c r="G87" s="814" t="s">
        <v>1476</v>
      </c>
      <c r="H87" s="831"/>
      <c r="I87" s="831"/>
      <c r="J87" s="814"/>
      <c r="K87" s="814"/>
      <c r="L87" s="831">
        <v>3</v>
      </c>
      <c r="M87" s="831">
        <v>7053</v>
      </c>
      <c r="N87" s="814"/>
      <c r="O87" s="814">
        <v>2351</v>
      </c>
      <c r="P87" s="831">
        <v>1</v>
      </c>
      <c r="Q87" s="831">
        <v>2439</v>
      </c>
      <c r="R87" s="819"/>
      <c r="S87" s="832">
        <v>2439</v>
      </c>
    </row>
    <row r="88" spans="1:19" ht="14.45" customHeight="1" x14ac:dyDescent="0.2">
      <c r="A88" s="813" t="s">
        <v>1370</v>
      </c>
      <c r="B88" s="814" t="s">
        <v>1371</v>
      </c>
      <c r="C88" s="814" t="s">
        <v>568</v>
      </c>
      <c r="D88" s="814" t="s">
        <v>851</v>
      </c>
      <c r="E88" s="814" t="s">
        <v>1422</v>
      </c>
      <c r="F88" s="814" t="s">
        <v>1477</v>
      </c>
      <c r="G88" s="814" t="s">
        <v>1478</v>
      </c>
      <c r="H88" s="831">
        <v>4</v>
      </c>
      <c r="I88" s="831">
        <v>10632</v>
      </c>
      <c r="J88" s="814"/>
      <c r="K88" s="814">
        <v>2658</v>
      </c>
      <c r="L88" s="831">
        <v>3</v>
      </c>
      <c r="M88" s="831">
        <v>8001</v>
      </c>
      <c r="N88" s="814"/>
      <c r="O88" s="814">
        <v>2667</v>
      </c>
      <c r="P88" s="831">
        <v>1</v>
      </c>
      <c r="Q88" s="831">
        <v>2780</v>
      </c>
      <c r="R88" s="819"/>
      <c r="S88" s="832">
        <v>2780</v>
      </c>
    </row>
    <row r="89" spans="1:19" ht="14.45" customHeight="1" x14ac:dyDescent="0.2">
      <c r="A89" s="813" t="s">
        <v>1370</v>
      </c>
      <c r="B89" s="814" t="s">
        <v>1371</v>
      </c>
      <c r="C89" s="814" t="s">
        <v>568</v>
      </c>
      <c r="D89" s="814" t="s">
        <v>851</v>
      </c>
      <c r="E89" s="814" t="s">
        <v>1422</v>
      </c>
      <c r="F89" s="814" t="s">
        <v>1479</v>
      </c>
      <c r="G89" s="814" t="s">
        <v>1480</v>
      </c>
      <c r="H89" s="831"/>
      <c r="I89" s="831"/>
      <c r="J89" s="814"/>
      <c r="K89" s="814"/>
      <c r="L89" s="831">
        <v>2</v>
      </c>
      <c r="M89" s="831">
        <v>720</v>
      </c>
      <c r="N89" s="814"/>
      <c r="O89" s="814">
        <v>360</v>
      </c>
      <c r="P89" s="831">
        <v>3</v>
      </c>
      <c r="Q89" s="831">
        <v>1164</v>
      </c>
      <c r="R89" s="819"/>
      <c r="S89" s="832">
        <v>388</v>
      </c>
    </row>
    <row r="90" spans="1:19" ht="14.45" customHeight="1" x14ac:dyDescent="0.2">
      <c r="A90" s="813" t="s">
        <v>1370</v>
      </c>
      <c r="B90" s="814" t="s">
        <v>1371</v>
      </c>
      <c r="C90" s="814" t="s">
        <v>568</v>
      </c>
      <c r="D90" s="814" t="s">
        <v>851</v>
      </c>
      <c r="E90" s="814" t="s">
        <v>1422</v>
      </c>
      <c r="F90" s="814" t="s">
        <v>1487</v>
      </c>
      <c r="G90" s="814" t="s">
        <v>1488</v>
      </c>
      <c r="H90" s="831"/>
      <c r="I90" s="831"/>
      <c r="J90" s="814"/>
      <c r="K90" s="814"/>
      <c r="L90" s="831"/>
      <c r="M90" s="831"/>
      <c r="N90" s="814"/>
      <c r="O90" s="814"/>
      <c r="P90" s="831">
        <v>5</v>
      </c>
      <c r="Q90" s="831">
        <v>770</v>
      </c>
      <c r="R90" s="819"/>
      <c r="S90" s="832">
        <v>154</v>
      </c>
    </row>
    <row r="91" spans="1:19" ht="14.45" customHeight="1" x14ac:dyDescent="0.2">
      <c r="A91" s="813" t="s">
        <v>1370</v>
      </c>
      <c r="B91" s="814" t="s">
        <v>1371</v>
      </c>
      <c r="C91" s="814" t="s">
        <v>568</v>
      </c>
      <c r="D91" s="814" t="s">
        <v>851</v>
      </c>
      <c r="E91" s="814" t="s">
        <v>1422</v>
      </c>
      <c r="F91" s="814" t="s">
        <v>1493</v>
      </c>
      <c r="G91" s="814" t="s">
        <v>1494</v>
      </c>
      <c r="H91" s="831"/>
      <c r="I91" s="831"/>
      <c r="J91" s="814"/>
      <c r="K91" s="814"/>
      <c r="L91" s="831">
        <v>3</v>
      </c>
      <c r="M91" s="831">
        <v>2172</v>
      </c>
      <c r="N91" s="814"/>
      <c r="O91" s="814">
        <v>724</v>
      </c>
      <c r="P91" s="831">
        <v>1</v>
      </c>
      <c r="Q91" s="831">
        <v>752</v>
      </c>
      <c r="R91" s="819"/>
      <c r="S91" s="832">
        <v>752</v>
      </c>
    </row>
    <row r="92" spans="1:19" ht="14.45" customHeight="1" x14ac:dyDescent="0.2">
      <c r="A92" s="813" t="s">
        <v>1370</v>
      </c>
      <c r="B92" s="814" t="s">
        <v>1371</v>
      </c>
      <c r="C92" s="814" t="s">
        <v>568</v>
      </c>
      <c r="D92" s="814" t="s">
        <v>852</v>
      </c>
      <c r="E92" s="814" t="s">
        <v>1375</v>
      </c>
      <c r="F92" s="814" t="s">
        <v>1406</v>
      </c>
      <c r="G92" s="814" t="s">
        <v>1407</v>
      </c>
      <c r="H92" s="831"/>
      <c r="I92" s="831"/>
      <c r="J92" s="814"/>
      <c r="K92" s="814"/>
      <c r="L92" s="831"/>
      <c r="M92" s="831"/>
      <c r="N92" s="814"/>
      <c r="O92" s="814"/>
      <c r="P92" s="831">
        <v>325</v>
      </c>
      <c r="Q92" s="831">
        <v>2015</v>
      </c>
      <c r="R92" s="819"/>
      <c r="S92" s="832">
        <v>6.2</v>
      </c>
    </row>
    <row r="93" spans="1:19" ht="14.45" customHeight="1" x14ac:dyDescent="0.2">
      <c r="A93" s="813" t="s">
        <v>1370</v>
      </c>
      <c r="B93" s="814" t="s">
        <v>1371</v>
      </c>
      <c r="C93" s="814" t="s">
        <v>568</v>
      </c>
      <c r="D93" s="814" t="s">
        <v>852</v>
      </c>
      <c r="E93" s="814" t="s">
        <v>1422</v>
      </c>
      <c r="F93" s="814" t="s">
        <v>1423</v>
      </c>
      <c r="G93" s="814" t="s">
        <v>1424</v>
      </c>
      <c r="H93" s="831"/>
      <c r="I93" s="831"/>
      <c r="J93" s="814"/>
      <c r="K93" s="814"/>
      <c r="L93" s="831"/>
      <c r="M93" s="831"/>
      <c r="N93" s="814"/>
      <c r="O93" s="814"/>
      <c r="P93" s="831">
        <v>1</v>
      </c>
      <c r="Q93" s="831">
        <v>40</v>
      </c>
      <c r="R93" s="819"/>
      <c r="S93" s="832">
        <v>40</v>
      </c>
    </row>
    <row r="94" spans="1:19" ht="14.45" customHeight="1" x14ac:dyDescent="0.2">
      <c r="A94" s="813" t="s">
        <v>1370</v>
      </c>
      <c r="B94" s="814" t="s">
        <v>1371</v>
      </c>
      <c r="C94" s="814" t="s">
        <v>568</v>
      </c>
      <c r="D94" s="814" t="s">
        <v>852</v>
      </c>
      <c r="E94" s="814" t="s">
        <v>1422</v>
      </c>
      <c r="F94" s="814" t="s">
        <v>1453</v>
      </c>
      <c r="G94" s="814" t="s">
        <v>1454</v>
      </c>
      <c r="H94" s="831"/>
      <c r="I94" s="831"/>
      <c r="J94" s="814"/>
      <c r="K94" s="814"/>
      <c r="L94" s="831"/>
      <c r="M94" s="831"/>
      <c r="N94" s="814"/>
      <c r="O94" s="814"/>
      <c r="P94" s="831">
        <v>1</v>
      </c>
      <c r="Q94" s="831">
        <v>1909</v>
      </c>
      <c r="R94" s="819"/>
      <c r="S94" s="832">
        <v>1909</v>
      </c>
    </row>
    <row r="95" spans="1:19" ht="14.45" customHeight="1" x14ac:dyDescent="0.2">
      <c r="A95" s="813" t="s">
        <v>1370</v>
      </c>
      <c r="B95" s="814" t="s">
        <v>1371</v>
      </c>
      <c r="C95" s="814" t="s">
        <v>568</v>
      </c>
      <c r="D95" s="814" t="s">
        <v>852</v>
      </c>
      <c r="E95" s="814" t="s">
        <v>1422</v>
      </c>
      <c r="F95" s="814" t="s">
        <v>1455</v>
      </c>
      <c r="G95" s="814" t="s">
        <v>1456</v>
      </c>
      <c r="H95" s="831"/>
      <c r="I95" s="831"/>
      <c r="J95" s="814"/>
      <c r="K95" s="814"/>
      <c r="L95" s="831"/>
      <c r="M95" s="831"/>
      <c r="N95" s="814"/>
      <c r="O95" s="814"/>
      <c r="P95" s="831">
        <v>1</v>
      </c>
      <c r="Q95" s="831">
        <v>452</v>
      </c>
      <c r="R95" s="819"/>
      <c r="S95" s="832">
        <v>452</v>
      </c>
    </row>
    <row r="96" spans="1:19" ht="14.45" customHeight="1" x14ac:dyDescent="0.2">
      <c r="A96" s="813" t="s">
        <v>1370</v>
      </c>
      <c r="B96" s="814" t="s">
        <v>1371</v>
      </c>
      <c r="C96" s="814" t="s">
        <v>568</v>
      </c>
      <c r="D96" s="814" t="s">
        <v>853</v>
      </c>
      <c r="E96" s="814" t="s">
        <v>1372</v>
      </c>
      <c r="F96" s="814" t="s">
        <v>1373</v>
      </c>
      <c r="G96" s="814" t="s">
        <v>1374</v>
      </c>
      <c r="H96" s="831"/>
      <c r="I96" s="831"/>
      <c r="J96" s="814"/>
      <c r="K96" s="814"/>
      <c r="L96" s="831"/>
      <c r="M96" s="831"/>
      <c r="N96" s="814"/>
      <c r="O96" s="814"/>
      <c r="P96" s="831">
        <v>5</v>
      </c>
      <c r="Q96" s="831">
        <v>8818.85</v>
      </c>
      <c r="R96" s="819"/>
      <c r="S96" s="832">
        <v>1763.77</v>
      </c>
    </row>
    <row r="97" spans="1:19" ht="14.45" customHeight="1" x14ac:dyDescent="0.2">
      <c r="A97" s="813" t="s">
        <v>1370</v>
      </c>
      <c r="B97" s="814" t="s">
        <v>1371</v>
      </c>
      <c r="C97" s="814" t="s">
        <v>568</v>
      </c>
      <c r="D97" s="814" t="s">
        <v>853</v>
      </c>
      <c r="E97" s="814" t="s">
        <v>1375</v>
      </c>
      <c r="F97" s="814" t="s">
        <v>1378</v>
      </c>
      <c r="G97" s="814" t="s">
        <v>1379</v>
      </c>
      <c r="H97" s="831">
        <v>745</v>
      </c>
      <c r="I97" s="831">
        <v>1981.7</v>
      </c>
      <c r="J97" s="814"/>
      <c r="K97" s="814">
        <v>2.66</v>
      </c>
      <c r="L97" s="831">
        <v>421</v>
      </c>
      <c r="M97" s="831">
        <v>1048.29</v>
      </c>
      <c r="N97" s="814"/>
      <c r="O97" s="814">
        <v>2.4899999999999998</v>
      </c>
      <c r="P97" s="831">
        <v>2987</v>
      </c>
      <c r="Q97" s="831">
        <v>7796.07</v>
      </c>
      <c r="R97" s="819"/>
      <c r="S97" s="832">
        <v>2.61</v>
      </c>
    </row>
    <row r="98" spans="1:19" ht="14.45" customHeight="1" x14ac:dyDescent="0.2">
      <c r="A98" s="813" t="s">
        <v>1370</v>
      </c>
      <c r="B98" s="814" t="s">
        <v>1371</v>
      </c>
      <c r="C98" s="814" t="s">
        <v>568</v>
      </c>
      <c r="D98" s="814" t="s">
        <v>853</v>
      </c>
      <c r="E98" s="814" t="s">
        <v>1375</v>
      </c>
      <c r="F98" s="814" t="s">
        <v>1380</v>
      </c>
      <c r="G98" s="814" t="s">
        <v>1381</v>
      </c>
      <c r="H98" s="831">
        <v>2444</v>
      </c>
      <c r="I98" s="831">
        <v>17963.400000000001</v>
      </c>
      <c r="J98" s="814"/>
      <c r="K98" s="814">
        <v>7.3500000000000005</v>
      </c>
      <c r="L98" s="831"/>
      <c r="M98" s="831"/>
      <c r="N98" s="814"/>
      <c r="O98" s="814"/>
      <c r="P98" s="831">
        <v>1050</v>
      </c>
      <c r="Q98" s="831">
        <v>7665</v>
      </c>
      <c r="R98" s="819"/>
      <c r="S98" s="832">
        <v>7.3</v>
      </c>
    </row>
    <row r="99" spans="1:19" ht="14.45" customHeight="1" x14ac:dyDescent="0.2">
      <c r="A99" s="813" t="s">
        <v>1370</v>
      </c>
      <c r="B99" s="814" t="s">
        <v>1371</v>
      </c>
      <c r="C99" s="814" t="s">
        <v>568</v>
      </c>
      <c r="D99" s="814" t="s">
        <v>853</v>
      </c>
      <c r="E99" s="814" t="s">
        <v>1375</v>
      </c>
      <c r="F99" s="814" t="s">
        <v>1384</v>
      </c>
      <c r="G99" s="814" t="s">
        <v>1385</v>
      </c>
      <c r="H99" s="831">
        <v>49631</v>
      </c>
      <c r="I99" s="831">
        <v>266518.47000000003</v>
      </c>
      <c r="J99" s="814"/>
      <c r="K99" s="814">
        <v>5.370000000000001</v>
      </c>
      <c r="L99" s="831">
        <v>1662</v>
      </c>
      <c r="M99" s="831">
        <v>8609.16</v>
      </c>
      <c r="N99" s="814"/>
      <c r="O99" s="814">
        <v>5.18</v>
      </c>
      <c r="P99" s="831">
        <v>15932</v>
      </c>
      <c r="Q99" s="831">
        <v>84459.159999999989</v>
      </c>
      <c r="R99" s="819"/>
      <c r="S99" s="832">
        <v>5.3012277178006517</v>
      </c>
    </row>
    <row r="100" spans="1:19" ht="14.45" customHeight="1" x14ac:dyDescent="0.2">
      <c r="A100" s="813" t="s">
        <v>1370</v>
      </c>
      <c r="B100" s="814" t="s">
        <v>1371</v>
      </c>
      <c r="C100" s="814" t="s">
        <v>568</v>
      </c>
      <c r="D100" s="814" t="s">
        <v>853</v>
      </c>
      <c r="E100" s="814" t="s">
        <v>1375</v>
      </c>
      <c r="F100" s="814" t="s">
        <v>1386</v>
      </c>
      <c r="G100" s="814" t="s">
        <v>1387</v>
      </c>
      <c r="H100" s="831">
        <v>20</v>
      </c>
      <c r="I100" s="831">
        <v>187.2</v>
      </c>
      <c r="J100" s="814"/>
      <c r="K100" s="814">
        <v>9.36</v>
      </c>
      <c r="L100" s="831"/>
      <c r="M100" s="831"/>
      <c r="N100" s="814"/>
      <c r="O100" s="814"/>
      <c r="P100" s="831">
        <v>305</v>
      </c>
      <c r="Q100" s="831">
        <v>2882.25</v>
      </c>
      <c r="R100" s="819"/>
      <c r="S100" s="832">
        <v>9.4499999999999993</v>
      </c>
    </row>
    <row r="101" spans="1:19" ht="14.45" customHeight="1" x14ac:dyDescent="0.2">
      <c r="A101" s="813" t="s">
        <v>1370</v>
      </c>
      <c r="B101" s="814" t="s">
        <v>1371</v>
      </c>
      <c r="C101" s="814" t="s">
        <v>568</v>
      </c>
      <c r="D101" s="814" t="s">
        <v>853</v>
      </c>
      <c r="E101" s="814" t="s">
        <v>1375</v>
      </c>
      <c r="F101" s="814" t="s">
        <v>1388</v>
      </c>
      <c r="G101" s="814" t="s">
        <v>1389</v>
      </c>
      <c r="H101" s="831">
        <v>472</v>
      </c>
      <c r="I101" s="831">
        <v>4436.7999999999993</v>
      </c>
      <c r="J101" s="814"/>
      <c r="K101" s="814">
        <v>9.3999999999999986</v>
      </c>
      <c r="L101" s="831"/>
      <c r="M101" s="831"/>
      <c r="N101" s="814"/>
      <c r="O101" s="814"/>
      <c r="P101" s="831"/>
      <c r="Q101" s="831"/>
      <c r="R101" s="819"/>
      <c r="S101" s="832"/>
    </row>
    <row r="102" spans="1:19" ht="14.45" customHeight="1" x14ac:dyDescent="0.2">
      <c r="A102" s="813" t="s">
        <v>1370</v>
      </c>
      <c r="B102" s="814" t="s">
        <v>1371</v>
      </c>
      <c r="C102" s="814" t="s">
        <v>568</v>
      </c>
      <c r="D102" s="814" t="s">
        <v>853</v>
      </c>
      <c r="E102" s="814" t="s">
        <v>1375</v>
      </c>
      <c r="F102" s="814" t="s">
        <v>1390</v>
      </c>
      <c r="G102" s="814" t="s">
        <v>1391</v>
      </c>
      <c r="H102" s="831"/>
      <c r="I102" s="831"/>
      <c r="J102" s="814"/>
      <c r="K102" s="814"/>
      <c r="L102" s="831">
        <v>180</v>
      </c>
      <c r="M102" s="831">
        <v>1859.4</v>
      </c>
      <c r="N102" s="814"/>
      <c r="O102" s="814">
        <v>10.33</v>
      </c>
      <c r="P102" s="831"/>
      <c r="Q102" s="831"/>
      <c r="R102" s="819"/>
      <c r="S102" s="832"/>
    </row>
    <row r="103" spans="1:19" ht="14.45" customHeight="1" x14ac:dyDescent="0.2">
      <c r="A103" s="813" t="s">
        <v>1370</v>
      </c>
      <c r="B103" s="814" t="s">
        <v>1371</v>
      </c>
      <c r="C103" s="814" t="s">
        <v>568</v>
      </c>
      <c r="D103" s="814" t="s">
        <v>853</v>
      </c>
      <c r="E103" s="814" t="s">
        <v>1375</v>
      </c>
      <c r="F103" s="814" t="s">
        <v>1396</v>
      </c>
      <c r="G103" s="814" t="s">
        <v>1397</v>
      </c>
      <c r="H103" s="831">
        <v>980</v>
      </c>
      <c r="I103" s="831">
        <v>19649</v>
      </c>
      <c r="J103" s="814"/>
      <c r="K103" s="814">
        <v>20.05</v>
      </c>
      <c r="L103" s="831"/>
      <c r="M103" s="831"/>
      <c r="N103" s="814"/>
      <c r="O103" s="814"/>
      <c r="P103" s="831">
        <v>2670</v>
      </c>
      <c r="Q103" s="831">
        <v>54735</v>
      </c>
      <c r="R103" s="819"/>
      <c r="S103" s="832">
        <v>20.5</v>
      </c>
    </row>
    <row r="104" spans="1:19" ht="14.45" customHeight="1" x14ac:dyDescent="0.2">
      <c r="A104" s="813" t="s">
        <v>1370</v>
      </c>
      <c r="B104" s="814" t="s">
        <v>1371</v>
      </c>
      <c r="C104" s="814" t="s">
        <v>568</v>
      </c>
      <c r="D104" s="814" t="s">
        <v>853</v>
      </c>
      <c r="E104" s="814" t="s">
        <v>1375</v>
      </c>
      <c r="F104" s="814" t="s">
        <v>1400</v>
      </c>
      <c r="G104" s="814" t="s">
        <v>1401</v>
      </c>
      <c r="H104" s="831">
        <v>13</v>
      </c>
      <c r="I104" s="831">
        <v>23631.270000000004</v>
      </c>
      <c r="J104" s="814"/>
      <c r="K104" s="814">
        <v>1817.7900000000004</v>
      </c>
      <c r="L104" s="831"/>
      <c r="M104" s="831"/>
      <c r="N104" s="814"/>
      <c r="O104" s="814"/>
      <c r="P104" s="831"/>
      <c r="Q104" s="831"/>
      <c r="R104" s="819"/>
      <c r="S104" s="832"/>
    </row>
    <row r="105" spans="1:19" ht="14.45" customHeight="1" x14ac:dyDescent="0.2">
      <c r="A105" s="813" t="s">
        <v>1370</v>
      </c>
      <c r="B105" s="814" t="s">
        <v>1371</v>
      </c>
      <c r="C105" s="814" t="s">
        <v>568</v>
      </c>
      <c r="D105" s="814" t="s">
        <v>853</v>
      </c>
      <c r="E105" s="814" t="s">
        <v>1375</v>
      </c>
      <c r="F105" s="814" t="s">
        <v>1402</v>
      </c>
      <c r="G105" s="814" t="s">
        <v>1403</v>
      </c>
      <c r="H105" s="831">
        <v>800</v>
      </c>
      <c r="I105" s="831">
        <v>153480</v>
      </c>
      <c r="J105" s="814"/>
      <c r="K105" s="814">
        <v>191.85</v>
      </c>
      <c r="L105" s="831"/>
      <c r="M105" s="831"/>
      <c r="N105" s="814"/>
      <c r="O105" s="814"/>
      <c r="P105" s="831"/>
      <c r="Q105" s="831"/>
      <c r="R105" s="819"/>
      <c r="S105" s="832"/>
    </row>
    <row r="106" spans="1:19" ht="14.45" customHeight="1" x14ac:dyDescent="0.2">
      <c r="A106" s="813" t="s">
        <v>1370</v>
      </c>
      <c r="B106" s="814" t="s">
        <v>1371</v>
      </c>
      <c r="C106" s="814" t="s">
        <v>568</v>
      </c>
      <c r="D106" s="814" t="s">
        <v>853</v>
      </c>
      <c r="E106" s="814" t="s">
        <v>1375</v>
      </c>
      <c r="F106" s="814" t="s">
        <v>1404</v>
      </c>
      <c r="G106" s="814" t="s">
        <v>1405</v>
      </c>
      <c r="H106" s="831">
        <v>27004</v>
      </c>
      <c r="I106" s="831">
        <v>104235.43999999997</v>
      </c>
      <c r="J106" s="814"/>
      <c r="K106" s="814">
        <v>3.859999999999999</v>
      </c>
      <c r="L106" s="831">
        <v>9880</v>
      </c>
      <c r="M106" s="831">
        <v>36160.800000000003</v>
      </c>
      <c r="N106" s="814"/>
      <c r="O106" s="814">
        <v>3.66</v>
      </c>
      <c r="P106" s="831">
        <v>35630</v>
      </c>
      <c r="Q106" s="831">
        <v>134658.75</v>
      </c>
      <c r="R106" s="819"/>
      <c r="S106" s="832">
        <v>3.779364299747404</v>
      </c>
    </row>
    <row r="107" spans="1:19" ht="14.45" customHeight="1" x14ac:dyDescent="0.2">
      <c r="A107" s="813" t="s">
        <v>1370</v>
      </c>
      <c r="B107" s="814" t="s">
        <v>1371</v>
      </c>
      <c r="C107" s="814" t="s">
        <v>568</v>
      </c>
      <c r="D107" s="814" t="s">
        <v>853</v>
      </c>
      <c r="E107" s="814" t="s">
        <v>1375</v>
      </c>
      <c r="F107" s="814" t="s">
        <v>1410</v>
      </c>
      <c r="G107" s="814" t="s">
        <v>1411</v>
      </c>
      <c r="H107" s="831">
        <v>2590</v>
      </c>
      <c r="I107" s="831">
        <v>52706.5</v>
      </c>
      <c r="J107" s="814"/>
      <c r="K107" s="814">
        <v>20.350000000000001</v>
      </c>
      <c r="L107" s="831">
        <v>301.5</v>
      </c>
      <c r="M107" s="831">
        <v>6210.9</v>
      </c>
      <c r="N107" s="814"/>
      <c r="O107" s="814">
        <v>20.599999999999998</v>
      </c>
      <c r="P107" s="831">
        <v>1153</v>
      </c>
      <c r="Q107" s="831">
        <v>24227.8</v>
      </c>
      <c r="R107" s="819"/>
      <c r="S107" s="832">
        <v>21.012836079791846</v>
      </c>
    </row>
    <row r="108" spans="1:19" ht="14.45" customHeight="1" x14ac:dyDescent="0.2">
      <c r="A108" s="813" t="s">
        <v>1370</v>
      </c>
      <c r="B108" s="814" t="s">
        <v>1371</v>
      </c>
      <c r="C108" s="814" t="s">
        <v>568</v>
      </c>
      <c r="D108" s="814" t="s">
        <v>853</v>
      </c>
      <c r="E108" s="814" t="s">
        <v>1375</v>
      </c>
      <c r="F108" s="814" t="s">
        <v>1414</v>
      </c>
      <c r="G108" s="814" t="s">
        <v>1415</v>
      </c>
      <c r="H108" s="831"/>
      <c r="I108" s="831"/>
      <c r="J108" s="814"/>
      <c r="K108" s="814"/>
      <c r="L108" s="831"/>
      <c r="M108" s="831"/>
      <c r="N108" s="814"/>
      <c r="O108" s="814"/>
      <c r="P108" s="831">
        <v>1999</v>
      </c>
      <c r="Q108" s="831">
        <v>39120.43</v>
      </c>
      <c r="R108" s="819"/>
      <c r="S108" s="832">
        <v>19.57</v>
      </c>
    </row>
    <row r="109" spans="1:19" ht="14.45" customHeight="1" x14ac:dyDescent="0.2">
      <c r="A109" s="813" t="s">
        <v>1370</v>
      </c>
      <c r="B109" s="814" t="s">
        <v>1371</v>
      </c>
      <c r="C109" s="814" t="s">
        <v>568</v>
      </c>
      <c r="D109" s="814" t="s">
        <v>853</v>
      </c>
      <c r="E109" s="814" t="s">
        <v>1375</v>
      </c>
      <c r="F109" s="814" t="s">
        <v>1418</v>
      </c>
      <c r="G109" s="814" t="s">
        <v>1419</v>
      </c>
      <c r="H109" s="831">
        <v>10</v>
      </c>
      <c r="I109" s="831">
        <v>422.8</v>
      </c>
      <c r="J109" s="814"/>
      <c r="K109" s="814">
        <v>42.28</v>
      </c>
      <c r="L109" s="831"/>
      <c r="M109" s="831"/>
      <c r="N109" s="814"/>
      <c r="O109" s="814"/>
      <c r="P109" s="831"/>
      <c r="Q109" s="831"/>
      <c r="R109" s="819"/>
      <c r="S109" s="832"/>
    </row>
    <row r="110" spans="1:19" ht="14.45" customHeight="1" x14ac:dyDescent="0.2">
      <c r="A110" s="813" t="s">
        <v>1370</v>
      </c>
      <c r="B110" s="814" t="s">
        <v>1371</v>
      </c>
      <c r="C110" s="814" t="s">
        <v>568</v>
      </c>
      <c r="D110" s="814" t="s">
        <v>853</v>
      </c>
      <c r="E110" s="814" t="s">
        <v>1375</v>
      </c>
      <c r="F110" s="814" t="s">
        <v>1420</v>
      </c>
      <c r="G110" s="814" t="s">
        <v>1421</v>
      </c>
      <c r="H110" s="831"/>
      <c r="I110" s="831"/>
      <c r="J110" s="814"/>
      <c r="K110" s="814"/>
      <c r="L110" s="831"/>
      <c r="M110" s="831"/>
      <c r="N110" s="814"/>
      <c r="O110" s="814"/>
      <c r="P110" s="831">
        <v>3</v>
      </c>
      <c r="Q110" s="831">
        <v>8248.85</v>
      </c>
      <c r="R110" s="819"/>
      <c r="S110" s="832">
        <v>2749.6166666666668</v>
      </c>
    </row>
    <row r="111" spans="1:19" ht="14.45" customHeight="1" x14ac:dyDescent="0.2">
      <c r="A111" s="813" t="s">
        <v>1370</v>
      </c>
      <c r="B111" s="814" t="s">
        <v>1371</v>
      </c>
      <c r="C111" s="814" t="s">
        <v>568</v>
      </c>
      <c r="D111" s="814" t="s">
        <v>853</v>
      </c>
      <c r="E111" s="814" t="s">
        <v>1422</v>
      </c>
      <c r="F111" s="814" t="s">
        <v>1423</v>
      </c>
      <c r="G111" s="814" t="s">
        <v>1424</v>
      </c>
      <c r="H111" s="831">
        <v>10</v>
      </c>
      <c r="I111" s="831">
        <v>380</v>
      </c>
      <c r="J111" s="814"/>
      <c r="K111" s="814">
        <v>38</v>
      </c>
      <c r="L111" s="831">
        <v>11</v>
      </c>
      <c r="M111" s="831">
        <v>418</v>
      </c>
      <c r="N111" s="814"/>
      <c r="O111" s="814">
        <v>38</v>
      </c>
      <c r="P111" s="831">
        <v>2</v>
      </c>
      <c r="Q111" s="831">
        <v>80</v>
      </c>
      <c r="R111" s="819"/>
      <c r="S111" s="832">
        <v>40</v>
      </c>
    </row>
    <row r="112" spans="1:19" ht="14.45" customHeight="1" x14ac:dyDescent="0.2">
      <c r="A112" s="813" t="s">
        <v>1370</v>
      </c>
      <c r="B112" s="814" t="s">
        <v>1371</v>
      </c>
      <c r="C112" s="814" t="s">
        <v>568</v>
      </c>
      <c r="D112" s="814" t="s">
        <v>853</v>
      </c>
      <c r="E112" s="814" t="s">
        <v>1422</v>
      </c>
      <c r="F112" s="814" t="s">
        <v>1425</v>
      </c>
      <c r="G112" s="814" t="s">
        <v>1426</v>
      </c>
      <c r="H112" s="831">
        <v>20</v>
      </c>
      <c r="I112" s="831">
        <v>8940</v>
      </c>
      <c r="J112" s="814"/>
      <c r="K112" s="814">
        <v>447</v>
      </c>
      <c r="L112" s="831"/>
      <c r="M112" s="831"/>
      <c r="N112" s="814"/>
      <c r="O112" s="814"/>
      <c r="P112" s="831">
        <v>3</v>
      </c>
      <c r="Q112" s="831">
        <v>1416</v>
      </c>
      <c r="R112" s="819"/>
      <c r="S112" s="832">
        <v>472</v>
      </c>
    </row>
    <row r="113" spans="1:19" ht="14.45" customHeight="1" x14ac:dyDescent="0.2">
      <c r="A113" s="813" t="s">
        <v>1370</v>
      </c>
      <c r="B113" s="814" t="s">
        <v>1371</v>
      </c>
      <c r="C113" s="814" t="s">
        <v>568</v>
      </c>
      <c r="D113" s="814" t="s">
        <v>853</v>
      </c>
      <c r="E113" s="814" t="s">
        <v>1422</v>
      </c>
      <c r="F113" s="814" t="s">
        <v>1427</v>
      </c>
      <c r="G113" s="814" t="s">
        <v>1428</v>
      </c>
      <c r="H113" s="831">
        <v>116</v>
      </c>
      <c r="I113" s="831">
        <v>20764</v>
      </c>
      <c r="J113" s="814"/>
      <c r="K113" s="814">
        <v>179</v>
      </c>
      <c r="L113" s="831">
        <v>66</v>
      </c>
      <c r="M113" s="831">
        <v>11880</v>
      </c>
      <c r="N113" s="814"/>
      <c r="O113" s="814">
        <v>180</v>
      </c>
      <c r="P113" s="831">
        <v>92</v>
      </c>
      <c r="Q113" s="831">
        <v>17848</v>
      </c>
      <c r="R113" s="819"/>
      <c r="S113" s="832">
        <v>194</v>
      </c>
    </row>
    <row r="114" spans="1:19" ht="14.45" customHeight="1" x14ac:dyDescent="0.2">
      <c r="A114" s="813" t="s">
        <v>1370</v>
      </c>
      <c r="B114" s="814" t="s">
        <v>1371</v>
      </c>
      <c r="C114" s="814" t="s">
        <v>568</v>
      </c>
      <c r="D114" s="814" t="s">
        <v>853</v>
      </c>
      <c r="E114" s="814" t="s">
        <v>1422</v>
      </c>
      <c r="F114" s="814" t="s">
        <v>1433</v>
      </c>
      <c r="G114" s="814" t="s">
        <v>1434</v>
      </c>
      <c r="H114" s="831">
        <v>2</v>
      </c>
      <c r="I114" s="831">
        <v>4094</v>
      </c>
      <c r="J114" s="814"/>
      <c r="K114" s="814">
        <v>2047</v>
      </c>
      <c r="L114" s="831">
        <v>2</v>
      </c>
      <c r="M114" s="831">
        <v>4104</v>
      </c>
      <c r="N114" s="814"/>
      <c r="O114" s="814">
        <v>2052</v>
      </c>
      <c r="P114" s="831">
        <v>5</v>
      </c>
      <c r="Q114" s="831">
        <v>10635</v>
      </c>
      <c r="R114" s="819"/>
      <c r="S114" s="832">
        <v>2127</v>
      </c>
    </row>
    <row r="115" spans="1:19" ht="14.45" customHeight="1" x14ac:dyDescent="0.2">
      <c r="A115" s="813" t="s">
        <v>1370</v>
      </c>
      <c r="B115" s="814" t="s">
        <v>1371</v>
      </c>
      <c r="C115" s="814" t="s">
        <v>568</v>
      </c>
      <c r="D115" s="814" t="s">
        <v>853</v>
      </c>
      <c r="E115" s="814" t="s">
        <v>1422</v>
      </c>
      <c r="F115" s="814" t="s">
        <v>1441</v>
      </c>
      <c r="G115" s="814" t="s">
        <v>1442</v>
      </c>
      <c r="H115" s="831">
        <v>1</v>
      </c>
      <c r="I115" s="831">
        <v>1437</v>
      </c>
      <c r="J115" s="814"/>
      <c r="K115" s="814">
        <v>1437</v>
      </c>
      <c r="L115" s="831"/>
      <c r="M115" s="831"/>
      <c r="N115" s="814"/>
      <c r="O115" s="814"/>
      <c r="P115" s="831">
        <v>1</v>
      </c>
      <c r="Q115" s="831">
        <v>1490</v>
      </c>
      <c r="R115" s="819"/>
      <c r="S115" s="832">
        <v>1490</v>
      </c>
    </row>
    <row r="116" spans="1:19" ht="14.45" customHeight="1" x14ac:dyDescent="0.2">
      <c r="A116" s="813" t="s">
        <v>1370</v>
      </c>
      <c r="B116" s="814" t="s">
        <v>1371</v>
      </c>
      <c r="C116" s="814" t="s">
        <v>568</v>
      </c>
      <c r="D116" s="814" t="s">
        <v>853</v>
      </c>
      <c r="E116" s="814" t="s">
        <v>1422</v>
      </c>
      <c r="F116" s="814" t="s">
        <v>1443</v>
      </c>
      <c r="G116" s="814" t="s">
        <v>1444</v>
      </c>
      <c r="H116" s="831">
        <v>3</v>
      </c>
      <c r="I116" s="831">
        <v>5760</v>
      </c>
      <c r="J116" s="814"/>
      <c r="K116" s="814">
        <v>1920</v>
      </c>
      <c r="L116" s="831">
        <v>2</v>
      </c>
      <c r="M116" s="831">
        <v>3850</v>
      </c>
      <c r="N116" s="814"/>
      <c r="O116" s="814">
        <v>1925</v>
      </c>
      <c r="P116" s="831"/>
      <c r="Q116" s="831"/>
      <c r="R116" s="819"/>
      <c r="S116" s="832"/>
    </row>
    <row r="117" spans="1:19" ht="14.45" customHeight="1" x14ac:dyDescent="0.2">
      <c r="A117" s="813" t="s">
        <v>1370</v>
      </c>
      <c r="B117" s="814" t="s">
        <v>1371</v>
      </c>
      <c r="C117" s="814" t="s">
        <v>568</v>
      </c>
      <c r="D117" s="814" t="s">
        <v>853</v>
      </c>
      <c r="E117" s="814" t="s">
        <v>1422</v>
      </c>
      <c r="F117" s="814" t="s">
        <v>1445</v>
      </c>
      <c r="G117" s="814" t="s">
        <v>1446</v>
      </c>
      <c r="H117" s="831">
        <v>6</v>
      </c>
      <c r="I117" s="831">
        <v>7314</v>
      </c>
      <c r="J117" s="814"/>
      <c r="K117" s="814">
        <v>1219</v>
      </c>
      <c r="L117" s="831">
        <v>3</v>
      </c>
      <c r="M117" s="831">
        <v>3669</v>
      </c>
      <c r="N117" s="814"/>
      <c r="O117" s="814">
        <v>1223</v>
      </c>
      <c r="P117" s="831">
        <v>5</v>
      </c>
      <c r="Q117" s="831">
        <v>6335</v>
      </c>
      <c r="R117" s="819"/>
      <c r="S117" s="832">
        <v>1267</v>
      </c>
    </row>
    <row r="118" spans="1:19" ht="14.45" customHeight="1" x14ac:dyDescent="0.2">
      <c r="A118" s="813" t="s">
        <v>1370</v>
      </c>
      <c r="B118" s="814" t="s">
        <v>1371</v>
      </c>
      <c r="C118" s="814" t="s">
        <v>568</v>
      </c>
      <c r="D118" s="814" t="s">
        <v>853</v>
      </c>
      <c r="E118" s="814" t="s">
        <v>1422</v>
      </c>
      <c r="F118" s="814" t="s">
        <v>1447</v>
      </c>
      <c r="G118" s="814" t="s">
        <v>1448</v>
      </c>
      <c r="H118" s="831">
        <v>13</v>
      </c>
      <c r="I118" s="831">
        <v>8905</v>
      </c>
      <c r="J118" s="814"/>
      <c r="K118" s="814">
        <v>685</v>
      </c>
      <c r="L118" s="831"/>
      <c r="M118" s="831"/>
      <c r="N118" s="814"/>
      <c r="O118" s="814"/>
      <c r="P118" s="831"/>
      <c r="Q118" s="831"/>
      <c r="R118" s="819"/>
      <c r="S118" s="832"/>
    </row>
    <row r="119" spans="1:19" ht="14.45" customHeight="1" x14ac:dyDescent="0.2">
      <c r="A119" s="813" t="s">
        <v>1370</v>
      </c>
      <c r="B119" s="814" t="s">
        <v>1371</v>
      </c>
      <c r="C119" s="814" t="s">
        <v>568</v>
      </c>
      <c r="D119" s="814" t="s">
        <v>853</v>
      </c>
      <c r="E119" s="814" t="s">
        <v>1422</v>
      </c>
      <c r="F119" s="814" t="s">
        <v>1449</v>
      </c>
      <c r="G119" s="814" t="s">
        <v>1450</v>
      </c>
      <c r="H119" s="831">
        <v>4</v>
      </c>
      <c r="I119" s="831">
        <v>2880</v>
      </c>
      <c r="J119" s="814"/>
      <c r="K119" s="814">
        <v>720</v>
      </c>
      <c r="L119" s="831">
        <v>1</v>
      </c>
      <c r="M119" s="831">
        <v>722</v>
      </c>
      <c r="N119" s="814"/>
      <c r="O119" s="814">
        <v>722</v>
      </c>
      <c r="P119" s="831"/>
      <c r="Q119" s="831"/>
      <c r="R119" s="819"/>
      <c r="S119" s="832"/>
    </row>
    <row r="120" spans="1:19" ht="14.45" customHeight="1" x14ac:dyDescent="0.2">
      <c r="A120" s="813" t="s">
        <v>1370</v>
      </c>
      <c r="B120" s="814" t="s">
        <v>1371</v>
      </c>
      <c r="C120" s="814" t="s">
        <v>568</v>
      </c>
      <c r="D120" s="814" t="s">
        <v>853</v>
      </c>
      <c r="E120" s="814" t="s">
        <v>1422</v>
      </c>
      <c r="F120" s="814" t="s">
        <v>1453</v>
      </c>
      <c r="G120" s="814" t="s">
        <v>1454</v>
      </c>
      <c r="H120" s="831">
        <v>240</v>
      </c>
      <c r="I120" s="831">
        <v>439440</v>
      </c>
      <c r="J120" s="814"/>
      <c r="K120" s="814">
        <v>1831</v>
      </c>
      <c r="L120" s="831">
        <v>23</v>
      </c>
      <c r="M120" s="831">
        <v>42205</v>
      </c>
      <c r="N120" s="814"/>
      <c r="O120" s="814">
        <v>1835</v>
      </c>
      <c r="P120" s="831">
        <v>157</v>
      </c>
      <c r="Q120" s="831">
        <v>299713</v>
      </c>
      <c r="R120" s="819"/>
      <c r="S120" s="832">
        <v>1909</v>
      </c>
    </row>
    <row r="121" spans="1:19" ht="14.45" customHeight="1" x14ac:dyDescent="0.2">
      <c r="A121" s="813" t="s">
        <v>1370</v>
      </c>
      <c r="B121" s="814" t="s">
        <v>1371</v>
      </c>
      <c r="C121" s="814" t="s">
        <v>568</v>
      </c>
      <c r="D121" s="814" t="s">
        <v>853</v>
      </c>
      <c r="E121" s="814" t="s">
        <v>1422</v>
      </c>
      <c r="F121" s="814" t="s">
        <v>1455</v>
      </c>
      <c r="G121" s="814" t="s">
        <v>1456</v>
      </c>
      <c r="H121" s="831">
        <v>122</v>
      </c>
      <c r="I121" s="831">
        <v>52582</v>
      </c>
      <c r="J121" s="814"/>
      <c r="K121" s="814">
        <v>431</v>
      </c>
      <c r="L121" s="831">
        <v>1</v>
      </c>
      <c r="M121" s="831">
        <v>433</v>
      </c>
      <c r="N121" s="814"/>
      <c r="O121" s="814">
        <v>433</v>
      </c>
      <c r="P121" s="831">
        <v>45</v>
      </c>
      <c r="Q121" s="831">
        <v>20340</v>
      </c>
      <c r="R121" s="819"/>
      <c r="S121" s="832">
        <v>452</v>
      </c>
    </row>
    <row r="122" spans="1:19" ht="14.45" customHeight="1" x14ac:dyDescent="0.2">
      <c r="A122" s="813" t="s">
        <v>1370</v>
      </c>
      <c r="B122" s="814" t="s">
        <v>1371</v>
      </c>
      <c r="C122" s="814" t="s">
        <v>568</v>
      </c>
      <c r="D122" s="814" t="s">
        <v>853</v>
      </c>
      <c r="E122" s="814" t="s">
        <v>1422</v>
      </c>
      <c r="F122" s="814" t="s">
        <v>1457</v>
      </c>
      <c r="G122" s="814" t="s">
        <v>1458</v>
      </c>
      <c r="H122" s="831">
        <v>15</v>
      </c>
      <c r="I122" s="831">
        <v>52995</v>
      </c>
      <c r="J122" s="814"/>
      <c r="K122" s="814">
        <v>3533</v>
      </c>
      <c r="L122" s="831">
        <v>2</v>
      </c>
      <c r="M122" s="831">
        <v>7086</v>
      </c>
      <c r="N122" s="814"/>
      <c r="O122" s="814">
        <v>3543</v>
      </c>
      <c r="P122" s="831">
        <v>9</v>
      </c>
      <c r="Q122" s="831">
        <v>32607</v>
      </c>
      <c r="R122" s="819"/>
      <c r="S122" s="832">
        <v>3623</v>
      </c>
    </row>
    <row r="123" spans="1:19" ht="14.45" customHeight="1" x14ac:dyDescent="0.2">
      <c r="A123" s="813" t="s">
        <v>1370</v>
      </c>
      <c r="B123" s="814" t="s">
        <v>1371</v>
      </c>
      <c r="C123" s="814" t="s">
        <v>568</v>
      </c>
      <c r="D123" s="814" t="s">
        <v>853</v>
      </c>
      <c r="E123" s="814" t="s">
        <v>1422</v>
      </c>
      <c r="F123" s="814" t="s">
        <v>1461</v>
      </c>
      <c r="G123" s="814" t="s">
        <v>1462</v>
      </c>
      <c r="H123" s="831">
        <v>115</v>
      </c>
      <c r="I123" s="831">
        <v>3833.34</v>
      </c>
      <c r="J123" s="814"/>
      <c r="K123" s="814">
        <v>33.333391304347828</v>
      </c>
      <c r="L123" s="831">
        <v>65</v>
      </c>
      <c r="M123" s="831">
        <v>2166.66</v>
      </c>
      <c r="N123" s="814"/>
      <c r="O123" s="814">
        <v>33.333230769230767</v>
      </c>
      <c r="P123" s="831">
        <v>95</v>
      </c>
      <c r="Q123" s="831">
        <v>4327.7700000000004</v>
      </c>
      <c r="R123" s="819"/>
      <c r="S123" s="832">
        <v>45.555473684210533</v>
      </c>
    </row>
    <row r="124" spans="1:19" ht="14.45" customHeight="1" x14ac:dyDescent="0.2">
      <c r="A124" s="813" t="s">
        <v>1370</v>
      </c>
      <c r="B124" s="814" t="s">
        <v>1371</v>
      </c>
      <c r="C124" s="814" t="s">
        <v>568</v>
      </c>
      <c r="D124" s="814" t="s">
        <v>853</v>
      </c>
      <c r="E124" s="814" t="s">
        <v>1422</v>
      </c>
      <c r="F124" s="814" t="s">
        <v>1463</v>
      </c>
      <c r="G124" s="814" t="s">
        <v>1464</v>
      </c>
      <c r="H124" s="831">
        <v>116</v>
      </c>
      <c r="I124" s="831">
        <v>4408</v>
      </c>
      <c r="J124" s="814"/>
      <c r="K124" s="814">
        <v>38</v>
      </c>
      <c r="L124" s="831">
        <v>66</v>
      </c>
      <c r="M124" s="831">
        <v>2508</v>
      </c>
      <c r="N124" s="814"/>
      <c r="O124" s="814">
        <v>38</v>
      </c>
      <c r="P124" s="831">
        <v>90</v>
      </c>
      <c r="Q124" s="831">
        <v>3510</v>
      </c>
      <c r="R124" s="819"/>
      <c r="S124" s="832">
        <v>39</v>
      </c>
    </row>
    <row r="125" spans="1:19" ht="14.45" customHeight="1" x14ac:dyDescent="0.2">
      <c r="A125" s="813" t="s">
        <v>1370</v>
      </c>
      <c r="B125" s="814" t="s">
        <v>1371</v>
      </c>
      <c r="C125" s="814" t="s">
        <v>568</v>
      </c>
      <c r="D125" s="814" t="s">
        <v>853</v>
      </c>
      <c r="E125" s="814" t="s">
        <v>1422</v>
      </c>
      <c r="F125" s="814" t="s">
        <v>1465</v>
      </c>
      <c r="G125" s="814" t="s">
        <v>1466</v>
      </c>
      <c r="H125" s="831">
        <v>48</v>
      </c>
      <c r="I125" s="831">
        <v>29472</v>
      </c>
      <c r="J125" s="814"/>
      <c r="K125" s="814">
        <v>614</v>
      </c>
      <c r="L125" s="831"/>
      <c r="M125" s="831"/>
      <c r="N125" s="814"/>
      <c r="O125" s="814"/>
      <c r="P125" s="831">
        <v>19</v>
      </c>
      <c r="Q125" s="831">
        <v>12312</v>
      </c>
      <c r="R125" s="819"/>
      <c r="S125" s="832">
        <v>648</v>
      </c>
    </row>
    <row r="126" spans="1:19" ht="14.45" customHeight="1" x14ac:dyDescent="0.2">
      <c r="A126" s="813" t="s">
        <v>1370</v>
      </c>
      <c r="B126" s="814" t="s">
        <v>1371</v>
      </c>
      <c r="C126" s="814" t="s">
        <v>568</v>
      </c>
      <c r="D126" s="814" t="s">
        <v>853</v>
      </c>
      <c r="E126" s="814" t="s">
        <v>1422</v>
      </c>
      <c r="F126" s="814" t="s">
        <v>1467</v>
      </c>
      <c r="G126" s="814" t="s">
        <v>1468</v>
      </c>
      <c r="H126" s="831"/>
      <c r="I126" s="831"/>
      <c r="J126" s="814"/>
      <c r="K126" s="814"/>
      <c r="L126" s="831"/>
      <c r="M126" s="831"/>
      <c r="N126" s="814"/>
      <c r="O126" s="814"/>
      <c r="P126" s="831">
        <v>1</v>
      </c>
      <c r="Q126" s="831">
        <v>81</v>
      </c>
      <c r="R126" s="819"/>
      <c r="S126" s="832">
        <v>81</v>
      </c>
    </row>
    <row r="127" spans="1:19" ht="14.45" customHeight="1" x14ac:dyDescent="0.2">
      <c r="A127" s="813" t="s">
        <v>1370</v>
      </c>
      <c r="B127" s="814" t="s">
        <v>1371</v>
      </c>
      <c r="C127" s="814" t="s">
        <v>568</v>
      </c>
      <c r="D127" s="814" t="s">
        <v>853</v>
      </c>
      <c r="E127" s="814" t="s">
        <v>1422</v>
      </c>
      <c r="F127" s="814" t="s">
        <v>1469</v>
      </c>
      <c r="G127" s="814" t="s">
        <v>1470</v>
      </c>
      <c r="H127" s="831">
        <v>3</v>
      </c>
      <c r="I127" s="831">
        <v>1314</v>
      </c>
      <c r="J127" s="814"/>
      <c r="K127" s="814">
        <v>438</v>
      </c>
      <c r="L127" s="831">
        <v>1</v>
      </c>
      <c r="M127" s="831">
        <v>440</v>
      </c>
      <c r="N127" s="814"/>
      <c r="O127" s="814">
        <v>440</v>
      </c>
      <c r="P127" s="831">
        <v>12</v>
      </c>
      <c r="Q127" s="831">
        <v>5508</v>
      </c>
      <c r="R127" s="819"/>
      <c r="S127" s="832">
        <v>459</v>
      </c>
    </row>
    <row r="128" spans="1:19" ht="14.45" customHeight="1" x14ac:dyDescent="0.2">
      <c r="A128" s="813" t="s">
        <v>1370</v>
      </c>
      <c r="B128" s="814" t="s">
        <v>1371</v>
      </c>
      <c r="C128" s="814" t="s">
        <v>568</v>
      </c>
      <c r="D128" s="814" t="s">
        <v>853</v>
      </c>
      <c r="E128" s="814" t="s">
        <v>1422</v>
      </c>
      <c r="F128" s="814" t="s">
        <v>1471</v>
      </c>
      <c r="G128" s="814" t="s">
        <v>1472</v>
      </c>
      <c r="H128" s="831">
        <v>36</v>
      </c>
      <c r="I128" s="831">
        <v>48492</v>
      </c>
      <c r="J128" s="814"/>
      <c r="K128" s="814">
        <v>1347</v>
      </c>
      <c r="L128" s="831">
        <v>16</v>
      </c>
      <c r="M128" s="831">
        <v>21616</v>
      </c>
      <c r="N128" s="814"/>
      <c r="O128" s="814">
        <v>1351</v>
      </c>
      <c r="P128" s="831">
        <v>46</v>
      </c>
      <c r="Q128" s="831">
        <v>64768</v>
      </c>
      <c r="R128" s="819"/>
      <c r="S128" s="832">
        <v>1408</v>
      </c>
    </row>
    <row r="129" spans="1:19" ht="14.45" customHeight="1" x14ac:dyDescent="0.2">
      <c r="A129" s="813" t="s">
        <v>1370</v>
      </c>
      <c r="B129" s="814" t="s">
        <v>1371</v>
      </c>
      <c r="C129" s="814" t="s">
        <v>568</v>
      </c>
      <c r="D129" s="814" t="s">
        <v>853</v>
      </c>
      <c r="E129" s="814" t="s">
        <v>1422</v>
      </c>
      <c r="F129" s="814" t="s">
        <v>1473</v>
      </c>
      <c r="G129" s="814" t="s">
        <v>1474</v>
      </c>
      <c r="H129" s="831">
        <v>14</v>
      </c>
      <c r="I129" s="831">
        <v>7168</v>
      </c>
      <c r="J129" s="814"/>
      <c r="K129" s="814">
        <v>512</v>
      </c>
      <c r="L129" s="831"/>
      <c r="M129" s="831"/>
      <c r="N129" s="814"/>
      <c r="O129" s="814"/>
      <c r="P129" s="831">
        <v>7</v>
      </c>
      <c r="Q129" s="831">
        <v>3759</v>
      </c>
      <c r="R129" s="819"/>
      <c r="S129" s="832">
        <v>537</v>
      </c>
    </row>
    <row r="130" spans="1:19" ht="14.45" customHeight="1" x14ac:dyDescent="0.2">
      <c r="A130" s="813" t="s">
        <v>1370</v>
      </c>
      <c r="B130" s="814" t="s">
        <v>1371</v>
      </c>
      <c r="C130" s="814" t="s">
        <v>568</v>
      </c>
      <c r="D130" s="814" t="s">
        <v>853</v>
      </c>
      <c r="E130" s="814" t="s">
        <v>1422</v>
      </c>
      <c r="F130" s="814" t="s">
        <v>1475</v>
      </c>
      <c r="G130" s="814" t="s">
        <v>1476</v>
      </c>
      <c r="H130" s="831">
        <v>2</v>
      </c>
      <c r="I130" s="831">
        <v>4684</v>
      </c>
      <c r="J130" s="814"/>
      <c r="K130" s="814">
        <v>2342</v>
      </c>
      <c r="L130" s="831"/>
      <c r="M130" s="831"/>
      <c r="N130" s="814"/>
      <c r="O130" s="814"/>
      <c r="P130" s="831">
        <v>5</v>
      </c>
      <c r="Q130" s="831">
        <v>12195</v>
      </c>
      <c r="R130" s="819"/>
      <c r="S130" s="832">
        <v>2439</v>
      </c>
    </row>
    <row r="131" spans="1:19" ht="14.45" customHeight="1" x14ac:dyDescent="0.2">
      <c r="A131" s="813" t="s">
        <v>1370</v>
      </c>
      <c r="B131" s="814" t="s">
        <v>1371</v>
      </c>
      <c r="C131" s="814" t="s">
        <v>568</v>
      </c>
      <c r="D131" s="814" t="s">
        <v>853</v>
      </c>
      <c r="E131" s="814" t="s">
        <v>1422</v>
      </c>
      <c r="F131" s="814" t="s">
        <v>1477</v>
      </c>
      <c r="G131" s="814" t="s">
        <v>1478</v>
      </c>
      <c r="H131" s="831">
        <v>2</v>
      </c>
      <c r="I131" s="831">
        <v>5316</v>
      </c>
      <c r="J131" s="814"/>
      <c r="K131" s="814">
        <v>2658</v>
      </c>
      <c r="L131" s="831"/>
      <c r="M131" s="831"/>
      <c r="N131" s="814"/>
      <c r="O131" s="814"/>
      <c r="P131" s="831">
        <v>3</v>
      </c>
      <c r="Q131" s="831">
        <v>8340</v>
      </c>
      <c r="R131" s="819"/>
      <c r="S131" s="832">
        <v>2780</v>
      </c>
    </row>
    <row r="132" spans="1:19" ht="14.45" customHeight="1" x14ac:dyDescent="0.2">
      <c r="A132" s="813" t="s">
        <v>1370</v>
      </c>
      <c r="B132" s="814" t="s">
        <v>1371</v>
      </c>
      <c r="C132" s="814" t="s">
        <v>568</v>
      </c>
      <c r="D132" s="814" t="s">
        <v>853</v>
      </c>
      <c r="E132" s="814" t="s">
        <v>1422</v>
      </c>
      <c r="F132" s="814" t="s">
        <v>1479</v>
      </c>
      <c r="G132" s="814" t="s">
        <v>1480</v>
      </c>
      <c r="H132" s="831"/>
      <c r="I132" s="831"/>
      <c r="J132" s="814"/>
      <c r="K132" s="814"/>
      <c r="L132" s="831"/>
      <c r="M132" s="831"/>
      <c r="N132" s="814"/>
      <c r="O132" s="814"/>
      <c r="P132" s="831">
        <v>3</v>
      </c>
      <c r="Q132" s="831">
        <v>1164</v>
      </c>
      <c r="R132" s="819"/>
      <c r="S132" s="832">
        <v>388</v>
      </c>
    </row>
    <row r="133" spans="1:19" ht="14.45" customHeight="1" x14ac:dyDescent="0.2">
      <c r="A133" s="813" t="s">
        <v>1370</v>
      </c>
      <c r="B133" s="814" t="s">
        <v>1371</v>
      </c>
      <c r="C133" s="814" t="s">
        <v>568</v>
      </c>
      <c r="D133" s="814" t="s">
        <v>853</v>
      </c>
      <c r="E133" s="814" t="s">
        <v>1422</v>
      </c>
      <c r="F133" s="814" t="s">
        <v>1485</v>
      </c>
      <c r="G133" s="814" t="s">
        <v>1486</v>
      </c>
      <c r="H133" s="831"/>
      <c r="I133" s="831"/>
      <c r="J133" s="814"/>
      <c r="K133" s="814"/>
      <c r="L133" s="831"/>
      <c r="M133" s="831"/>
      <c r="N133" s="814"/>
      <c r="O133" s="814"/>
      <c r="P133" s="831">
        <v>1</v>
      </c>
      <c r="Q133" s="831">
        <v>557</v>
      </c>
      <c r="R133" s="819"/>
      <c r="S133" s="832">
        <v>557</v>
      </c>
    </row>
    <row r="134" spans="1:19" ht="14.45" customHeight="1" x14ac:dyDescent="0.2">
      <c r="A134" s="813" t="s">
        <v>1370</v>
      </c>
      <c r="B134" s="814" t="s">
        <v>1371</v>
      </c>
      <c r="C134" s="814" t="s">
        <v>568</v>
      </c>
      <c r="D134" s="814" t="s">
        <v>853</v>
      </c>
      <c r="E134" s="814" t="s">
        <v>1422</v>
      </c>
      <c r="F134" s="814" t="s">
        <v>1487</v>
      </c>
      <c r="G134" s="814" t="s">
        <v>1488</v>
      </c>
      <c r="H134" s="831"/>
      <c r="I134" s="831"/>
      <c r="J134" s="814"/>
      <c r="K134" s="814"/>
      <c r="L134" s="831">
        <v>4</v>
      </c>
      <c r="M134" s="831">
        <v>576</v>
      </c>
      <c r="N134" s="814"/>
      <c r="O134" s="814">
        <v>144</v>
      </c>
      <c r="P134" s="831">
        <v>2</v>
      </c>
      <c r="Q134" s="831">
        <v>308</v>
      </c>
      <c r="R134" s="819"/>
      <c r="S134" s="832">
        <v>154</v>
      </c>
    </row>
    <row r="135" spans="1:19" ht="14.45" customHeight="1" x14ac:dyDescent="0.2">
      <c r="A135" s="813" t="s">
        <v>1370</v>
      </c>
      <c r="B135" s="814" t="s">
        <v>1371</v>
      </c>
      <c r="C135" s="814" t="s">
        <v>568</v>
      </c>
      <c r="D135" s="814" t="s">
        <v>853</v>
      </c>
      <c r="E135" s="814" t="s">
        <v>1422</v>
      </c>
      <c r="F135" s="814" t="s">
        <v>1493</v>
      </c>
      <c r="G135" s="814" t="s">
        <v>1494</v>
      </c>
      <c r="H135" s="831">
        <v>2</v>
      </c>
      <c r="I135" s="831">
        <v>1444</v>
      </c>
      <c r="J135" s="814"/>
      <c r="K135" s="814">
        <v>722</v>
      </c>
      <c r="L135" s="831"/>
      <c r="M135" s="831"/>
      <c r="N135" s="814"/>
      <c r="O135" s="814"/>
      <c r="P135" s="831">
        <v>5</v>
      </c>
      <c r="Q135" s="831">
        <v>3760</v>
      </c>
      <c r="R135" s="819"/>
      <c r="S135" s="832">
        <v>752</v>
      </c>
    </row>
    <row r="136" spans="1:19" ht="14.45" customHeight="1" x14ac:dyDescent="0.2">
      <c r="A136" s="813" t="s">
        <v>1370</v>
      </c>
      <c r="B136" s="814" t="s">
        <v>1371</v>
      </c>
      <c r="C136" s="814" t="s">
        <v>568</v>
      </c>
      <c r="D136" s="814" t="s">
        <v>853</v>
      </c>
      <c r="E136" s="814" t="s">
        <v>1422</v>
      </c>
      <c r="F136" s="814" t="s">
        <v>1497</v>
      </c>
      <c r="G136" s="814" t="s">
        <v>1498</v>
      </c>
      <c r="H136" s="831">
        <v>1</v>
      </c>
      <c r="I136" s="831">
        <v>1861</v>
      </c>
      <c r="J136" s="814"/>
      <c r="K136" s="814">
        <v>1861</v>
      </c>
      <c r="L136" s="831"/>
      <c r="M136" s="831"/>
      <c r="N136" s="814"/>
      <c r="O136" s="814"/>
      <c r="P136" s="831"/>
      <c r="Q136" s="831"/>
      <c r="R136" s="819"/>
      <c r="S136" s="832"/>
    </row>
    <row r="137" spans="1:19" ht="14.45" customHeight="1" x14ac:dyDescent="0.2">
      <c r="A137" s="813" t="s">
        <v>1370</v>
      </c>
      <c r="B137" s="814" t="s">
        <v>1371</v>
      </c>
      <c r="C137" s="814" t="s">
        <v>568</v>
      </c>
      <c r="D137" s="814" t="s">
        <v>1367</v>
      </c>
      <c r="E137" s="814" t="s">
        <v>1372</v>
      </c>
      <c r="F137" s="814" t="s">
        <v>1373</v>
      </c>
      <c r="G137" s="814" t="s">
        <v>1374</v>
      </c>
      <c r="H137" s="831"/>
      <c r="I137" s="831"/>
      <c r="J137" s="814"/>
      <c r="K137" s="814"/>
      <c r="L137" s="831">
        <v>50</v>
      </c>
      <c r="M137" s="831">
        <v>88188.499999999971</v>
      </c>
      <c r="N137" s="814"/>
      <c r="O137" s="814">
        <v>1763.7699999999995</v>
      </c>
      <c r="P137" s="831">
        <v>46</v>
      </c>
      <c r="Q137" s="831">
        <v>81133.419999999955</v>
      </c>
      <c r="R137" s="819"/>
      <c r="S137" s="832">
        <v>1763.7699999999991</v>
      </c>
    </row>
    <row r="138" spans="1:19" ht="14.45" customHeight="1" x14ac:dyDescent="0.2">
      <c r="A138" s="813" t="s">
        <v>1370</v>
      </c>
      <c r="B138" s="814" t="s">
        <v>1371</v>
      </c>
      <c r="C138" s="814" t="s">
        <v>568</v>
      </c>
      <c r="D138" s="814" t="s">
        <v>1367</v>
      </c>
      <c r="E138" s="814" t="s">
        <v>1375</v>
      </c>
      <c r="F138" s="814" t="s">
        <v>1380</v>
      </c>
      <c r="G138" s="814" t="s">
        <v>1381</v>
      </c>
      <c r="H138" s="831">
        <v>4914</v>
      </c>
      <c r="I138" s="831">
        <v>36117.900000000009</v>
      </c>
      <c r="J138" s="814"/>
      <c r="K138" s="814">
        <v>7.3500000000000014</v>
      </c>
      <c r="L138" s="831">
        <v>549</v>
      </c>
      <c r="M138" s="831">
        <v>3925.35</v>
      </c>
      <c r="N138" s="814"/>
      <c r="O138" s="814">
        <v>7.1499999999999995</v>
      </c>
      <c r="P138" s="831">
        <v>1029</v>
      </c>
      <c r="Q138" s="831">
        <v>7511.6999999999989</v>
      </c>
      <c r="R138" s="819"/>
      <c r="S138" s="832">
        <v>7.2999999999999989</v>
      </c>
    </row>
    <row r="139" spans="1:19" ht="14.45" customHeight="1" x14ac:dyDescent="0.2">
      <c r="A139" s="813" t="s">
        <v>1370</v>
      </c>
      <c r="B139" s="814" t="s">
        <v>1371</v>
      </c>
      <c r="C139" s="814" t="s">
        <v>568</v>
      </c>
      <c r="D139" s="814" t="s">
        <v>1367</v>
      </c>
      <c r="E139" s="814" t="s">
        <v>1375</v>
      </c>
      <c r="F139" s="814" t="s">
        <v>1384</v>
      </c>
      <c r="G139" s="814" t="s">
        <v>1385</v>
      </c>
      <c r="H139" s="831">
        <v>130185</v>
      </c>
      <c r="I139" s="831">
        <v>699093.45000000054</v>
      </c>
      <c r="J139" s="814"/>
      <c r="K139" s="814">
        <v>5.3700000000000045</v>
      </c>
      <c r="L139" s="831">
        <v>116123</v>
      </c>
      <c r="M139" s="831">
        <v>600905.06999999995</v>
      </c>
      <c r="N139" s="814"/>
      <c r="O139" s="814">
        <v>5.1747291234294668</v>
      </c>
      <c r="P139" s="831">
        <v>86820</v>
      </c>
      <c r="Q139" s="831">
        <v>461913.44999999995</v>
      </c>
      <c r="R139" s="819"/>
      <c r="S139" s="832">
        <v>5.3203576364892875</v>
      </c>
    </row>
    <row r="140" spans="1:19" ht="14.45" customHeight="1" x14ac:dyDescent="0.2">
      <c r="A140" s="813" t="s">
        <v>1370</v>
      </c>
      <c r="B140" s="814" t="s">
        <v>1371</v>
      </c>
      <c r="C140" s="814" t="s">
        <v>568</v>
      </c>
      <c r="D140" s="814" t="s">
        <v>1367</v>
      </c>
      <c r="E140" s="814" t="s">
        <v>1375</v>
      </c>
      <c r="F140" s="814" t="s">
        <v>1386</v>
      </c>
      <c r="G140" s="814" t="s">
        <v>1387</v>
      </c>
      <c r="H140" s="831">
        <v>196</v>
      </c>
      <c r="I140" s="831">
        <v>1834.56</v>
      </c>
      <c r="J140" s="814"/>
      <c r="K140" s="814">
        <v>9.36</v>
      </c>
      <c r="L140" s="831"/>
      <c r="M140" s="831"/>
      <c r="N140" s="814"/>
      <c r="O140" s="814"/>
      <c r="P140" s="831"/>
      <c r="Q140" s="831"/>
      <c r="R140" s="819"/>
      <c r="S140" s="832"/>
    </row>
    <row r="141" spans="1:19" ht="14.45" customHeight="1" x14ac:dyDescent="0.2">
      <c r="A141" s="813" t="s">
        <v>1370</v>
      </c>
      <c r="B141" s="814" t="s">
        <v>1371</v>
      </c>
      <c r="C141" s="814" t="s">
        <v>568</v>
      </c>
      <c r="D141" s="814" t="s">
        <v>1367</v>
      </c>
      <c r="E141" s="814" t="s">
        <v>1375</v>
      </c>
      <c r="F141" s="814" t="s">
        <v>1396</v>
      </c>
      <c r="G141" s="814" t="s">
        <v>1397</v>
      </c>
      <c r="H141" s="831">
        <v>410</v>
      </c>
      <c r="I141" s="831">
        <v>8220.5</v>
      </c>
      <c r="J141" s="814"/>
      <c r="K141" s="814">
        <v>20.05</v>
      </c>
      <c r="L141" s="831"/>
      <c r="M141" s="831"/>
      <c r="N141" s="814"/>
      <c r="O141" s="814"/>
      <c r="P141" s="831"/>
      <c r="Q141" s="831"/>
      <c r="R141" s="819"/>
      <c r="S141" s="832"/>
    </row>
    <row r="142" spans="1:19" ht="14.45" customHeight="1" x14ac:dyDescent="0.2">
      <c r="A142" s="813" t="s">
        <v>1370</v>
      </c>
      <c r="B142" s="814" t="s">
        <v>1371</v>
      </c>
      <c r="C142" s="814" t="s">
        <v>568</v>
      </c>
      <c r="D142" s="814" t="s">
        <v>1367</v>
      </c>
      <c r="E142" s="814" t="s">
        <v>1375</v>
      </c>
      <c r="F142" s="814" t="s">
        <v>1400</v>
      </c>
      <c r="G142" s="814" t="s">
        <v>1401</v>
      </c>
      <c r="H142" s="831">
        <v>27</v>
      </c>
      <c r="I142" s="831">
        <v>49080.330000000016</v>
      </c>
      <c r="J142" s="814"/>
      <c r="K142" s="814">
        <v>1817.7900000000006</v>
      </c>
      <c r="L142" s="831"/>
      <c r="M142" s="831"/>
      <c r="N142" s="814"/>
      <c r="O142" s="814"/>
      <c r="P142" s="831">
        <v>6</v>
      </c>
      <c r="Q142" s="831">
        <v>11118.3</v>
      </c>
      <c r="R142" s="819"/>
      <c r="S142" s="832">
        <v>1853.05</v>
      </c>
    </row>
    <row r="143" spans="1:19" ht="14.45" customHeight="1" x14ac:dyDescent="0.2">
      <c r="A143" s="813" t="s">
        <v>1370</v>
      </c>
      <c r="B143" s="814" t="s">
        <v>1371</v>
      </c>
      <c r="C143" s="814" t="s">
        <v>568</v>
      </c>
      <c r="D143" s="814" t="s">
        <v>1367</v>
      </c>
      <c r="E143" s="814" t="s">
        <v>1375</v>
      </c>
      <c r="F143" s="814" t="s">
        <v>1404</v>
      </c>
      <c r="G143" s="814" t="s">
        <v>1405</v>
      </c>
      <c r="H143" s="831">
        <v>30534</v>
      </c>
      <c r="I143" s="831">
        <v>117861.23999999999</v>
      </c>
      <c r="J143" s="814"/>
      <c r="K143" s="814">
        <v>3.86</v>
      </c>
      <c r="L143" s="831">
        <v>42092</v>
      </c>
      <c r="M143" s="831">
        <v>154056.71999999997</v>
      </c>
      <c r="N143" s="814"/>
      <c r="O143" s="814">
        <v>3.6599999999999993</v>
      </c>
      <c r="P143" s="831">
        <v>14142</v>
      </c>
      <c r="Q143" s="831">
        <v>53881.02</v>
      </c>
      <c r="R143" s="819"/>
      <c r="S143" s="832">
        <v>3.8099999999999996</v>
      </c>
    </row>
    <row r="144" spans="1:19" ht="14.45" customHeight="1" x14ac:dyDescent="0.2">
      <c r="A144" s="813" t="s">
        <v>1370</v>
      </c>
      <c r="B144" s="814" t="s">
        <v>1371</v>
      </c>
      <c r="C144" s="814" t="s">
        <v>568</v>
      </c>
      <c r="D144" s="814" t="s">
        <v>1367</v>
      </c>
      <c r="E144" s="814" t="s">
        <v>1375</v>
      </c>
      <c r="F144" s="814" t="s">
        <v>1406</v>
      </c>
      <c r="G144" s="814" t="s">
        <v>1407</v>
      </c>
      <c r="H144" s="831"/>
      <c r="I144" s="831"/>
      <c r="J144" s="814"/>
      <c r="K144" s="814"/>
      <c r="L144" s="831"/>
      <c r="M144" s="831"/>
      <c r="N144" s="814"/>
      <c r="O144" s="814"/>
      <c r="P144" s="831">
        <v>3690</v>
      </c>
      <c r="Q144" s="831">
        <v>22878</v>
      </c>
      <c r="R144" s="819"/>
      <c r="S144" s="832">
        <v>6.2</v>
      </c>
    </row>
    <row r="145" spans="1:19" ht="14.45" customHeight="1" x14ac:dyDescent="0.2">
      <c r="A145" s="813" t="s">
        <v>1370</v>
      </c>
      <c r="B145" s="814" t="s">
        <v>1371</v>
      </c>
      <c r="C145" s="814" t="s">
        <v>568</v>
      </c>
      <c r="D145" s="814" t="s">
        <v>1367</v>
      </c>
      <c r="E145" s="814" t="s">
        <v>1375</v>
      </c>
      <c r="F145" s="814" t="s">
        <v>1414</v>
      </c>
      <c r="G145" s="814" t="s">
        <v>1415</v>
      </c>
      <c r="H145" s="831">
        <v>660</v>
      </c>
      <c r="I145" s="831">
        <v>12606</v>
      </c>
      <c r="J145" s="814"/>
      <c r="K145" s="814">
        <v>19.100000000000001</v>
      </c>
      <c r="L145" s="831"/>
      <c r="M145" s="831"/>
      <c r="N145" s="814"/>
      <c r="O145" s="814"/>
      <c r="P145" s="831"/>
      <c r="Q145" s="831"/>
      <c r="R145" s="819"/>
      <c r="S145" s="832"/>
    </row>
    <row r="146" spans="1:19" ht="14.45" customHeight="1" x14ac:dyDescent="0.2">
      <c r="A146" s="813" t="s">
        <v>1370</v>
      </c>
      <c r="B146" s="814" t="s">
        <v>1371</v>
      </c>
      <c r="C146" s="814" t="s">
        <v>568</v>
      </c>
      <c r="D146" s="814" t="s">
        <v>1367</v>
      </c>
      <c r="E146" s="814" t="s">
        <v>1422</v>
      </c>
      <c r="F146" s="814" t="s">
        <v>1423</v>
      </c>
      <c r="G146" s="814" t="s">
        <v>1424</v>
      </c>
      <c r="H146" s="831">
        <v>1</v>
      </c>
      <c r="I146" s="831">
        <v>38</v>
      </c>
      <c r="J146" s="814"/>
      <c r="K146" s="814">
        <v>38</v>
      </c>
      <c r="L146" s="831"/>
      <c r="M146" s="831"/>
      <c r="N146" s="814"/>
      <c r="O146" s="814"/>
      <c r="P146" s="831"/>
      <c r="Q146" s="831"/>
      <c r="R146" s="819"/>
      <c r="S146" s="832"/>
    </row>
    <row r="147" spans="1:19" ht="14.45" customHeight="1" x14ac:dyDescent="0.2">
      <c r="A147" s="813" t="s">
        <v>1370</v>
      </c>
      <c r="B147" s="814" t="s">
        <v>1371</v>
      </c>
      <c r="C147" s="814" t="s">
        <v>568</v>
      </c>
      <c r="D147" s="814" t="s">
        <v>1367</v>
      </c>
      <c r="E147" s="814" t="s">
        <v>1422</v>
      </c>
      <c r="F147" s="814" t="s">
        <v>1425</v>
      </c>
      <c r="G147" s="814" t="s">
        <v>1426</v>
      </c>
      <c r="H147" s="831">
        <v>44</v>
      </c>
      <c r="I147" s="831">
        <v>19668</v>
      </c>
      <c r="J147" s="814"/>
      <c r="K147" s="814">
        <v>447</v>
      </c>
      <c r="L147" s="831">
        <v>40</v>
      </c>
      <c r="M147" s="831">
        <v>17960</v>
      </c>
      <c r="N147" s="814"/>
      <c r="O147" s="814">
        <v>449</v>
      </c>
      <c r="P147" s="831">
        <v>34</v>
      </c>
      <c r="Q147" s="831">
        <v>16048</v>
      </c>
      <c r="R147" s="819"/>
      <c r="S147" s="832">
        <v>472</v>
      </c>
    </row>
    <row r="148" spans="1:19" ht="14.45" customHeight="1" x14ac:dyDescent="0.2">
      <c r="A148" s="813" t="s">
        <v>1370</v>
      </c>
      <c r="B148" s="814" t="s">
        <v>1371</v>
      </c>
      <c r="C148" s="814" t="s">
        <v>568</v>
      </c>
      <c r="D148" s="814" t="s">
        <v>1367</v>
      </c>
      <c r="E148" s="814" t="s">
        <v>1422</v>
      </c>
      <c r="F148" s="814" t="s">
        <v>1441</v>
      </c>
      <c r="G148" s="814" t="s">
        <v>1442</v>
      </c>
      <c r="H148" s="831">
        <v>2</v>
      </c>
      <c r="I148" s="831">
        <v>2874</v>
      </c>
      <c r="J148" s="814"/>
      <c r="K148" s="814">
        <v>1437</v>
      </c>
      <c r="L148" s="831"/>
      <c r="M148" s="831"/>
      <c r="N148" s="814"/>
      <c r="O148" s="814"/>
      <c r="P148" s="831"/>
      <c r="Q148" s="831"/>
      <c r="R148" s="819"/>
      <c r="S148" s="832"/>
    </row>
    <row r="149" spans="1:19" ht="14.45" customHeight="1" x14ac:dyDescent="0.2">
      <c r="A149" s="813" t="s">
        <v>1370</v>
      </c>
      <c r="B149" s="814" t="s">
        <v>1371</v>
      </c>
      <c r="C149" s="814" t="s">
        <v>568</v>
      </c>
      <c r="D149" s="814" t="s">
        <v>1367</v>
      </c>
      <c r="E149" s="814" t="s">
        <v>1422</v>
      </c>
      <c r="F149" s="814" t="s">
        <v>1445</v>
      </c>
      <c r="G149" s="814" t="s">
        <v>1446</v>
      </c>
      <c r="H149" s="831">
        <v>7</v>
      </c>
      <c r="I149" s="831">
        <v>8533</v>
      </c>
      <c r="J149" s="814"/>
      <c r="K149" s="814">
        <v>1219</v>
      </c>
      <c r="L149" s="831">
        <v>1</v>
      </c>
      <c r="M149" s="831">
        <v>1223</v>
      </c>
      <c r="N149" s="814"/>
      <c r="O149" s="814">
        <v>1223</v>
      </c>
      <c r="P149" s="831"/>
      <c r="Q149" s="831"/>
      <c r="R149" s="819"/>
      <c r="S149" s="832"/>
    </row>
    <row r="150" spans="1:19" ht="14.45" customHeight="1" x14ac:dyDescent="0.2">
      <c r="A150" s="813" t="s">
        <v>1370</v>
      </c>
      <c r="B150" s="814" t="s">
        <v>1371</v>
      </c>
      <c r="C150" s="814" t="s">
        <v>568</v>
      </c>
      <c r="D150" s="814" t="s">
        <v>1367</v>
      </c>
      <c r="E150" s="814" t="s">
        <v>1422</v>
      </c>
      <c r="F150" s="814" t="s">
        <v>1447</v>
      </c>
      <c r="G150" s="814" t="s">
        <v>1448</v>
      </c>
      <c r="H150" s="831">
        <v>27</v>
      </c>
      <c r="I150" s="831">
        <v>18495</v>
      </c>
      <c r="J150" s="814"/>
      <c r="K150" s="814">
        <v>685</v>
      </c>
      <c r="L150" s="831"/>
      <c r="M150" s="831"/>
      <c r="N150" s="814"/>
      <c r="O150" s="814"/>
      <c r="P150" s="831">
        <v>6</v>
      </c>
      <c r="Q150" s="831">
        <v>4290</v>
      </c>
      <c r="R150" s="819"/>
      <c r="S150" s="832">
        <v>715</v>
      </c>
    </row>
    <row r="151" spans="1:19" ht="14.45" customHeight="1" x14ac:dyDescent="0.2">
      <c r="A151" s="813" t="s">
        <v>1370</v>
      </c>
      <c r="B151" s="814" t="s">
        <v>1371</v>
      </c>
      <c r="C151" s="814" t="s">
        <v>568</v>
      </c>
      <c r="D151" s="814" t="s">
        <v>1367</v>
      </c>
      <c r="E151" s="814" t="s">
        <v>1422</v>
      </c>
      <c r="F151" s="814" t="s">
        <v>1453</v>
      </c>
      <c r="G151" s="814" t="s">
        <v>1454</v>
      </c>
      <c r="H151" s="831">
        <v>592</v>
      </c>
      <c r="I151" s="831">
        <v>1083952</v>
      </c>
      <c r="J151" s="814"/>
      <c r="K151" s="814">
        <v>1831</v>
      </c>
      <c r="L151" s="831">
        <v>532</v>
      </c>
      <c r="M151" s="831">
        <v>976220</v>
      </c>
      <c r="N151" s="814"/>
      <c r="O151" s="814">
        <v>1835</v>
      </c>
      <c r="P151" s="831">
        <v>574</v>
      </c>
      <c r="Q151" s="831">
        <v>1095766</v>
      </c>
      <c r="R151" s="819"/>
      <c r="S151" s="832">
        <v>1909</v>
      </c>
    </row>
    <row r="152" spans="1:19" ht="14.45" customHeight="1" x14ac:dyDescent="0.2">
      <c r="A152" s="813" t="s">
        <v>1370</v>
      </c>
      <c r="B152" s="814" t="s">
        <v>1371</v>
      </c>
      <c r="C152" s="814" t="s">
        <v>568</v>
      </c>
      <c r="D152" s="814" t="s">
        <v>1367</v>
      </c>
      <c r="E152" s="814" t="s">
        <v>1422</v>
      </c>
      <c r="F152" s="814" t="s">
        <v>1455</v>
      </c>
      <c r="G152" s="814" t="s">
        <v>1456</v>
      </c>
      <c r="H152" s="831">
        <v>334</v>
      </c>
      <c r="I152" s="831">
        <v>143954</v>
      </c>
      <c r="J152" s="814"/>
      <c r="K152" s="814">
        <v>431</v>
      </c>
      <c r="L152" s="831">
        <v>299</v>
      </c>
      <c r="M152" s="831">
        <v>129467</v>
      </c>
      <c r="N152" s="814"/>
      <c r="O152" s="814">
        <v>433</v>
      </c>
      <c r="P152" s="831">
        <v>378</v>
      </c>
      <c r="Q152" s="831">
        <v>170856</v>
      </c>
      <c r="R152" s="819"/>
      <c r="S152" s="832">
        <v>452</v>
      </c>
    </row>
    <row r="153" spans="1:19" ht="14.45" customHeight="1" x14ac:dyDescent="0.2">
      <c r="A153" s="813" t="s">
        <v>1370</v>
      </c>
      <c r="B153" s="814" t="s">
        <v>1371</v>
      </c>
      <c r="C153" s="814" t="s">
        <v>568</v>
      </c>
      <c r="D153" s="814" t="s">
        <v>1367</v>
      </c>
      <c r="E153" s="814" t="s">
        <v>1422</v>
      </c>
      <c r="F153" s="814" t="s">
        <v>1465</v>
      </c>
      <c r="G153" s="814" t="s">
        <v>1466</v>
      </c>
      <c r="H153" s="831">
        <v>153</v>
      </c>
      <c r="I153" s="831">
        <v>93942</v>
      </c>
      <c r="J153" s="814"/>
      <c r="K153" s="814">
        <v>614</v>
      </c>
      <c r="L153" s="831">
        <v>134</v>
      </c>
      <c r="M153" s="831">
        <v>82812</v>
      </c>
      <c r="N153" s="814"/>
      <c r="O153" s="814">
        <v>618</v>
      </c>
      <c r="P153" s="831">
        <v>197</v>
      </c>
      <c r="Q153" s="831">
        <v>127656</v>
      </c>
      <c r="R153" s="819"/>
      <c r="S153" s="832">
        <v>648</v>
      </c>
    </row>
    <row r="154" spans="1:19" ht="14.45" customHeight="1" x14ac:dyDescent="0.2">
      <c r="A154" s="813" t="s">
        <v>1370</v>
      </c>
      <c r="B154" s="814" t="s">
        <v>1371</v>
      </c>
      <c r="C154" s="814" t="s">
        <v>568</v>
      </c>
      <c r="D154" s="814" t="s">
        <v>1367</v>
      </c>
      <c r="E154" s="814" t="s">
        <v>1422</v>
      </c>
      <c r="F154" s="814" t="s">
        <v>1471</v>
      </c>
      <c r="G154" s="814" t="s">
        <v>1472</v>
      </c>
      <c r="H154" s="831">
        <v>42</v>
      </c>
      <c r="I154" s="831">
        <v>56574</v>
      </c>
      <c r="J154" s="814"/>
      <c r="K154" s="814">
        <v>1347</v>
      </c>
      <c r="L154" s="831">
        <v>59</v>
      </c>
      <c r="M154" s="831">
        <v>79709</v>
      </c>
      <c r="N154" s="814"/>
      <c r="O154" s="814">
        <v>1351</v>
      </c>
      <c r="P154" s="831">
        <v>20</v>
      </c>
      <c r="Q154" s="831">
        <v>28160</v>
      </c>
      <c r="R154" s="819"/>
      <c r="S154" s="832">
        <v>1408</v>
      </c>
    </row>
    <row r="155" spans="1:19" ht="14.45" customHeight="1" x14ac:dyDescent="0.2">
      <c r="A155" s="813" t="s">
        <v>1370</v>
      </c>
      <c r="B155" s="814" t="s">
        <v>1371</v>
      </c>
      <c r="C155" s="814" t="s">
        <v>568</v>
      </c>
      <c r="D155" s="814" t="s">
        <v>1367</v>
      </c>
      <c r="E155" s="814" t="s">
        <v>1422</v>
      </c>
      <c r="F155" s="814" t="s">
        <v>1473</v>
      </c>
      <c r="G155" s="814" t="s">
        <v>1474</v>
      </c>
      <c r="H155" s="831">
        <v>29</v>
      </c>
      <c r="I155" s="831">
        <v>14848</v>
      </c>
      <c r="J155" s="814"/>
      <c r="K155" s="814">
        <v>512</v>
      </c>
      <c r="L155" s="831">
        <v>4</v>
      </c>
      <c r="M155" s="831">
        <v>2056</v>
      </c>
      <c r="N155" s="814"/>
      <c r="O155" s="814">
        <v>514</v>
      </c>
      <c r="P155" s="831">
        <v>7</v>
      </c>
      <c r="Q155" s="831">
        <v>3759</v>
      </c>
      <c r="R155" s="819"/>
      <c r="S155" s="832">
        <v>537</v>
      </c>
    </row>
    <row r="156" spans="1:19" ht="14.45" customHeight="1" x14ac:dyDescent="0.2">
      <c r="A156" s="813" t="s">
        <v>1370</v>
      </c>
      <c r="B156" s="814" t="s">
        <v>1371</v>
      </c>
      <c r="C156" s="814" t="s">
        <v>568</v>
      </c>
      <c r="D156" s="814" t="s">
        <v>1367</v>
      </c>
      <c r="E156" s="814" t="s">
        <v>1422</v>
      </c>
      <c r="F156" s="814" t="s">
        <v>1475</v>
      </c>
      <c r="G156" s="814" t="s">
        <v>1476</v>
      </c>
      <c r="H156" s="831">
        <v>1</v>
      </c>
      <c r="I156" s="831">
        <v>2342</v>
      </c>
      <c r="J156" s="814"/>
      <c r="K156" s="814">
        <v>2342</v>
      </c>
      <c r="L156" s="831"/>
      <c r="M156" s="831"/>
      <c r="N156" s="814"/>
      <c r="O156" s="814"/>
      <c r="P156" s="831"/>
      <c r="Q156" s="831"/>
      <c r="R156" s="819"/>
      <c r="S156" s="832"/>
    </row>
    <row r="157" spans="1:19" ht="14.45" customHeight="1" x14ac:dyDescent="0.2">
      <c r="A157" s="813" t="s">
        <v>1370</v>
      </c>
      <c r="B157" s="814" t="s">
        <v>1371</v>
      </c>
      <c r="C157" s="814" t="s">
        <v>568</v>
      </c>
      <c r="D157" s="814" t="s">
        <v>1367</v>
      </c>
      <c r="E157" s="814" t="s">
        <v>1422</v>
      </c>
      <c r="F157" s="814" t="s">
        <v>1477</v>
      </c>
      <c r="G157" s="814" t="s">
        <v>1478</v>
      </c>
      <c r="H157" s="831">
        <v>1</v>
      </c>
      <c r="I157" s="831">
        <v>2658</v>
      </c>
      <c r="J157" s="814"/>
      <c r="K157" s="814">
        <v>2658</v>
      </c>
      <c r="L157" s="831"/>
      <c r="M157" s="831"/>
      <c r="N157" s="814"/>
      <c r="O157" s="814"/>
      <c r="P157" s="831"/>
      <c r="Q157" s="831"/>
      <c r="R157" s="819"/>
      <c r="S157" s="832"/>
    </row>
    <row r="158" spans="1:19" ht="14.45" customHeight="1" x14ac:dyDescent="0.2">
      <c r="A158" s="813" t="s">
        <v>1370</v>
      </c>
      <c r="B158" s="814" t="s">
        <v>1371</v>
      </c>
      <c r="C158" s="814" t="s">
        <v>568</v>
      </c>
      <c r="D158" s="814" t="s">
        <v>1367</v>
      </c>
      <c r="E158" s="814" t="s">
        <v>1422</v>
      </c>
      <c r="F158" s="814" t="s">
        <v>1493</v>
      </c>
      <c r="G158" s="814" t="s">
        <v>1494</v>
      </c>
      <c r="H158" s="831">
        <v>1</v>
      </c>
      <c r="I158" s="831">
        <v>722</v>
      </c>
      <c r="J158" s="814"/>
      <c r="K158" s="814">
        <v>722</v>
      </c>
      <c r="L158" s="831"/>
      <c r="M158" s="831"/>
      <c r="N158" s="814"/>
      <c r="O158" s="814"/>
      <c r="P158" s="831"/>
      <c r="Q158" s="831"/>
      <c r="R158" s="819"/>
      <c r="S158" s="832"/>
    </row>
    <row r="159" spans="1:19" ht="14.45" customHeight="1" x14ac:dyDescent="0.2">
      <c r="A159" s="813" t="s">
        <v>1370</v>
      </c>
      <c r="B159" s="814" t="s">
        <v>1371</v>
      </c>
      <c r="C159" s="814" t="s">
        <v>568</v>
      </c>
      <c r="D159" s="814" t="s">
        <v>856</v>
      </c>
      <c r="E159" s="814" t="s">
        <v>1375</v>
      </c>
      <c r="F159" s="814" t="s">
        <v>1378</v>
      </c>
      <c r="G159" s="814" t="s">
        <v>1379</v>
      </c>
      <c r="H159" s="831">
        <v>764</v>
      </c>
      <c r="I159" s="831">
        <v>2032.24</v>
      </c>
      <c r="J159" s="814"/>
      <c r="K159" s="814">
        <v>2.66</v>
      </c>
      <c r="L159" s="831">
        <v>294</v>
      </c>
      <c r="M159" s="831">
        <v>732.06</v>
      </c>
      <c r="N159" s="814"/>
      <c r="O159" s="814">
        <v>2.4899999999999998</v>
      </c>
      <c r="P159" s="831">
        <v>1338</v>
      </c>
      <c r="Q159" s="831">
        <v>3492.1800000000003</v>
      </c>
      <c r="R159" s="819"/>
      <c r="S159" s="832">
        <v>2.6100000000000003</v>
      </c>
    </row>
    <row r="160" spans="1:19" ht="14.45" customHeight="1" x14ac:dyDescent="0.2">
      <c r="A160" s="813" t="s">
        <v>1370</v>
      </c>
      <c r="B160" s="814" t="s">
        <v>1371</v>
      </c>
      <c r="C160" s="814" t="s">
        <v>568</v>
      </c>
      <c r="D160" s="814" t="s">
        <v>856</v>
      </c>
      <c r="E160" s="814" t="s">
        <v>1375</v>
      </c>
      <c r="F160" s="814" t="s">
        <v>1380</v>
      </c>
      <c r="G160" s="814" t="s">
        <v>1381</v>
      </c>
      <c r="H160" s="831"/>
      <c r="I160" s="831"/>
      <c r="J160" s="814"/>
      <c r="K160" s="814"/>
      <c r="L160" s="831">
        <v>160</v>
      </c>
      <c r="M160" s="831">
        <v>1144</v>
      </c>
      <c r="N160" s="814"/>
      <c r="O160" s="814">
        <v>7.15</v>
      </c>
      <c r="P160" s="831">
        <v>1902</v>
      </c>
      <c r="Q160" s="831">
        <v>13884.599999999999</v>
      </c>
      <c r="R160" s="819"/>
      <c r="S160" s="832">
        <v>7.2999999999999989</v>
      </c>
    </row>
    <row r="161" spans="1:19" ht="14.45" customHeight="1" x14ac:dyDescent="0.2">
      <c r="A161" s="813" t="s">
        <v>1370</v>
      </c>
      <c r="B161" s="814" t="s">
        <v>1371</v>
      </c>
      <c r="C161" s="814" t="s">
        <v>568</v>
      </c>
      <c r="D161" s="814" t="s">
        <v>856</v>
      </c>
      <c r="E161" s="814" t="s">
        <v>1375</v>
      </c>
      <c r="F161" s="814" t="s">
        <v>1382</v>
      </c>
      <c r="G161" s="814" t="s">
        <v>1383</v>
      </c>
      <c r="H161" s="831"/>
      <c r="I161" s="831"/>
      <c r="J161" s="814"/>
      <c r="K161" s="814"/>
      <c r="L161" s="831">
        <v>31</v>
      </c>
      <c r="M161" s="831">
        <v>311.5</v>
      </c>
      <c r="N161" s="814"/>
      <c r="O161" s="814">
        <v>10.048387096774194</v>
      </c>
      <c r="P161" s="831">
        <v>1</v>
      </c>
      <c r="Q161" s="831">
        <v>10.29</v>
      </c>
      <c r="R161" s="819"/>
      <c r="S161" s="832">
        <v>10.29</v>
      </c>
    </row>
    <row r="162" spans="1:19" ht="14.45" customHeight="1" x14ac:dyDescent="0.2">
      <c r="A162" s="813" t="s">
        <v>1370</v>
      </c>
      <c r="B162" s="814" t="s">
        <v>1371</v>
      </c>
      <c r="C162" s="814" t="s">
        <v>568</v>
      </c>
      <c r="D162" s="814" t="s">
        <v>856</v>
      </c>
      <c r="E162" s="814" t="s">
        <v>1375</v>
      </c>
      <c r="F162" s="814" t="s">
        <v>1384</v>
      </c>
      <c r="G162" s="814" t="s">
        <v>1385</v>
      </c>
      <c r="H162" s="831">
        <v>5101</v>
      </c>
      <c r="I162" s="831">
        <v>27392.369999999995</v>
      </c>
      <c r="J162" s="814"/>
      <c r="K162" s="814">
        <v>5.3699999999999992</v>
      </c>
      <c r="L162" s="831">
        <v>2325</v>
      </c>
      <c r="M162" s="831">
        <v>12035.02</v>
      </c>
      <c r="N162" s="814"/>
      <c r="O162" s="814">
        <v>5.1763526881720434</v>
      </c>
      <c r="P162" s="831">
        <v>4068</v>
      </c>
      <c r="Q162" s="831">
        <v>21682.44</v>
      </c>
      <c r="R162" s="819"/>
      <c r="S162" s="832">
        <v>5.33</v>
      </c>
    </row>
    <row r="163" spans="1:19" ht="14.45" customHeight="1" x14ac:dyDescent="0.2">
      <c r="A163" s="813" t="s">
        <v>1370</v>
      </c>
      <c r="B163" s="814" t="s">
        <v>1371</v>
      </c>
      <c r="C163" s="814" t="s">
        <v>568</v>
      </c>
      <c r="D163" s="814" t="s">
        <v>856</v>
      </c>
      <c r="E163" s="814" t="s">
        <v>1375</v>
      </c>
      <c r="F163" s="814" t="s">
        <v>1386</v>
      </c>
      <c r="G163" s="814" t="s">
        <v>1387</v>
      </c>
      <c r="H163" s="831">
        <v>165</v>
      </c>
      <c r="I163" s="831">
        <v>1544.4</v>
      </c>
      <c r="J163" s="814"/>
      <c r="K163" s="814">
        <v>9.3600000000000012</v>
      </c>
      <c r="L163" s="831">
        <v>101.5</v>
      </c>
      <c r="M163" s="831">
        <v>935.32</v>
      </c>
      <c r="N163" s="814"/>
      <c r="O163" s="814">
        <v>9.2149753694581289</v>
      </c>
      <c r="P163" s="831">
        <v>535</v>
      </c>
      <c r="Q163" s="831">
        <v>5048.9500000000007</v>
      </c>
      <c r="R163" s="819"/>
      <c r="S163" s="832">
        <v>9.43728971962617</v>
      </c>
    </row>
    <row r="164" spans="1:19" ht="14.45" customHeight="1" x14ac:dyDescent="0.2">
      <c r="A164" s="813" t="s">
        <v>1370</v>
      </c>
      <c r="B164" s="814" t="s">
        <v>1371</v>
      </c>
      <c r="C164" s="814" t="s">
        <v>568</v>
      </c>
      <c r="D164" s="814" t="s">
        <v>856</v>
      </c>
      <c r="E164" s="814" t="s">
        <v>1375</v>
      </c>
      <c r="F164" s="814" t="s">
        <v>1388</v>
      </c>
      <c r="G164" s="814" t="s">
        <v>1389</v>
      </c>
      <c r="H164" s="831">
        <v>212</v>
      </c>
      <c r="I164" s="831">
        <v>1992.8</v>
      </c>
      <c r="J164" s="814"/>
      <c r="K164" s="814">
        <v>9.4</v>
      </c>
      <c r="L164" s="831"/>
      <c r="M164" s="831"/>
      <c r="N164" s="814"/>
      <c r="O164" s="814"/>
      <c r="P164" s="831">
        <v>675</v>
      </c>
      <c r="Q164" s="831">
        <v>6405.75</v>
      </c>
      <c r="R164" s="819"/>
      <c r="S164" s="832">
        <v>9.49</v>
      </c>
    </row>
    <row r="165" spans="1:19" ht="14.45" customHeight="1" x14ac:dyDescent="0.2">
      <c r="A165" s="813" t="s">
        <v>1370</v>
      </c>
      <c r="B165" s="814" t="s">
        <v>1371</v>
      </c>
      <c r="C165" s="814" t="s">
        <v>568</v>
      </c>
      <c r="D165" s="814" t="s">
        <v>856</v>
      </c>
      <c r="E165" s="814" t="s">
        <v>1375</v>
      </c>
      <c r="F165" s="814" t="s">
        <v>1390</v>
      </c>
      <c r="G165" s="814" t="s">
        <v>1391</v>
      </c>
      <c r="H165" s="831">
        <v>2375.6</v>
      </c>
      <c r="I165" s="831">
        <v>24468.680000000004</v>
      </c>
      <c r="J165" s="814"/>
      <c r="K165" s="814">
        <v>10.300000000000002</v>
      </c>
      <c r="L165" s="831">
        <v>2139</v>
      </c>
      <c r="M165" s="831">
        <v>22011.870000000003</v>
      </c>
      <c r="N165" s="814"/>
      <c r="O165" s="814">
        <v>10.290729312762975</v>
      </c>
      <c r="P165" s="831">
        <v>2814.1</v>
      </c>
      <c r="Q165" s="831">
        <v>29723.669999999995</v>
      </c>
      <c r="R165" s="819"/>
      <c r="S165" s="832">
        <v>10.562407163924521</v>
      </c>
    </row>
    <row r="166" spans="1:19" ht="14.45" customHeight="1" x14ac:dyDescent="0.2">
      <c r="A166" s="813" t="s">
        <v>1370</v>
      </c>
      <c r="B166" s="814" t="s">
        <v>1371</v>
      </c>
      <c r="C166" s="814" t="s">
        <v>568</v>
      </c>
      <c r="D166" s="814" t="s">
        <v>856</v>
      </c>
      <c r="E166" s="814" t="s">
        <v>1375</v>
      </c>
      <c r="F166" s="814" t="s">
        <v>1396</v>
      </c>
      <c r="G166" s="814" t="s">
        <v>1397</v>
      </c>
      <c r="H166" s="831"/>
      <c r="I166" s="831"/>
      <c r="J166" s="814"/>
      <c r="K166" s="814"/>
      <c r="L166" s="831"/>
      <c r="M166" s="831"/>
      <c r="N166" s="814"/>
      <c r="O166" s="814"/>
      <c r="P166" s="831">
        <v>510</v>
      </c>
      <c r="Q166" s="831">
        <v>10455</v>
      </c>
      <c r="R166" s="819"/>
      <c r="S166" s="832">
        <v>20.5</v>
      </c>
    </row>
    <row r="167" spans="1:19" ht="14.45" customHeight="1" x14ac:dyDescent="0.2">
      <c r="A167" s="813" t="s">
        <v>1370</v>
      </c>
      <c r="B167" s="814" t="s">
        <v>1371</v>
      </c>
      <c r="C167" s="814" t="s">
        <v>568</v>
      </c>
      <c r="D167" s="814" t="s">
        <v>856</v>
      </c>
      <c r="E167" s="814" t="s">
        <v>1375</v>
      </c>
      <c r="F167" s="814" t="s">
        <v>1400</v>
      </c>
      <c r="G167" s="814" t="s">
        <v>1401</v>
      </c>
      <c r="H167" s="831"/>
      <c r="I167" s="831"/>
      <c r="J167" s="814"/>
      <c r="K167" s="814"/>
      <c r="L167" s="831"/>
      <c r="M167" s="831"/>
      <c r="N167" s="814"/>
      <c r="O167" s="814"/>
      <c r="P167" s="831">
        <v>1</v>
      </c>
      <c r="Q167" s="831">
        <v>1853.05</v>
      </c>
      <c r="R167" s="819"/>
      <c r="S167" s="832">
        <v>1853.05</v>
      </c>
    </row>
    <row r="168" spans="1:19" ht="14.45" customHeight="1" x14ac:dyDescent="0.2">
      <c r="A168" s="813" t="s">
        <v>1370</v>
      </c>
      <c r="B168" s="814" t="s">
        <v>1371</v>
      </c>
      <c r="C168" s="814" t="s">
        <v>568</v>
      </c>
      <c r="D168" s="814" t="s">
        <v>856</v>
      </c>
      <c r="E168" s="814" t="s">
        <v>1375</v>
      </c>
      <c r="F168" s="814" t="s">
        <v>1404</v>
      </c>
      <c r="G168" s="814" t="s">
        <v>1405</v>
      </c>
      <c r="H168" s="831">
        <v>2061</v>
      </c>
      <c r="I168" s="831">
        <v>7955.46</v>
      </c>
      <c r="J168" s="814"/>
      <c r="K168" s="814">
        <v>3.86</v>
      </c>
      <c r="L168" s="831">
        <v>6047</v>
      </c>
      <c r="M168" s="831">
        <v>22132.02</v>
      </c>
      <c r="N168" s="814"/>
      <c r="O168" s="814">
        <v>3.66</v>
      </c>
      <c r="P168" s="831">
        <v>15488</v>
      </c>
      <c r="Q168" s="831">
        <v>58908.180000000008</v>
      </c>
      <c r="R168" s="819"/>
      <c r="S168" s="832">
        <v>3.80347236570248</v>
      </c>
    </row>
    <row r="169" spans="1:19" ht="14.45" customHeight="1" x14ac:dyDescent="0.2">
      <c r="A169" s="813" t="s">
        <v>1370</v>
      </c>
      <c r="B169" s="814" t="s">
        <v>1371</v>
      </c>
      <c r="C169" s="814" t="s">
        <v>568</v>
      </c>
      <c r="D169" s="814" t="s">
        <v>856</v>
      </c>
      <c r="E169" s="814" t="s">
        <v>1375</v>
      </c>
      <c r="F169" s="814" t="s">
        <v>1408</v>
      </c>
      <c r="G169" s="814" t="s">
        <v>1409</v>
      </c>
      <c r="H169" s="831">
        <v>446</v>
      </c>
      <c r="I169" s="831">
        <v>66810.799999999988</v>
      </c>
      <c r="J169" s="814"/>
      <c r="K169" s="814">
        <v>149.79999999999998</v>
      </c>
      <c r="L169" s="831"/>
      <c r="M169" s="831"/>
      <c r="N169" s="814"/>
      <c r="O169" s="814"/>
      <c r="P169" s="831">
        <v>183</v>
      </c>
      <c r="Q169" s="831">
        <v>28469.31</v>
      </c>
      <c r="R169" s="819"/>
      <c r="S169" s="832">
        <v>155.57</v>
      </c>
    </row>
    <row r="170" spans="1:19" ht="14.45" customHeight="1" x14ac:dyDescent="0.2">
      <c r="A170" s="813" t="s">
        <v>1370</v>
      </c>
      <c r="B170" s="814" t="s">
        <v>1371</v>
      </c>
      <c r="C170" s="814" t="s">
        <v>568</v>
      </c>
      <c r="D170" s="814" t="s">
        <v>856</v>
      </c>
      <c r="E170" s="814" t="s">
        <v>1375</v>
      </c>
      <c r="F170" s="814" t="s">
        <v>1410</v>
      </c>
      <c r="G170" s="814" t="s">
        <v>1411</v>
      </c>
      <c r="H170" s="831">
        <v>1450</v>
      </c>
      <c r="I170" s="831">
        <v>29507.5</v>
      </c>
      <c r="J170" s="814"/>
      <c r="K170" s="814">
        <v>20.350000000000001</v>
      </c>
      <c r="L170" s="831">
        <v>1092</v>
      </c>
      <c r="M170" s="831">
        <v>22446.959999999999</v>
      </c>
      <c r="N170" s="814"/>
      <c r="O170" s="814">
        <v>20.555824175824174</v>
      </c>
      <c r="P170" s="831">
        <v>4757</v>
      </c>
      <c r="Q170" s="831">
        <v>100222.7</v>
      </c>
      <c r="R170" s="819"/>
      <c r="S170" s="832">
        <v>21.068467521547191</v>
      </c>
    </row>
    <row r="171" spans="1:19" ht="14.45" customHeight="1" x14ac:dyDescent="0.2">
      <c r="A171" s="813" t="s">
        <v>1370</v>
      </c>
      <c r="B171" s="814" t="s">
        <v>1371</v>
      </c>
      <c r="C171" s="814" t="s">
        <v>568</v>
      </c>
      <c r="D171" s="814" t="s">
        <v>856</v>
      </c>
      <c r="E171" s="814" t="s">
        <v>1375</v>
      </c>
      <c r="F171" s="814" t="s">
        <v>1412</v>
      </c>
      <c r="G171" s="814" t="s">
        <v>1413</v>
      </c>
      <c r="H171" s="831"/>
      <c r="I171" s="831"/>
      <c r="J171" s="814"/>
      <c r="K171" s="814"/>
      <c r="L171" s="831">
        <v>1</v>
      </c>
      <c r="M171" s="831">
        <v>108562.2</v>
      </c>
      <c r="N171" s="814"/>
      <c r="O171" s="814">
        <v>108562.2</v>
      </c>
      <c r="P171" s="831">
        <v>1</v>
      </c>
      <c r="Q171" s="831">
        <v>108562.2</v>
      </c>
      <c r="R171" s="819"/>
      <c r="S171" s="832">
        <v>108562.2</v>
      </c>
    </row>
    <row r="172" spans="1:19" ht="14.45" customHeight="1" x14ac:dyDescent="0.2">
      <c r="A172" s="813" t="s">
        <v>1370</v>
      </c>
      <c r="B172" s="814" t="s">
        <v>1371</v>
      </c>
      <c r="C172" s="814" t="s">
        <v>568</v>
      </c>
      <c r="D172" s="814" t="s">
        <v>856</v>
      </c>
      <c r="E172" s="814" t="s">
        <v>1375</v>
      </c>
      <c r="F172" s="814" t="s">
        <v>1414</v>
      </c>
      <c r="G172" s="814" t="s">
        <v>1415</v>
      </c>
      <c r="H172" s="831">
        <v>740</v>
      </c>
      <c r="I172" s="831">
        <v>14134</v>
      </c>
      <c r="J172" s="814"/>
      <c r="K172" s="814">
        <v>19.100000000000001</v>
      </c>
      <c r="L172" s="831">
        <v>2800</v>
      </c>
      <c r="M172" s="831">
        <v>54432.9</v>
      </c>
      <c r="N172" s="814"/>
      <c r="O172" s="814">
        <v>19.44032142857143</v>
      </c>
      <c r="P172" s="831">
        <v>2030</v>
      </c>
      <c r="Q172" s="831">
        <v>39727.1</v>
      </c>
      <c r="R172" s="819"/>
      <c r="S172" s="832">
        <v>19.57</v>
      </c>
    </row>
    <row r="173" spans="1:19" ht="14.45" customHeight="1" x14ac:dyDescent="0.2">
      <c r="A173" s="813" t="s">
        <v>1370</v>
      </c>
      <c r="B173" s="814" t="s">
        <v>1371</v>
      </c>
      <c r="C173" s="814" t="s">
        <v>568</v>
      </c>
      <c r="D173" s="814" t="s">
        <v>856</v>
      </c>
      <c r="E173" s="814" t="s">
        <v>1375</v>
      </c>
      <c r="F173" s="814" t="s">
        <v>1416</v>
      </c>
      <c r="G173" s="814" t="s">
        <v>1417</v>
      </c>
      <c r="H173" s="831"/>
      <c r="I173" s="831"/>
      <c r="J173" s="814"/>
      <c r="K173" s="814"/>
      <c r="L173" s="831"/>
      <c r="M173" s="831"/>
      <c r="N173" s="814"/>
      <c r="O173" s="814"/>
      <c r="P173" s="831">
        <v>227</v>
      </c>
      <c r="Q173" s="831">
        <v>1974.9</v>
      </c>
      <c r="R173" s="819"/>
      <c r="S173" s="832">
        <v>8.7000000000000011</v>
      </c>
    </row>
    <row r="174" spans="1:19" ht="14.45" customHeight="1" x14ac:dyDescent="0.2">
      <c r="A174" s="813" t="s">
        <v>1370</v>
      </c>
      <c r="B174" s="814" t="s">
        <v>1371</v>
      </c>
      <c r="C174" s="814" t="s">
        <v>568</v>
      </c>
      <c r="D174" s="814" t="s">
        <v>856</v>
      </c>
      <c r="E174" s="814" t="s">
        <v>1375</v>
      </c>
      <c r="F174" s="814" t="s">
        <v>1418</v>
      </c>
      <c r="G174" s="814" t="s">
        <v>1419</v>
      </c>
      <c r="H174" s="831"/>
      <c r="I174" s="831"/>
      <c r="J174" s="814"/>
      <c r="K174" s="814"/>
      <c r="L174" s="831">
        <v>15</v>
      </c>
      <c r="M174" s="831">
        <v>683.85</v>
      </c>
      <c r="N174" s="814"/>
      <c r="O174" s="814">
        <v>45.59</v>
      </c>
      <c r="P174" s="831"/>
      <c r="Q174" s="831"/>
      <c r="R174" s="819"/>
      <c r="S174" s="832"/>
    </row>
    <row r="175" spans="1:19" ht="14.45" customHeight="1" x14ac:dyDescent="0.2">
      <c r="A175" s="813" t="s">
        <v>1370</v>
      </c>
      <c r="B175" s="814" t="s">
        <v>1371</v>
      </c>
      <c r="C175" s="814" t="s">
        <v>568</v>
      </c>
      <c r="D175" s="814" t="s">
        <v>856</v>
      </c>
      <c r="E175" s="814" t="s">
        <v>1375</v>
      </c>
      <c r="F175" s="814" t="s">
        <v>1420</v>
      </c>
      <c r="G175" s="814" t="s">
        <v>1421</v>
      </c>
      <c r="H175" s="831">
        <v>4.5999999999999996</v>
      </c>
      <c r="I175" s="831">
        <v>11877</v>
      </c>
      <c r="J175" s="814"/>
      <c r="K175" s="814">
        <v>2581.9565217391305</v>
      </c>
      <c r="L175" s="831"/>
      <c r="M175" s="831"/>
      <c r="N175" s="814"/>
      <c r="O175" s="814"/>
      <c r="P175" s="831"/>
      <c r="Q175" s="831"/>
      <c r="R175" s="819"/>
      <c r="S175" s="832"/>
    </row>
    <row r="176" spans="1:19" ht="14.45" customHeight="1" x14ac:dyDescent="0.2">
      <c r="A176" s="813" t="s">
        <v>1370</v>
      </c>
      <c r="B176" s="814" t="s">
        <v>1371</v>
      </c>
      <c r="C176" s="814" t="s">
        <v>568</v>
      </c>
      <c r="D176" s="814" t="s">
        <v>856</v>
      </c>
      <c r="E176" s="814" t="s">
        <v>1422</v>
      </c>
      <c r="F176" s="814" t="s">
        <v>1423</v>
      </c>
      <c r="G176" s="814" t="s">
        <v>1424</v>
      </c>
      <c r="H176" s="831"/>
      <c r="I176" s="831"/>
      <c r="J176" s="814"/>
      <c r="K176" s="814"/>
      <c r="L176" s="831">
        <v>2</v>
      </c>
      <c r="M176" s="831">
        <v>76</v>
      </c>
      <c r="N176" s="814"/>
      <c r="O176" s="814">
        <v>38</v>
      </c>
      <c r="P176" s="831">
        <v>1</v>
      </c>
      <c r="Q176" s="831">
        <v>40</v>
      </c>
      <c r="R176" s="819"/>
      <c r="S176" s="832">
        <v>40</v>
      </c>
    </row>
    <row r="177" spans="1:19" ht="14.45" customHeight="1" x14ac:dyDescent="0.2">
      <c r="A177" s="813" t="s">
        <v>1370</v>
      </c>
      <c r="B177" s="814" t="s">
        <v>1371</v>
      </c>
      <c r="C177" s="814" t="s">
        <v>568</v>
      </c>
      <c r="D177" s="814" t="s">
        <v>856</v>
      </c>
      <c r="E177" s="814" t="s">
        <v>1422</v>
      </c>
      <c r="F177" s="814" t="s">
        <v>1427</v>
      </c>
      <c r="G177" s="814" t="s">
        <v>1428</v>
      </c>
      <c r="H177" s="831">
        <v>8</v>
      </c>
      <c r="I177" s="831">
        <v>1432</v>
      </c>
      <c r="J177" s="814"/>
      <c r="K177" s="814">
        <v>179</v>
      </c>
      <c r="L177" s="831">
        <v>3</v>
      </c>
      <c r="M177" s="831">
        <v>540</v>
      </c>
      <c r="N177" s="814"/>
      <c r="O177" s="814">
        <v>180</v>
      </c>
      <c r="P177" s="831">
        <v>8</v>
      </c>
      <c r="Q177" s="831">
        <v>1552</v>
      </c>
      <c r="R177" s="819"/>
      <c r="S177" s="832">
        <v>194</v>
      </c>
    </row>
    <row r="178" spans="1:19" ht="14.45" customHeight="1" x14ac:dyDescent="0.2">
      <c r="A178" s="813" t="s">
        <v>1370</v>
      </c>
      <c r="B178" s="814" t="s">
        <v>1371</v>
      </c>
      <c r="C178" s="814" t="s">
        <v>568</v>
      </c>
      <c r="D178" s="814" t="s">
        <v>856</v>
      </c>
      <c r="E178" s="814" t="s">
        <v>1422</v>
      </c>
      <c r="F178" s="814" t="s">
        <v>1429</v>
      </c>
      <c r="G178" s="814" t="s">
        <v>1430</v>
      </c>
      <c r="H178" s="831"/>
      <c r="I178" s="831"/>
      <c r="J178" s="814"/>
      <c r="K178" s="814"/>
      <c r="L178" s="831">
        <v>1</v>
      </c>
      <c r="M178" s="831">
        <v>357</v>
      </c>
      <c r="N178" s="814"/>
      <c r="O178" s="814">
        <v>357</v>
      </c>
      <c r="P178" s="831">
        <v>1</v>
      </c>
      <c r="Q178" s="831">
        <v>385</v>
      </c>
      <c r="R178" s="819"/>
      <c r="S178" s="832">
        <v>385</v>
      </c>
    </row>
    <row r="179" spans="1:19" ht="14.45" customHeight="1" x14ac:dyDescent="0.2">
      <c r="A179" s="813" t="s">
        <v>1370</v>
      </c>
      <c r="B179" s="814" t="s">
        <v>1371</v>
      </c>
      <c r="C179" s="814" t="s">
        <v>568</v>
      </c>
      <c r="D179" s="814" t="s">
        <v>856</v>
      </c>
      <c r="E179" s="814" t="s">
        <v>1422</v>
      </c>
      <c r="F179" s="814" t="s">
        <v>1433</v>
      </c>
      <c r="G179" s="814" t="s">
        <v>1434</v>
      </c>
      <c r="H179" s="831">
        <v>6</v>
      </c>
      <c r="I179" s="831">
        <v>12282</v>
      </c>
      <c r="J179" s="814"/>
      <c r="K179" s="814">
        <v>2047</v>
      </c>
      <c r="L179" s="831">
        <v>3</v>
      </c>
      <c r="M179" s="831">
        <v>6156</v>
      </c>
      <c r="N179" s="814"/>
      <c r="O179" s="814">
        <v>2052</v>
      </c>
      <c r="P179" s="831">
        <v>4</v>
      </c>
      <c r="Q179" s="831">
        <v>8508</v>
      </c>
      <c r="R179" s="819"/>
      <c r="S179" s="832">
        <v>2127</v>
      </c>
    </row>
    <row r="180" spans="1:19" ht="14.45" customHeight="1" x14ac:dyDescent="0.2">
      <c r="A180" s="813" t="s">
        <v>1370</v>
      </c>
      <c r="B180" s="814" t="s">
        <v>1371</v>
      </c>
      <c r="C180" s="814" t="s">
        <v>568</v>
      </c>
      <c r="D180" s="814" t="s">
        <v>856</v>
      </c>
      <c r="E180" s="814" t="s">
        <v>1422</v>
      </c>
      <c r="F180" s="814" t="s">
        <v>1435</v>
      </c>
      <c r="G180" s="814" t="s">
        <v>1436</v>
      </c>
      <c r="H180" s="831">
        <v>1</v>
      </c>
      <c r="I180" s="831">
        <v>3073</v>
      </c>
      <c r="J180" s="814"/>
      <c r="K180" s="814">
        <v>3073</v>
      </c>
      <c r="L180" s="831">
        <v>1</v>
      </c>
      <c r="M180" s="831">
        <v>3084</v>
      </c>
      <c r="N180" s="814"/>
      <c r="O180" s="814">
        <v>3084</v>
      </c>
      <c r="P180" s="831">
        <v>1</v>
      </c>
      <c r="Q180" s="831">
        <v>3148</v>
      </c>
      <c r="R180" s="819"/>
      <c r="S180" s="832">
        <v>3148</v>
      </c>
    </row>
    <row r="181" spans="1:19" ht="14.45" customHeight="1" x14ac:dyDescent="0.2">
      <c r="A181" s="813" t="s">
        <v>1370</v>
      </c>
      <c r="B181" s="814" t="s">
        <v>1371</v>
      </c>
      <c r="C181" s="814" t="s">
        <v>568</v>
      </c>
      <c r="D181" s="814" t="s">
        <v>856</v>
      </c>
      <c r="E181" s="814" t="s">
        <v>1422</v>
      </c>
      <c r="F181" s="814" t="s">
        <v>1437</v>
      </c>
      <c r="G181" s="814" t="s">
        <v>1438</v>
      </c>
      <c r="H181" s="831"/>
      <c r="I181" s="831"/>
      <c r="J181" s="814"/>
      <c r="K181" s="814"/>
      <c r="L181" s="831">
        <v>2</v>
      </c>
      <c r="M181" s="831">
        <v>1346</v>
      </c>
      <c r="N181" s="814"/>
      <c r="O181" s="814">
        <v>673</v>
      </c>
      <c r="P181" s="831">
        <v>1</v>
      </c>
      <c r="Q181" s="831">
        <v>701</v>
      </c>
      <c r="R181" s="819"/>
      <c r="S181" s="832">
        <v>701</v>
      </c>
    </row>
    <row r="182" spans="1:19" ht="14.45" customHeight="1" x14ac:dyDescent="0.2">
      <c r="A182" s="813" t="s">
        <v>1370</v>
      </c>
      <c r="B182" s="814" t="s">
        <v>1371</v>
      </c>
      <c r="C182" s="814" t="s">
        <v>568</v>
      </c>
      <c r="D182" s="814" t="s">
        <v>856</v>
      </c>
      <c r="E182" s="814" t="s">
        <v>1422</v>
      </c>
      <c r="F182" s="814" t="s">
        <v>1441</v>
      </c>
      <c r="G182" s="814" t="s">
        <v>1442</v>
      </c>
      <c r="H182" s="831">
        <v>3</v>
      </c>
      <c r="I182" s="831">
        <v>4311</v>
      </c>
      <c r="J182" s="814"/>
      <c r="K182" s="814">
        <v>1437</v>
      </c>
      <c r="L182" s="831">
        <v>5</v>
      </c>
      <c r="M182" s="831">
        <v>7205</v>
      </c>
      <c r="N182" s="814"/>
      <c r="O182" s="814">
        <v>1441</v>
      </c>
      <c r="P182" s="831">
        <v>8</v>
      </c>
      <c r="Q182" s="831">
        <v>11920</v>
      </c>
      <c r="R182" s="819"/>
      <c r="S182" s="832">
        <v>1490</v>
      </c>
    </row>
    <row r="183" spans="1:19" ht="14.45" customHeight="1" x14ac:dyDescent="0.2">
      <c r="A183" s="813" t="s">
        <v>1370</v>
      </c>
      <c r="B183" s="814" t="s">
        <v>1371</v>
      </c>
      <c r="C183" s="814" t="s">
        <v>568</v>
      </c>
      <c r="D183" s="814" t="s">
        <v>856</v>
      </c>
      <c r="E183" s="814" t="s">
        <v>1422</v>
      </c>
      <c r="F183" s="814" t="s">
        <v>1443</v>
      </c>
      <c r="G183" s="814" t="s">
        <v>1444</v>
      </c>
      <c r="H183" s="831">
        <v>33</v>
      </c>
      <c r="I183" s="831">
        <v>63360</v>
      </c>
      <c r="J183" s="814"/>
      <c r="K183" s="814">
        <v>1920</v>
      </c>
      <c r="L183" s="831">
        <v>25</v>
      </c>
      <c r="M183" s="831">
        <v>48125</v>
      </c>
      <c r="N183" s="814"/>
      <c r="O183" s="814">
        <v>1925</v>
      </c>
      <c r="P183" s="831">
        <v>51</v>
      </c>
      <c r="Q183" s="831">
        <v>102000</v>
      </c>
      <c r="R183" s="819"/>
      <c r="S183" s="832">
        <v>2000</v>
      </c>
    </row>
    <row r="184" spans="1:19" ht="14.45" customHeight="1" x14ac:dyDescent="0.2">
      <c r="A184" s="813" t="s">
        <v>1370</v>
      </c>
      <c r="B184" s="814" t="s">
        <v>1371</v>
      </c>
      <c r="C184" s="814" t="s">
        <v>568</v>
      </c>
      <c r="D184" s="814" t="s">
        <v>856</v>
      </c>
      <c r="E184" s="814" t="s">
        <v>1422</v>
      </c>
      <c r="F184" s="814" t="s">
        <v>1445</v>
      </c>
      <c r="G184" s="814" t="s">
        <v>1446</v>
      </c>
      <c r="H184" s="831"/>
      <c r="I184" s="831"/>
      <c r="J184" s="814"/>
      <c r="K184" s="814"/>
      <c r="L184" s="831">
        <v>1</v>
      </c>
      <c r="M184" s="831">
        <v>1223</v>
      </c>
      <c r="N184" s="814"/>
      <c r="O184" s="814">
        <v>1223</v>
      </c>
      <c r="P184" s="831"/>
      <c r="Q184" s="831"/>
      <c r="R184" s="819"/>
      <c r="S184" s="832"/>
    </row>
    <row r="185" spans="1:19" ht="14.45" customHeight="1" x14ac:dyDescent="0.2">
      <c r="A185" s="813" t="s">
        <v>1370</v>
      </c>
      <c r="B185" s="814" t="s">
        <v>1371</v>
      </c>
      <c r="C185" s="814" t="s">
        <v>568</v>
      </c>
      <c r="D185" s="814" t="s">
        <v>856</v>
      </c>
      <c r="E185" s="814" t="s">
        <v>1422</v>
      </c>
      <c r="F185" s="814" t="s">
        <v>1447</v>
      </c>
      <c r="G185" s="814" t="s">
        <v>1448</v>
      </c>
      <c r="H185" s="831"/>
      <c r="I185" s="831"/>
      <c r="J185" s="814"/>
      <c r="K185" s="814"/>
      <c r="L185" s="831"/>
      <c r="M185" s="831"/>
      <c r="N185" s="814"/>
      <c r="O185" s="814"/>
      <c r="P185" s="831">
        <v>1</v>
      </c>
      <c r="Q185" s="831">
        <v>715</v>
      </c>
      <c r="R185" s="819"/>
      <c r="S185" s="832">
        <v>715</v>
      </c>
    </row>
    <row r="186" spans="1:19" ht="14.45" customHeight="1" x14ac:dyDescent="0.2">
      <c r="A186" s="813" t="s">
        <v>1370</v>
      </c>
      <c r="B186" s="814" t="s">
        <v>1371</v>
      </c>
      <c r="C186" s="814" t="s">
        <v>568</v>
      </c>
      <c r="D186" s="814" t="s">
        <v>856</v>
      </c>
      <c r="E186" s="814" t="s">
        <v>1422</v>
      </c>
      <c r="F186" s="814" t="s">
        <v>1449</v>
      </c>
      <c r="G186" s="814" t="s">
        <v>1450</v>
      </c>
      <c r="H186" s="831">
        <v>2</v>
      </c>
      <c r="I186" s="831">
        <v>1440</v>
      </c>
      <c r="J186" s="814"/>
      <c r="K186" s="814">
        <v>720</v>
      </c>
      <c r="L186" s="831">
        <v>2</v>
      </c>
      <c r="M186" s="831">
        <v>1444</v>
      </c>
      <c r="N186" s="814"/>
      <c r="O186" s="814">
        <v>722</v>
      </c>
      <c r="P186" s="831">
        <v>3</v>
      </c>
      <c r="Q186" s="831">
        <v>2262</v>
      </c>
      <c r="R186" s="819"/>
      <c r="S186" s="832">
        <v>754</v>
      </c>
    </row>
    <row r="187" spans="1:19" ht="14.45" customHeight="1" x14ac:dyDescent="0.2">
      <c r="A187" s="813" t="s">
        <v>1370</v>
      </c>
      <c r="B187" s="814" t="s">
        <v>1371</v>
      </c>
      <c r="C187" s="814" t="s">
        <v>568</v>
      </c>
      <c r="D187" s="814" t="s">
        <v>856</v>
      </c>
      <c r="E187" s="814" t="s">
        <v>1422</v>
      </c>
      <c r="F187" s="814" t="s">
        <v>1453</v>
      </c>
      <c r="G187" s="814" t="s">
        <v>1454</v>
      </c>
      <c r="H187" s="831">
        <v>18</v>
      </c>
      <c r="I187" s="831">
        <v>32958</v>
      </c>
      <c r="J187" s="814"/>
      <c r="K187" s="814">
        <v>1831</v>
      </c>
      <c r="L187" s="831">
        <v>27</v>
      </c>
      <c r="M187" s="831">
        <v>49545</v>
      </c>
      <c r="N187" s="814"/>
      <c r="O187" s="814">
        <v>1835</v>
      </c>
      <c r="P187" s="831">
        <v>71</v>
      </c>
      <c r="Q187" s="831">
        <v>135539</v>
      </c>
      <c r="R187" s="819"/>
      <c r="S187" s="832">
        <v>1909</v>
      </c>
    </row>
    <row r="188" spans="1:19" ht="14.45" customHeight="1" x14ac:dyDescent="0.2">
      <c r="A188" s="813" t="s">
        <v>1370</v>
      </c>
      <c r="B188" s="814" t="s">
        <v>1371</v>
      </c>
      <c r="C188" s="814" t="s">
        <v>568</v>
      </c>
      <c r="D188" s="814" t="s">
        <v>856</v>
      </c>
      <c r="E188" s="814" t="s">
        <v>1422</v>
      </c>
      <c r="F188" s="814" t="s">
        <v>1455</v>
      </c>
      <c r="G188" s="814" t="s">
        <v>1456</v>
      </c>
      <c r="H188" s="831">
        <v>3</v>
      </c>
      <c r="I188" s="831">
        <v>1293</v>
      </c>
      <c r="J188" s="814"/>
      <c r="K188" s="814">
        <v>431</v>
      </c>
      <c r="L188" s="831"/>
      <c r="M188" s="831"/>
      <c r="N188" s="814"/>
      <c r="O188" s="814"/>
      <c r="P188" s="831">
        <v>2</v>
      </c>
      <c r="Q188" s="831">
        <v>904</v>
      </c>
      <c r="R188" s="819"/>
      <c r="S188" s="832">
        <v>452</v>
      </c>
    </row>
    <row r="189" spans="1:19" ht="14.45" customHeight="1" x14ac:dyDescent="0.2">
      <c r="A189" s="813" t="s">
        <v>1370</v>
      </c>
      <c r="B189" s="814" t="s">
        <v>1371</v>
      </c>
      <c r="C189" s="814" t="s">
        <v>568</v>
      </c>
      <c r="D189" s="814" t="s">
        <v>856</v>
      </c>
      <c r="E189" s="814" t="s">
        <v>1422</v>
      </c>
      <c r="F189" s="814" t="s">
        <v>1457</v>
      </c>
      <c r="G189" s="814" t="s">
        <v>1458</v>
      </c>
      <c r="H189" s="831">
        <v>7</v>
      </c>
      <c r="I189" s="831">
        <v>24731</v>
      </c>
      <c r="J189" s="814"/>
      <c r="K189" s="814">
        <v>3533</v>
      </c>
      <c r="L189" s="831">
        <v>6</v>
      </c>
      <c r="M189" s="831">
        <v>21258</v>
      </c>
      <c r="N189" s="814"/>
      <c r="O189" s="814">
        <v>3543</v>
      </c>
      <c r="P189" s="831">
        <v>31</v>
      </c>
      <c r="Q189" s="831">
        <v>112313</v>
      </c>
      <c r="R189" s="819"/>
      <c r="S189" s="832">
        <v>3623</v>
      </c>
    </row>
    <row r="190" spans="1:19" ht="14.45" customHeight="1" x14ac:dyDescent="0.2">
      <c r="A190" s="813" t="s">
        <v>1370</v>
      </c>
      <c r="B190" s="814" t="s">
        <v>1371</v>
      </c>
      <c r="C190" s="814" t="s">
        <v>568</v>
      </c>
      <c r="D190" s="814" t="s">
        <v>856</v>
      </c>
      <c r="E190" s="814" t="s">
        <v>1422</v>
      </c>
      <c r="F190" s="814" t="s">
        <v>1461</v>
      </c>
      <c r="G190" s="814" t="s">
        <v>1462</v>
      </c>
      <c r="H190" s="831">
        <v>8</v>
      </c>
      <c r="I190" s="831">
        <v>266.67</v>
      </c>
      <c r="J190" s="814"/>
      <c r="K190" s="814">
        <v>33.333750000000002</v>
      </c>
      <c r="L190" s="831">
        <v>3</v>
      </c>
      <c r="M190" s="831">
        <v>100</v>
      </c>
      <c r="N190" s="814"/>
      <c r="O190" s="814">
        <v>33.333333333333336</v>
      </c>
      <c r="P190" s="831">
        <v>8</v>
      </c>
      <c r="Q190" s="831">
        <v>364.45</v>
      </c>
      <c r="R190" s="819"/>
      <c r="S190" s="832">
        <v>45.556249999999999</v>
      </c>
    </row>
    <row r="191" spans="1:19" ht="14.45" customHeight="1" x14ac:dyDescent="0.2">
      <c r="A191" s="813" t="s">
        <v>1370</v>
      </c>
      <c r="B191" s="814" t="s">
        <v>1371</v>
      </c>
      <c r="C191" s="814" t="s">
        <v>568</v>
      </c>
      <c r="D191" s="814" t="s">
        <v>856</v>
      </c>
      <c r="E191" s="814" t="s">
        <v>1422</v>
      </c>
      <c r="F191" s="814" t="s">
        <v>1463</v>
      </c>
      <c r="G191" s="814" t="s">
        <v>1464</v>
      </c>
      <c r="H191" s="831">
        <v>8</v>
      </c>
      <c r="I191" s="831">
        <v>304</v>
      </c>
      <c r="J191" s="814"/>
      <c r="K191" s="814">
        <v>38</v>
      </c>
      <c r="L191" s="831">
        <v>3</v>
      </c>
      <c r="M191" s="831">
        <v>114</v>
      </c>
      <c r="N191" s="814"/>
      <c r="O191" s="814">
        <v>38</v>
      </c>
      <c r="P191" s="831">
        <v>8</v>
      </c>
      <c r="Q191" s="831">
        <v>312</v>
      </c>
      <c r="R191" s="819"/>
      <c r="S191" s="832">
        <v>39</v>
      </c>
    </row>
    <row r="192" spans="1:19" ht="14.45" customHeight="1" x14ac:dyDescent="0.2">
      <c r="A192" s="813" t="s">
        <v>1370</v>
      </c>
      <c r="B192" s="814" t="s">
        <v>1371</v>
      </c>
      <c r="C192" s="814" t="s">
        <v>568</v>
      </c>
      <c r="D192" s="814" t="s">
        <v>856</v>
      </c>
      <c r="E192" s="814" t="s">
        <v>1422</v>
      </c>
      <c r="F192" s="814" t="s">
        <v>1469</v>
      </c>
      <c r="G192" s="814" t="s">
        <v>1470</v>
      </c>
      <c r="H192" s="831">
        <v>1</v>
      </c>
      <c r="I192" s="831">
        <v>438</v>
      </c>
      <c r="J192" s="814"/>
      <c r="K192" s="814">
        <v>438</v>
      </c>
      <c r="L192" s="831"/>
      <c r="M192" s="831"/>
      <c r="N192" s="814"/>
      <c r="O192" s="814"/>
      <c r="P192" s="831">
        <v>5</v>
      </c>
      <c r="Q192" s="831">
        <v>2295</v>
      </c>
      <c r="R192" s="819"/>
      <c r="S192" s="832">
        <v>459</v>
      </c>
    </row>
    <row r="193" spans="1:19" ht="14.45" customHeight="1" x14ac:dyDescent="0.2">
      <c r="A193" s="813" t="s">
        <v>1370</v>
      </c>
      <c r="B193" s="814" t="s">
        <v>1371</v>
      </c>
      <c r="C193" s="814" t="s">
        <v>568</v>
      </c>
      <c r="D193" s="814" t="s">
        <v>856</v>
      </c>
      <c r="E193" s="814" t="s">
        <v>1422</v>
      </c>
      <c r="F193" s="814" t="s">
        <v>1471</v>
      </c>
      <c r="G193" s="814" t="s">
        <v>1472</v>
      </c>
      <c r="H193" s="831">
        <v>3</v>
      </c>
      <c r="I193" s="831">
        <v>4041</v>
      </c>
      <c r="J193" s="814"/>
      <c r="K193" s="814">
        <v>1347</v>
      </c>
      <c r="L193" s="831">
        <v>9</v>
      </c>
      <c r="M193" s="831">
        <v>12159</v>
      </c>
      <c r="N193" s="814"/>
      <c r="O193" s="814">
        <v>1351</v>
      </c>
      <c r="P193" s="831">
        <v>22</v>
      </c>
      <c r="Q193" s="831">
        <v>30976</v>
      </c>
      <c r="R193" s="819"/>
      <c r="S193" s="832">
        <v>1408</v>
      </c>
    </row>
    <row r="194" spans="1:19" ht="14.45" customHeight="1" x14ac:dyDescent="0.2">
      <c r="A194" s="813" t="s">
        <v>1370</v>
      </c>
      <c r="B194" s="814" t="s">
        <v>1371</v>
      </c>
      <c r="C194" s="814" t="s">
        <v>568</v>
      </c>
      <c r="D194" s="814" t="s">
        <v>856</v>
      </c>
      <c r="E194" s="814" t="s">
        <v>1422</v>
      </c>
      <c r="F194" s="814" t="s">
        <v>1473</v>
      </c>
      <c r="G194" s="814" t="s">
        <v>1474</v>
      </c>
      <c r="H194" s="831"/>
      <c r="I194" s="831"/>
      <c r="J194" s="814"/>
      <c r="K194" s="814"/>
      <c r="L194" s="831">
        <v>1</v>
      </c>
      <c r="M194" s="831">
        <v>514</v>
      </c>
      <c r="N194" s="814"/>
      <c r="O194" s="814">
        <v>514</v>
      </c>
      <c r="P194" s="831">
        <v>12</v>
      </c>
      <c r="Q194" s="831">
        <v>6444</v>
      </c>
      <c r="R194" s="819"/>
      <c r="S194" s="832">
        <v>537</v>
      </c>
    </row>
    <row r="195" spans="1:19" ht="14.45" customHeight="1" x14ac:dyDescent="0.2">
      <c r="A195" s="813" t="s">
        <v>1370</v>
      </c>
      <c r="B195" s="814" t="s">
        <v>1371</v>
      </c>
      <c r="C195" s="814" t="s">
        <v>568</v>
      </c>
      <c r="D195" s="814" t="s">
        <v>856</v>
      </c>
      <c r="E195" s="814" t="s">
        <v>1422</v>
      </c>
      <c r="F195" s="814" t="s">
        <v>1475</v>
      </c>
      <c r="G195" s="814" t="s">
        <v>1476</v>
      </c>
      <c r="H195" s="831"/>
      <c r="I195" s="831"/>
      <c r="J195" s="814"/>
      <c r="K195" s="814"/>
      <c r="L195" s="831"/>
      <c r="M195" s="831"/>
      <c r="N195" s="814"/>
      <c r="O195" s="814"/>
      <c r="P195" s="831">
        <v>1</v>
      </c>
      <c r="Q195" s="831">
        <v>2439</v>
      </c>
      <c r="R195" s="819"/>
      <c r="S195" s="832">
        <v>2439</v>
      </c>
    </row>
    <row r="196" spans="1:19" ht="14.45" customHeight="1" x14ac:dyDescent="0.2">
      <c r="A196" s="813" t="s">
        <v>1370</v>
      </c>
      <c r="B196" s="814" t="s">
        <v>1371</v>
      </c>
      <c r="C196" s="814" t="s">
        <v>568</v>
      </c>
      <c r="D196" s="814" t="s">
        <v>856</v>
      </c>
      <c r="E196" s="814" t="s">
        <v>1422</v>
      </c>
      <c r="F196" s="814" t="s">
        <v>1477</v>
      </c>
      <c r="G196" s="814" t="s">
        <v>1478</v>
      </c>
      <c r="H196" s="831">
        <v>2</v>
      </c>
      <c r="I196" s="831">
        <v>5316</v>
      </c>
      <c r="J196" s="814"/>
      <c r="K196" s="814">
        <v>2658</v>
      </c>
      <c r="L196" s="831">
        <v>4</v>
      </c>
      <c r="M196" s="831">
        <v>10668</v>
      </c>
      <c r="N196" s="814"/>
      <c r="O196" s="814">
        <v>2667</v>
      </c>
      <c r="P196" s="831">
        <v>4</v>
      </c>
      <c r="Q196" s="831">
        <v>11120</v>
      </c>
      <c r="R196" s="819"/>
      <c r="S196" s="832">
        <v>2780</v>
      </c>
    </row>
    <row r="197" spans="1:19" ht="14.45" customHeight="1" x14ac:dyDescent="0.2">
      <c r="A197" s="813" t="s">
        <v>1370</v>
      </c>
      <c r="B197" s="814" t="s">
        <v>1371</v>
      </c>
      <c r="C197" s="814" t="s">
        <v>568</v>
      </c>
      <c r="D197" s="814" t="s">
        <v>856</v>
      </c>
      <c r="E197" s="814" t="s">
        <v>1422</v>
      </c>
      <c r="F197" s="814" t="s">
        <v>1485</v>
      </c>
      <c r="G197" s="814" t="s">
        <v>1486</v>
      </c>
      <c r="H197" s="831"/>
      <c r="I197" s="831"/>
      <c r="J197" s="814"/>
      <c r="K197" s="814"/>
      <c r="L197" s="831"/>
      <c r="M197" s="831"/>
      <c r="N197" s="814"/>
      <c r="O197" s="814"/>
      <c r="P197" s="831">
        <v>1</v>
      </c>
      <c r="Q197" s="831">
        <v>557</v>
      </c>
      <c r="R197" s="819"/>
      <c r="S197" s="832">
        <v>557</v>
      </c>
    </row>
    <row r="198" spans="1:19" ht="14.45" customHeight="1" x14ac:dyDescent="0.2">
      <c r="A198" s="813" t="s">
        <v>1370</v>
      </c>
      <c r="B198" s="814" t="s">
        <v>1371</v>
      </c>
      <c r="C198" s="814" t="s">
        <v>568</v>
      </c>
      <c r="D198" s="814" t="s">
        <v>856</v>
      </c>
      <c r="E198" s="814" t="s">
        <v>1422</v>
      </c>
      <c r="F198" s="814" t="s">
        <v>1487</v>
      </c>
      <c r="G198" s="814" t="s">
        <v>1488</v>
      </c>
      <c r="H198" s="831">
        <v>1</v>
      </c>
      <c r="I198" s="831">
        <v>143</v>
      </c>
      <c r="J198" s="814"/>
      <c r="K198" s="814">
        <v>143</v>
      </c>
      <c r="L198" s="831"/>
      <c r="M198" s="831"/>
      <c r="N198" s="814"/>
      <c r="O198" s="814"/>
      <c r="P198" s="831"/>
      <c r="Q198" s="831"/>
      <c r="R198" s="819"/>
      <c r="S198" s="832"/>
    </row>
    <row r="199" spans="1:19" ht="14.45" customHeight="1" x14ac:dyDescent="0.2">
      <c r="A199" s="813" t="s">
        <v>1370</v>
      </c>
      <c r="B199" s="814" t="s">
        <v>1371</v>
      </c>
      <c r="C199" s="814" t="s">
        <v>568</v>
      </c>
      <c r="D199" s="814" t="s">
        <v>856</v>
      </c>
      <c r="E199" s="814" t="s">
        <v>1422</v>
      </c>
      <c r="F199" s="814" t="s">
        <v>1489</v>
      </c>
      <c r="G199" s="814" t="s">
        <v>1490</v>
      </c>
      <c r="H199" s="831">
        <v>1</v>
      </c>
      <c r="I199" s="831">
        <v>2557</v>
      </c>
      <c r="J199" s="814"/>
      <c r="K199" s="814">
        <v>2557</v>
      </c>
      <c r="L199" s="831"/>
      <c r="M199" s="831"/>
      <c r="N199" s="814"/>
      <c r="O199" s="814"/>
      <c r="P199" s="831"/>
      <c r="Q199" s="831"/>
      <c r="R199" s="819"/>
      <c r="S199" s="832"/>
    </row>
    <row r="200" spans="1:19" ht="14.45" customHeight="1" x14ac:dyDescent="0.2">
      <c r="A200" s="813" t="s">
        <v>1370</v>
      </c>
      <c r="B200" s="814" t="s">
        <v>1371</v>
      </c>
      <c r="C200" s="814" t="s">
        <v>568</v>
      </c>
      <c r="D200" s="814" t="s">
        <v>856</v>
      </c>
      <c r="E200" s="814" t="s">
        <v>1422</v>
      </c>
      <c r="F200" s="814" t="s">
        <v>1491</v>
      </c>
      <c r="G200" s="814" t="s">
        <v>1492</v>
      </c>
      <c r="H200" s="831"/>
      <c r="I200" s="831"/>
      <c r="J200" s="814"/>
      <c r="K200" s="814"/>
      <c r="L200" s="831"/>
      <c r="M200" s="831"/>
      <c r="N200" s="814"/>
      <c r="O200" s="814"/>
      <c r="P200" s="831">
        <v>2</v>
      </c>
      <c r="Q200" s="831">
        <v>3530</v>
      </c>
      <c r="R200" s="819"/>
      <c r="S200" s="832">
        <v>1765</v>
      </c>
    </row>
    <row r="201" spans="1:19" ht="14.45" customHeight="1" x14ac:dyDescent="0.2">
      <c r="A201" s="813" t="s">
        <v>1370</v>
      </c>
      <c r="B201" s="814" t="s">
        <v>1371</v>
      </c>
      <c r="C201" s="814" t="s">
        <v>568</v>
      </c>
      <c r="D201" s="814" t="s">
        <v>856</v>
      </c>
      <c r="E201" s="814" t="s">
        <v>1422</v>
      </c>
      <c r="F201" s="814" t="s">
        <v>1493</v>
      </c>
      <c r="G201" s="814" t="s">
        <v>1494</v>
      </c>
      <c r="H201" s="831"/>
      <c r="I201" s="831"/>
      <c r="J201" s="814"/>
      <c r="K201" s="814"/>
      <c r="L201" s="831"/>
      <c r="M201" s="831"/>
      <c r="N201" s="814"/>
      <c r="O201" s="814"/>
      <c r="P201" s="831">
        <v>1</v>
      </c>
      <c r="Q201" s="831">
        <v>752</v>
      </c>
      <c r="R201" s="819"/>
      <c r="S201" s="832">
        <v>752</v>
      </c>
    </row>
    <row r="202" spans="1:19" ht="14.45" customHeight="1" x14ac:dyDescent="0.2">
      <c r="A202" s="813" t="s">
        <v>1370</v>
      </c>
      <c r="B202" s="814" t="s">
        <v>1371</v>
      </c>
      <c r="C202" s="814" t="s">
        <v>568</v>
      </c>
      <c r="D202" s="814" t="s">
        <v>857</v>
      </c>
      <c r="E202" s="814" t="s">
        <v>1372</v>
      </c>
      <c r="F202" s="814" t="s">
        <v>1373</v>
      </c>
      <c r="G202" s="814" t="s">
        <v>1374</v>
      </c>
      <c r="H202" s="831"/>
      <c r="I202" s="831"/>
      <c r="J202" s="814"/>
      <c r="K202" s="814"/>
      <c r="L202" s="831">
        <v>30</v>
      </c>
      <c r="M202" s="831">
        <v>52913.099999999984</v>
      </c>
      <c r="N202" s="814"/>
      <c r="O202" s="814">
        <v>1763.7699999999995</v>
      </c>
      <c r="P202" s="831">
        <v>6</v>
      </c>
      <c r="Q202" s="831">
        <v>10582.62</v>
      </c>
      <c r="R202" s="819"/>
      <c r="S202" s="832">
        <v>1763.7700000000002</v>
      </c>
    </row>
    <row r="203" spans="1:19" ht="14.45" customHeight="1" x14ac:dyDescent="0.2">
      <c r="A203" s="813" t="s">
        <v>1370</v>
      </c>
      <c r="B203" s="814" t="s">
        <v>1371</v>
      </c>
      <c r="C203" s="814" t="s">
        <v>568</v>
      </c>
      <c r="D203" s="814" t="s">
        <v>857</v>
      </c>
      <c r="E203" s="814" t="s">
        <v>1375</v>
      </c>
      <c r="F203" s="814" t="s">
        <v>1378</v>
      </c>
      <c r="G203" s="814" t="s">
        <v>1379</v>
      </c>
      <c r="H203" s="831">
        <v>1585</v>
      </c>
      <c r="I203" s="831">
        <v>4216.0999999999995</v>
      </c>
      <c r="J203" s="814"/>
      <c r="K203" s="814">
        <v>2.6599999999999997</v>
      </c>
      <c r="L203" s="831">
        <v>1251</v>
      </c>
      <c r="M203" s="831">
        <v>3114.9900000000002</v>
      </c>
      <c r="N203" s="814"/>
      <c r="O203" s="814">
        <v>2.4900000000000002</v>
      </c>
      <c r="P203" s="831">
        <v>1447</v>
      </c>
      <c r="Q203" s="831">
        <v>3752.67</v>
      </c>
      <c r="R203" s="819"/>
      <c r="S203" s="832">
        <v>2.5934139599170698</v>
      </c>
    </row>
    <row r="204" spans="1:19" ht="14.45" customHeight="1" x14ac:dyDescent="0.2">
      <c r="A204" s="813" t="s">
        <v>1370</v>
      </c>
      <c r="B204" s="814" t="s">
        <v>1371</v>
      </c>
      <c r="C204" s="814" t="s">
        <v>568</v>
      </c>
      <c r="D204" s="814" t="s">
        <v>857</v>
      </c>
      <c r="E204" s="814" t="s">
        <v>1375</v>
      </c>
      <c r="F204" s="814" t="s">
        <v>1380</v>
      </c>
      <c r="G204" s="814" t="s">
        <v>1381</v>
      </c>
      <c r="H204" s="831">
        <v>1458</v>
      </c>
      <c r="I204" s="831">
        <v>10716.3</v>
      </c>
      <c r="J204" s="814"/>
      <c r="K204" s="814">
        <v>7.35</v>
      </c>
      <c r="L204" s="831">
        <v>150</v>
      </c>
      <c r="M204" s="831">
        <v>1072.5</v>
      </c>
      <c r="N204" s="814"/>
      <c r="O204" s="814">
        <v>7.15</v>
      </c>
      <c r="P204" s="831">
        <v>4990</v>
      </c>
      <c r="Q204" s="831">
        <v>36380.500000000007</v>
      </c>
      <c r="R204" s="819"/>
      <c r="S204" s="832">
        <v>7.2906813627254525</v>
      </c>
    </row>
    <row r="205" spans="1:19" ht="14.45" customHeight="1" x14ac:dyDescent="0.2">
      <c r="A205" s="813" t="s">
        <v>1370</v>
      </c>
      <c r="B205" s="814" t="s">
        <v>1371</v>
      </c>
      <c r="C205" s="814" t="s">
        <v>568</v>
      </c>
      <c r="D205" s="814" t="s">
        <v>857</v>
      </c>
      <c r="E205" s="814" t="s">
        <v>1375</v>
      </c>
      <c r="F205" s="814" t="s">
        <v>1384</v>
      </c>
      <c r="G205" s="814" t="s">
        <v>1385</v>
      </c>
      <c r="H205" s="831">
        <v>70845</v>
      </c>
      <c r="I205" s="831">
        <v>380437.65000000014</v>
      </c>
      <c r="J205" s="814"/>
      <c r="K205" s="814">
        <v>5.3700000000000019</v>
      </c>
      <c r="L205" s="831">
        <v>40686</v>
      </c>
      <c r="M205" s="831">
        <v>210519.31</v>
      </c>
      <c r="N205" s="814"/>
      <c r="O205" s="814">
        <v>5.1742444575529669</v>
      </c>
      <c r="P205" s="831">
        <v>20447</v>
      </c>
      <c r="Q205" s="831">
        <v>108732.76000000002</v>
      </c>
      <c r="R205" s="819"/>
      <c r="S205" s="832">
        <v>5.3177854942045295</v>
      </c>
    </row>
    <row r="206" spans="1:19" ht="14.45" customHeight="1" x14ac:dyDescent="0.2">
      <c r="A206" s="813" t="s">
        <v>1370</v>
      </c>
      <c r="B206" s="814" t="s">
        <v>1371</v>
      </c>
      <c r="C206" s="814" t="s">
        <v>568</v>
      </c>
      <c r="D206" s="814" t="s">
        <v>857</v>
      </c>
      <c r="E206" s="814" t="s">
        <v>1375</v>
      </c>
      <c r="F206" s="814" t="s">
        <v>1386</v>
      </c>
      <c r="G206" s="814" t="s">
        <v>1387</v>
      </c>
      <c r="H206" s="831">
        <v>505</v>
      </c>
      <c r="I206" s="831">
        <v>4726.8000000000011</v>
      </c>
      <c r="J206" s="814"/>
      <c r="K206" s="814">
        <v>9.360000000000003</v>
      </c>
      <c r="L206" s="831">
        <v>63.5</v>
      </c>
      <c r="M206" s="831">
        <v>587.79999999999995</v>
      </c>
      <c r="N206" s="814"/>
      <c r="O206" s="814">
        <v>9.2566929133858267</v>
      </c>
      <c r="P206" s="831">
        <v>564</v>
      </c>
      <c r="Q206" s="831">
        <v>5329.8</v>
      </c>
      <c r="R206" s="819"/>
      <c r="S206" s="832">
        <v>9.4500000000000011</v>
      </c>
    </row>
    <row r="207" spans="1:19" ht="14.45" customHeight="1" x14ac:dyDescent="0.2">
      <c r="A207" s="813" t="s">
        <v>1370</v>
      </c>
      <c r="B207" s="814" t="s">
        <v>1371</v>
      </c>
      <c r="C207" s="814" t="s">
        <v>568</v>
      </c>
      <c r="D207" s="814" t="s">
        <v>857</v>
      </c>
      <c r="E207" s="814" t="s">
        <v>1375</v>
      </c>
      <c r="F207" s="814" t="s">
        <v>1388</v>
      </c>
      <c r="G207" s="814" t="s">
        <v>1389</v>
      </c>
      <c r="H207" s="831">
        <v>175</v>
      </c>
      <c r="I207" s="831">
        <v>1645</v>
      </c>
      <c r="J207" s="814"/>
      <c r="K207" s="814">
        <v>9.4</v>
      </c>
      <c r="L207" s="831"/>
      <c r="M207" s="831"/>
      <c r="N207" s="814"/>
      <c r="O207" s="814"/>
      <c r="P207" s="831">
        <v>287</v>
      </c>
      <c r="Q207" s="831">
        <v>2723.63</v>
      </c>
      <c r="R207" s="819"/>
      <c r="S207" s="832">
        <v>9.49</v>
      </c>
    </row>
    <row r="208" spans="1:19" ht="14.45" customHeight="1" x14ac:dyDescent="0.2">
      <c r="A208" s="813" t="s">
        <v>1370</v>
      </c>
      <c r="B208" s="814" t="s">
        <v>1371</v>
      </c>
      <c r="C208" s="814" t="s">
        <v>568</v>
      </c>
      <c r="D208" s="814" t="s">
        <v>857</v>
      </c>
      <c r="E208" s="814" t="s">
        <v>1375</v>
      </c>
      <c r="F208" s="814" t="s">
        <v>1390</v>
      </c>
      <c r="G208" s="814" t="s">
        <v>1391</v>
      </c>
      <c r="H208" s="831">
        <v>3270.3999999999996</v>
      </c>
      <c r="I208" s="831">
        <v>33685.12000000001</v>
      </c>
      <c r="J208" s="814"/>
      <c r="K208" s="814">
        <v>10.300000000000004</v>
      </c>
      <c r="L208" s="831">
        <v>448</v>
      </c>
      <c r="M208" s="831">
        <v>4613.21</v>
      </c>
      <c r="N208" s="814"/>
      <c r="O208" s="814">
        <v>10.29734375</v>
      </c>
      <c r="P208" s="831">
        <v>421</v>
      </c>
      <c r="Q208" s="831">
        <v>4454.18</v>
      </c>
      <c r="R208" s="819"/>
      <c r="S208" s="832">
        <v>10.58</v>
      </c>
    </row>
    <row r="209" spans="1:19" ht="14.45" customHeight="1" x14ac:dyDescent="0.2">
      <c r="A209" s="813" t="s">
        <v>1370</v>
      </c>
      <c r="B209" s="814" t="s">
        <v>1371</v>
      </c>
      <c r="C209" s="814" t="s">
        <v>568</v>
      </c>
      <c r="D209" s="814" t="s">
        <v>857</v>
      </c>
      <c r="E209" s="814" t="s">
        <v>1375</v>
      </c>
      <c r="F209" s="814" t="s">
        <v>1392</v>
      </c>
      <c r="G209" s="814" t="s">
        <v>1393</v>
      </c>
      <c r="H209" s="831"/>
      <c r="I209" s="831"/>
      <c r="J209" s="814"/>
      <c r="K209" s="814"/>
      <c r="L209" s="831"/>
      <c r="M209" s="831"/>
      <c r="N209" s="814"/>
      <c r="O209" s="814"/>
      <c r="P209" s="831">
        <v>1.21</v>
      </c>
      <c r="Q209" s="831">
        <v>83.24</v>
      </c>
      <c r="R209" s="819"/>
      <c r="S209" s="832">
        <v>68.793388429752071</v>
      </c>
    </row>
    <row r="210" spans="1:19" ht="14.45" customHeight="1" x14ac:dyDescent="0.2">
      <c r="A210" s="813" t="s">
        <v>1370</v>
      </c>
      <c r="B210" s="814" t="s">
        <v>1371</v>
      </c>
      <c r="C210" s="814" t="s">
        <v>568</v>
      </c>
      <c r="D210" s="814" t="s">
        <v>857</v>
      </c>
      <c r="E210" s="814" t="s">
        <v>1375</v>
      </c>
      <c r="F210" s="814" t="s">
        <v>1396</v>
      </c>
      <c r="G210" s="814" t="s">
        <v>1397</v>
      </c>
      <c r="H210" s="831">
        <v>890</v>
      </c>
      <c r="I210" s="831">
        <v>17844.5</v>
      </c>
      <c r="J210" s="814"/>
      <c r="K210" s="814">
        <v>20.05</v>
      </c>
      <c r="L210" s="831"/>
      <c r="M210" s="831"/>
      <c r="N210" s="814"/>
      <c r="O210" s="814"/>
      <c r="P210" s="831">
        <v>2825</v>
      </c>
      <c r="Q210" s="831">
        <v>57683.7</v>
      </c>
      <c r="R210" s="819"/>
      <c r="S210" s="832">
        <v>20.419008849557521</v>
      </c>
    </row>
    <row r="211" spans="1:19" ht="14.45" customHeight="1" x14ac:dyDescent="0.2">
      <c r="A211" s="813" t="s">
        <v>1370</v>
      </c>
      <c r="B211" s="814" t="s">
        <v>1371</v>
      </c>
      <c r="C211" s="814" t="s">
        <v>568</v>
      </c>
      <c r="D211" s="814" t="s">
        <v>857</v>
      </c>
      <c r="E211" s="814" t="s">
        <v>1375</v>
      </c>
      <c r="F211" s="814" t="s">
        <v>1400</v>
      </c>
      <c r="G211" s="814" t="s">
        <v>1401</v>
      </c>
      <c r="H211" s="831">
        <v>1</v>
      </c>
      <c r="I211" s="831">
        <v>1817.79</v>
      </c>
      <c r="J211" s="814"/>
      <c r="K211" s="814">
        <v>1817.79</v>
      </c>
      <c r="L211" s="831"/>
      <c r="M211" s="831"/>
      <c r="N211" s="814"/>
      <c r="O211" s="814"/>
      <c r="P211" s="831">
        <v>2</v>
      </c>
      <c r="Q211" s="831">
        <v>3706.1</v>
      </c>
      <c r="R211" s="819"/>
      <c r="S211" s="832">
        <v>1853.05</v>
      </c>
    </row>
    <row r="212" spans="1:19" ht="14.45" customHeight="1" x14ac:dyDescent="0.2">
      <c r="A212" s="813" t="s">
        <v>1370</v>
      </c>
      <c r="B212" s="814" t="s">
        <v>1371</v>
      </c>
      <c r="C212" s="814" t="s">
        <v>568</v>
      </c>
      <c r="D212" s="814" t="s">
        <v>857</v>
      </c>
      <c r="E212" s="814" t="s">
        <v>1375</v>
      </c>
      <c r="F212" s="814" t="s">
        <v>1404</v>
      </c>
      <c r="G212" s="814" t="s">
        <v>1405</v>
      </c>
      <c r="H212" s="831">
        <v>51580</v>
      </c>
      <c r="I212" s="831">
        <v>199098.8</v>
      </c>
      <c r="J212" s="814"/>
      <c r="K212" s="814">
        <v>3.86</v>
      </c>
      <c r="L212" s="831">
        <v>35216</v>
      </c>
      <c r="M212" s="831">
        <v>128890.56000000001</v>
      </c>
      <c r="N212" s="814"/>
      <c r="O212" s="814">
        <v>3.66</v>
      </c>
      <c r="P212" s="831">
        <v>58533</v>
      </c>
      <c r="Q212" s="831">
        <v>222339.47999999992</v>
      </c>
      <c r="R212" s="819"/>
      <c r="S212" s="832">
        <v>3.7985321100917417</v>
      </c>
    </row>
    <row r="213" spans="1:19" ht="14.45" customHeight="1" x14ac:dyDescent="0.2">
      <c r="A213" s="813" t="s">
        <v>1370</v>
      </c>
      <c r="B213" s="814" t="s">
        <v>1371</v>
      </c>
      <c r="C213" s="814" t="s">
        <v>568</v>
      </c>
      <c r="D213" s="814" t="s">
        <v>857</v>
      </c>
      <c r="E213" s="814" t="s">
        <v>1375</v>
      </c>
      <c r="F213" s="814" t="s">
        <v>1406</v>
      </c>
      <c r="G213" s="814" t="s">
        <v>1407</v>
      </c>
      <c r="H213" s="831"/>
      <c r="I213" s="831"/>
      <c r="J213" s="814"/>
      <c r="K213" s="814"/>
      <c r="L213" s="831"/>
      <c r="M213" s="831"/>
      <c r="N213" s="814"/>
      <c r="O213" s="814"/>
      <c r="P213" s="831">
        <v>507</v>
      </c>
      <c r="Q213" s="831">
        <v>3143.3999999999996</v>
      </c>
      <c r="R213" s="819"/>
      <c r="S213" s="832">
        <v>6.1999999999999993</v>
      </c>
    </row>
    <row r="214" spans="1:19" ht="14.45" customHeight="1" x14ac:dyDescent="0.2">
      <c r="A214" s="813" t="s">
        <v>1370</v>
      </c>
      <c r="B214" s="814" t="s">
        <v>1371</v>
      </c>
      <c r="C214" s="814" t="s">
        <v>568</v>
      </c>
      <c r="D214" s="814" t="s">
        <v>857</v>
      </c>
      <c r="E214" s="814" t="s">
        <v>1375</v>
      </c>
      <c r="F214" s="814" t="s">
        <v>1408</v>
      </c>
      <c r="G214" s="814" t="s">
        <v>1409</v>
      </c>
      <c r="H214" s="831"/>
      <c r="I214" s="831"/>
      <c r="J214" s="814"/>
      <c r="K214" s="814"/>
      <c r="L214" s="831"/>
      <c r="M214" s="831"/>
      <c r="N214" s="814"/>
      <c r="O214" s="814"/>
      <c r="P214" s="831">
        <v>474</v>
      </c>
      <c r="Q214" s="831">
        <v>73740.180000000008</v>
      </c>
      <c r="R214" s="819"/>
      <c r="S214" s="832">
        <v>155.57000000000002</v>
      </c>
    </row>
    <row r="215" spans="1:19" ht="14.45" customHeight="1" x14ac:dyDescent="0.2">
      <c r="A215" s="813" t="s">
        <v>1370</v>
      </c>
      <c r="B215" s="814" t="s">
        <v>1371</v>
      </c>
      <c r="C215" s="814" t="s">
        <v>568</v>
      </c>
      <c r="D215" s="814" t="s">
        <v>857</v>
      </c>
      <c r="E215" s="814" t="s">
        <v>1375</v>
      </c>
      <c r="F215" s="814" t="s">
        <v>1410</v>
      </c>
      <c r="G215" s="814" t="s">
        <v>1411</v>
      </c>
      <c r="H215" s="831">
        <v>1954</v>
      </c>
      <c r="I215" s="831">
        <v>39763.9</v>
      </c>
      <c r="J215" s="814"/>
      <c r="K215" s="814">
        <v>20.350000000000001</v>
      </c>
      <c r="L215" s="831">
        <v>4091</v>
      </c>
      <c r="M215" s="831">
        <v>84130.36</v>
      </c>
      <c r="N215" s="814"/>
      <c r="O215" s="814">
        <v>20.564742116841849</v>
      </c>
      <c r="P215" s="831">
        <v>2202</v>
      </c>
      <c r="Q215" s="831">
        <v>46462.2</v>
      </c>
      <c r="R215" s="819"/>
      <c r="S215" s="832">
        <v>21.099999999999998</v>
      </c>
    </row>
    <row r="216" spans="1:19" ht="14.45" customHeight="1" x14ac:dyDescent="0.2">
      <c r="A216" s="813" t="s">
        <v>1370</v>
      </c>
      <c r="B216" s="814" t="s">
        <v>1371</v>
      </c>
      <c r="C216" s="814" t="s">
        <v>568</v>
      </c>
      <c r="D216" s="814" t="s">
        <v>857</v>
      </c>
      <c r="E216" s="814" t="s">
        <v>1375</v>
      </c>
      <c r="F216" s="814" t="s">
        <v>1414</v>
      </c>
      <c r="G216" s="814" t="s">
        <v>1415</v>
      </c>
      <c r="H216" s="831">
        <v>4467</v>
      </c>
      <c r="I216" s="831">
        <v>85319.7</v>
      </c>
      <c r="J216" s="814"/>
      <c r="K216" s="814">
        <v>19.099999999999998</v>
      </c>
      <c r="L216" s="831"/>
      <c r="M216" s="831"/>
      <c r="N216" s="814"/>
      <c r="O216" s="814"/>
      <c r="P216" s="831">
        <v>1325</v>
      </c>
      <c r="Q216" s="831">
        <v>25930.25</v>
      </c>
      <c r="R216" s="819"/>
      <c r="S216" s="832">
        <v>19.57</v>
      </c>
    </row>
    <row r="217" spans="1:19" ht="14.45" customHeight="1" x14ac:dyDescent="0.2">
      <c r="A217" s="813" t="s">
        <v>1370</v>
      </c>
      <c r="B217" s="814" t="s">
        <v>1371</v>
      </c>
      <c r="C217" s="814" t="s">
        <v>568</v>
      </c>
      <c r="D217" s="814" t="s">
        <v>857</v>
      </c>
      <c r="E217" s="814" t="s">
        <v>1422</v>
      </c>
      <c r="F217" s="814" t="s">
        <v>1423</v>
      </c>
      <c r="G217" s="814" t="s">
        <v>1424</v>
      </c>
      <c r="H217" s="831">
        <v>33</v>
      </c>
      <c r="I217" s="831">
        <v>1254</v>
      </c>
      <c r="J217" s="814"/>
      <c r="K217" s="814">
        <v>38</v>
      </c>
      <c r="L217" s="831">
        <v>79</v>
      </c>
      <c r="M217" s="831">
        <v>3002</v>
      </c>
      <c r="N217" s="814"/>
      <c r="O217" s="814">
        <v>38</v>
      </c>
      <c r="P217" s="831">
        <v>68</v>
      </c>
      <c r="Q217" s="831">
        <v>2720</v>
      </c>
      <c r="R217" s="819"/>
      <c r="S217" s="832">
        <v>40</v>
      </c>
    </row>
    <row r="218" spans="1:19" ht="14.45" customHeight="1" x14ac:dyDescent="0.2">
      <c r="A218" s="813" t="s">
        <v>1370</v>
      </c>
      <c r="B218" s="814" t="s">
        <v>1371</v>
      </c>
      <c r="C218" s="814" t="s">
        <v>568</v>
      </c>
      <c r="D218" s="814" t="s">
        <v>857</v>
      </c>
      <c r="E218" s="814" t="s">
        <v>1422</v>
      </c>
      <c r="F218" s="814" t="s">
        <v>1425</v>
      </c>
      <c r="G218" s="814" t="s">
        <v>1426</v>
      </c>
      <c r="H218" s="831">
        <v>27</v>
      </c>
      <c r="I218" s="831">
        <v>12069</v>
      </c>
      <c r="J218" s="814"/>
      <c r="K218" s="814">
        <v>447</v>
      </c>
      <c r="L218" s="831">
        <v>23</v>
      </c>
      <c r="M218" s="831">
        <v>10327</v>
      </c>
      <c r="N218" s="814"/>
      <c r="O218" s="814">
        <v>449</v>
      </c>
      <c r="P218" s="831">
        <v>4</v>
      </c>
      <c r="Q218" s="831">
        <v>1888</v>
      </c>
      <c r="R218" s="819"/>
      <c r="S218" s="832">
        <v>472</v>
      </c>
    </row>
    <row r="219" spans="1:19" ht="14.45" customHeight="1" x14ac:dyDescent="0.2">
      <c r="A219" s="813" t="s">
        <v>1370</v>
      </c>
      <c r="B219" s="814" t="s">
        <v>1371</v>
      </c>
      <c r="C219" s="814" t="s">
        <v>568</v>
      </c>
      <c r="D219" s="814" t="s">
        <v>857</v>
      </c>
      <c r="E219" s="814" t="s">
        <v>1422</v>
      </c>
      <c r="F219" s="814" t="s">
        <v>1427</v>
      </c>
      <c r="G219" s="814" t="s">
        <v>1428</v>
      </c>
      <c r="H219" s="831">
        <v>161</v>
      </c>
      <c r="I219" s="831">
        <v>28819</v>
      </c>
      <c r="J219" s="814"/>
      <c r="K219" s="814">
        <v>179</v>
      </c>
      <c r="L219" s="831">
        <v>153</v>
      </c>
      <c r="M219" s="831">
        <v>27540</v>
      </c>
      <c r="N219" s="814"/>
      <c r="O219" s="814">
        <v>180</v>
      </c>
      <c r="P219" s="831">
        <v>124</v>
      </c>
      <c r="Q219" s="831">
        <v>24056</v>
      </c>
      <c r="R219" s="819"/>
      <c r="S219" s="832">
        <v>194</v>
      </c>
    </row>
    <row r="220" spans="1:19" ht="14.45" customHeight="1" x14ac:dyDescent="0.2">
      <c r="A220" s="813" t="s">
        <v>1370</v>
      </c>
      <c r="B220" s="814" t="s">
        <v>1371</v>
      </c>
      <c r="C220" s="814" t="s">
        <v>568</v>
      </c>
      <c r="D220" s="814" t="s">
        <v>857</v>
      </c>
      <c r="E220" s="814" t="s">
        <v>1422</v>
      </c>
      <c r="F220" s="814" t="s">
        <v>1433</v>
      </c>
      <c r="G220" s="814" t="s">
        <v>1434</v>
      </c>
      <c r="H220" s="831">
        <v>7</v>
      </c>
      <c r="I220" s="831">
        <v>14329</v>
      </c>
      <c r="J220" s="814"/>
      <c r="K220" s="814">
        <v>2047</v>
      </c>
      <c r="L220" s="831">
        <v>1</v>
      </c>
      <c r="M220" s="831">
        <v>2052</v>
      </c>
      <c r="N220" s="814"/>
      <c r="O220" s="814">
        <v>2052</v>
      </c>
      <c r="P220" s="831">
        <v>5</v>
      </c>
      <c r="Q220" s="831">
        <v>10635</v>
      </c>
      <c r="R220" s="819"/>
      <c r="S220" s="832">
        <v>2127</v>
      </c>
    </row>
    <row r="221" spans="1:19" ht="14.45" customHeight="1" x14ac:dyDescent="0.2">
      <c r="A221" s="813" t="s">
        <v>1370</v>
      </c>
      <c r="B221" s="814" t="s">
        <v>1371</v>
      </c>
      <c r="C221" s="814" t="s">
        <v>568</v>
      </c>
      <c r="D221" s="814" t="s">
        <v>857</v>
      </c>
      <c r="E221" s="814" t="s">
        <v>1422</v>
      </c>
      <c r="F221" s="814" t="s">
        <v>1439</v>
      </c>
      <c r="G221" s="814" t="s">
        <v>1440</v>
      </c>
      <c r="H221" s="831">
        <v>1</v>
      </c>
      <c r="I221" s="831">
        <v>1357</v>
      </c>
      <c r="J221" s="814"/>
      <c r="K221" s="814">
        <v>1357</v>
      </c>
      <c r="L221" s="831"/>
      <c r="M221" s="831"/>
      <c r="N221" s="814"/>
      <c r="O221" s="814"/>
      <c r="P221" s="831"/>
      <c r="Q221" s="831"/>
      <c r="R221" s="819"/>
      <c r="S221" s="832"/>
    </row>
    <row r="222" spans="1:19" ht="14.45" customHeight="1" x14ac:dyDescent="0.2">
      <c r="A222" s="813" t="s">
        <v>1370</v>
      </c>
      <c r="B222" s="814" t="s">
        <v>1371</v>
      </c>
      <c r="C222" s="814" t="s">
        <v>568</v>
      </c>
      <c r="D222" s="814" t="s">
        <v>857</v>
      </c>
      <c r="E222" s="814" t="s">
        <v>1422</v>
      </c>
      <c r="F222" s="814" t="s">
        <v>1441</v>
      </c>
      <c r="G222" s="814" t="s">
        <v>1442</v>
      </c>
      <c r="H222" s="831">
        <v>5</v>
      </c>
      <c r="I222" s="831">
        <v>7185</v>
      </c>
      <c r="J222" s="814"/>
      <c r="K222" s="814">
        <v>1437</v>
      </c>
      <c r="L222" s="831">
        <v>3</v>
      </c>
      <c r="M222" s="831">
        <v>4323</v>
      </c>
      <c r="N222" s="814"/>
      <c r="O222" s="814">
        <v>1441</v>
      </c>
      <c r="P222" s="831">
        <v>3</v>
      </c>
      <c r="Q222" s="831">
        <v>4470</v>
      </c>
      <c r="R222" s="819"/>
      <c r="S222" s="832">
        <v>1490</v>
      </c>
    </row>
    <row r="223" spans="1:19" ht="14.45" customHeight="1" x14ac:dyDescent="0.2">
      <c r="A223" s="813" t="s">
        <v>1370</v>
      </c>
      <c r="B223" s="814" t="s">
        <v>1371</v>
      </c>
      <c r="C223" s="814" t="s">
        <v>568</v>
      </c>
      <c r="D223" s="814" t="s">
        <v>857</v>
      </c>
      <c r="E223" s="814" t="s">
        <v>1422</v>
      </c>
      <c r="F223" s="814" t="s">
        <v>1443</v>
      </c>
      <c r="G223" s="814" t="s">
        <v>1444</v>
      </c>
      <c r="H223" s="831">
        <v>39</v>
      </c>
      <c r="I223" s="831">
        <v>74880</v>
      </c>
      <c r="J223" s="814"/>
      <c r="K223" s="814">
        <v>1920</v>
      </c>
      <c r="L223" s="831">
        <v>5</v>
      </c>
      <c r="M223" s="831">
        <v>9625</v>
      </c>
      <c r="N223" s="814"/>
      <c r="O223" s="814">
        <v>1925</v>
      </c>
      <c r="P223" s="831">
        <v>6</v>
      </c>
      <c r="Q223" s="831">
        <v>12000</v>
      </c>
      <c r="R223" s="819"/>
      <c r="S223" s="832">
        <v>2000</v>
      </c>
    </row>
    <row r="224" spans="1:19" ht="14.45" customHeight="1" x14ac:dyDescent="0.2">
      <c r="A224" s="813" t="s">
        <v>1370</v>
      </c>
      <c r="B224" s="814" t="s">
        <v>1371</v>
      </c>
      <c r="C224" s="814" t="s">
        <v>568</v>
      </c>
      <c r="D224" s="814" t="s">
        <v>857</v>
      </c>
      <c r="E224" s="814" t="s">
        <v>1422</v>
      </c>
      <c r="F224" s="814" t="s">
        <v>1445</v>
      </c>
      <c r="G224" s="814" t="s">
        <v>1446</v>
      </c>
      <c r="H224" s="831">
        <v>6</v>
      </c>
      <c r="I224" s="831">
        <v>7314</v>
      </c>
      <c r="J224" s="814"/>
      <c r="K224" s="814">
        <v>1219</v>
      </c>
      <c r="L224" s="831">
        <v>4</v>
      </c>
      <c r="M224" s="831">
        <v>4892</v>
      </c>
      <c r="N224" s="814"/>
      <c r="O224" s="814">
        <v>1223</v>
      </c>
      <c r="P224" s="831">
        <v>5</v>
      </c>
      <c r="Q224" s="831">
        <v>6335</v>
      </c>
      <c r="R224" s="819"/>
      <c r="S224" s="832">
        <v>1267</v>
      </c>
    </row>
    <row r="225" spans="1:19" ht="14.45" customHeight="1" x14ac:dyDescent="0.2">
      <c r="A225" s="813" t="s">
        <v>1370</v>
      </c>
      <c r="B225" s="814" t="s">
        <v>1371</v>
      </c>
      <c r="C225" s="814" t="s">
        <v>568</v>
      </c>
      <c r="D225" s="814" t="s">
        <v>857</v>
      </c>
      <c r="E225" s="814" t="s">
        <v>1422</v>
      </c>
      <c r="F225" s="814" t="s">
        <v>1447</v>
      </c>
      <c r="G225" s="814" t="s">
        <v>1448</v>
      </c>
      <c r="H225" s="831">
        <v>1</v>
      </c>
      <c r="I225" s="831">
        <v>685</v>
      </c>
      <c r="J225" s="814"/>
      <c r="K225" s="814">
        <v>685</v>
      </c>
      <c r="L225" s="831"/>
      <c r="M225" s="831"/>
      <c r="N225" s="814"/>
      <c r="O225" s="814"/>
      <c r="P225" s="831">
        <v>2</v>
      </c>
      <c r="Q225" s="831">
        <v>1430</v>
      </c>
      <c r="R225" s="819"/>
      <c r="S225" s="832">
        <v>715</v>
      </c>
    </row>
    <row r="226" spans="1:19" ht="14.45" customHeight="1" x14ac:dyDescent="0.2">
      <c r="A226" s="813" t="s">
        <v>1370</v>
      </c>
      <c r="B226" s="814" t="s">
        <v>1371</v>
      </c>
      <c r="C226" s="814" t="s">
        <v>568</v>
      </c>
      <c r="D226" s="814" t="s">
        <v>857</v>
      </c>
      <c r="E226" s="814" t="s">
        <v>1422</v>
      </c>
      <c r="F226" s="814" t="s">
        <v>1449</v>
      </c>
      <c r="G226" s="814" t="s">
        <v>1450</v>
      </c>
      <c r="H226" s="831">
        <v>3</v>
      </c>
      <c r="I226" s="831">
        <v>2160</v>
      </c>
      <c r="J226" s="814"/>
      <c r="K226" s="814">
        <v>720</v>
      </c>
      <c r="L226" s="831">
        <v>6</v>
      </c>
      <c r="M226" s="831">
        <v>4332</v>
      </c>
      <c r="N226" s="814"/>
      <c r="O226" s="814">
        <v>722</v>
      </c>
      <c r="P226" s="831"/>
      <c r="Q226" s="831"/>
      <c r="R226" s="819"/>
      <c r="S226" s="832"/>
    </row>
    <row r="227" spans="1:19" ht="14.45" customHeight="1" x14ac:dyDescent="0.2">
      <c r="A227" s="813" t="s">
        <v>1370</v>
      </c>
      <c r="B227" s="814" t="s">
        <v>1371</v>
      </c>
      <c r="C227" s="814" t="s">
        <v>568</v>
      </c>
      <c r="D227" s="814" t="s">
        <v>857</v>
      </c>
      <c r="E227" s="814" t="s">
        <v>1422</v>
      </c>
      <c r="F227" s="814" t="s">
        <v>1453</v>
      </c>
      <c r="G227" s="814" t="s">
        <v>1454</v>
      </c>
      <c r="H227" s="831">
        <v>421</v>
      </c>
      <c r="I227" s="831">
        <v>770851</v>
      </c>
      <c r="J227" s="814"/>
      <c r="K227" s="814">
        <v>1831</v>
      </c>
      <c r="L227" s="831">
        <v>271</v>
      </c>
      <c r="M227" s="831">
        <v>497285</v>
      </c>
      <c r="N227" s="814"/>
      <c r="O227" s="814">
        <v>1835</v>
      </c>
      <c r="P227" s="831">
        <v>319</v>
      </c>
      <c r="Q227" s="831">
        <v>608971</v>
      </c>
      <c r="R227" s="819"/>
      <c r="S227" s="832">
        <v>1909</v>
      </c>
    </row>
    <row r="228" spans="1:19" ht="14.45" customHeight="1" x14ac:dyDescent="0.2">
      <c r="A228" s="813" t="s">
        <v>1370</v>
      </c>
      <c r="B228" s="814" t="s">
        <v>1371</v>
      </c>
      <c r="C228" s="814" t="s">
        <v>568</v>
      </c>
      <c r="D228" s="814" t="s">
        <v>857</v>
      </c>
      <c r="E228" s="814" t="s">
        <v>1422</v>
      </c>
      <c r="F228" s="814" t="s">
        <v>1455</v>
      </c>
      <c r="G228" s="814" t="s">
        <v>1456</v>
      </c>
      <c r="H228" s="831">
        <v>177</v>
      </c>
      <c r="I228" s="831">
        <v>76287</v>
      </c>
      <c r="J228" s="814"/>
      <c r="K228" s="814">
        <v>431</v>
      </c>
      <c r="L228" s="831">
        <v>115</v>
      </c>
      <c r="M228" s="831">
        <v>49795</v>
      </c>
      <c r="N228" s="814"/>
      <c r="O228" s="814">
        <v>433</v>
      </c>
      <c r="P228" s="831">
        <v>85</v>
      </c>
      <c r="Q228" s="831">
        <v>38420</v>
      </c>
      <c r="R228" s="819"/>
      <c r="S228" s="832">
        <v>452</v>
      </c>
    </row>
    <row r="229" spans="1:19" ht="14.45" customHeight="1" x14ac:dyDescent="0.2">
      <c r="A229" s="813" t="s">
        <v>1370</v>
      </c>
      <c r="B229" s="814" t="s">
        <v>1371</v>
      </c>
      <c r="C229" s="814" t="s">
        <v>568</v>
      </c>
      <c r="D229" s="814" t="s">
        <v>857</v>
      </c>
      <c r="E229" s="814" t="s">
        <v>1422</v>
      </c>
      <c r="F229" s="814" t="s">
        <v>1457</v>
      </c>
      <c r="G229" s="814" t="s">
        <v>1458</v>
      </c>
      <c r="H229" s="831">
        <v>11</v>
      </c>
      <c r="I229" s="831">
        <v>38863</v>
      </c>
      <c r="J229" s="814"/>
      <c r="K229" s="814">
        <v>3533</v>
      </c>
      <c r="L229" s="831">
        <v>24</v>
      </c>
      <c r="M229" s="831">
        <v>85032</v>
      </c>
      <c r="N229" s="814"/>
      <c r="O229" s="814">
        <v>3543</v>
      </c>
      <c r="P229" s="831">
        <v>16</v>
      </c>
      <c r="Q229" s="831">
        <v>57968</v>
      </c>
      <c r="R229" s="819"/>
      <c r="S229" s="832">
        <v>3623</v>
      </c>
    </row>
    <row r="230" spans="1:19" ht="14.45" customHeight="1" x14ac:dyDescent="0.2">
      <c r="A230" s="813" t="s">
        <v>1370</v>
      </c>
      <c r="B230" s="814" t="s">
        <v>1371</v>
      </c>
      <c r="C230" s="814" t="s">
        <v>568</v>
      </c>
      <c r="D230" s="814" t="s">
        <v>857</v>
      </c>
      <c r="E230" s="814" t="s">
        <v>1422</v>
      </c>
      <c r="F230" s="814" t="s">
        <v>1461</v>
      </c>
      <c r="G230" s="814" t="s">
        <v>1462</v>
      </c>
      <c r="H230" s="831">
        <v>162</v>
      </c>
      <c r="I230" s="831">
        <v>5400</v>
      </c>
      <c r="J230" s="814"/>
      <c r="K230" s="814">
        <v>33.333333333333336</v>
      </c>
      <c r="L230" s="831">
        <v>207</v>
      </c>
      <c r="M230" s="831">
        <v>6900</v>
      </c>
      <c r="N230" s="814"/>
      <c r="O230" s="814">
        <v>33.333333333333336</v>
      </c>
      <c r="P230" s="831">
        <v>128</v>
      </c>
      <c r="Q230" s="831">
        <v>5831.11</v>
      </c>
      <c r="R230" s="819"/>
      <c r="S230" s="832">
        <v>45.555546874999997</v>
      </c>
    </row>
    <row r="231" spans="1:19" ht="14.45" customHeight="1" x14ac:dyDescent="0.2">
      <c r="A231" s="813" t="s">
        <v>1370</v>
      </c>
      <c r="B231" s="814" t="s">
        <v>1371</v>
      </c>
      <c r="C231" s="814" t="s">
        <v>568</v>
      </c>
      <c r="D231" s="814" t="s">
        <v>857</v>
      </c>
      <c r="E231" s="814" t="s">
        <v>1422</v>
      </c>
      <c r="F231" s="814" t="s">
        <v>1463</v>
      </c>
      <c r="G231" s="814" t="s">
        <v>1464</v>
      </c>
      <c r="H231" s="831">
        <v>159</v>
      </c>
      <c r="I231" s="831">
        <v>6042</v>
      </c>
      <c r="J231" s="814"/>
      <c r="K231" s="814">
        <v>38</v>
      </c>
      <c r="L231" s="831">
        <v>151</v>
      </c>
      <c r="M231" s="831">
        <v>5738</v>
      </c>
      <c r="N231" s="814"/>
      <c r="O231" s="814">
        <v>38</v>
      </c>
      <c r="P231" s="831">
        <v>117</v>
      </c>
      <c r="Q231" s="831">
        <v>4563</v>
      </c>
      <c r="R231" s="819"/>
      <c r="S231" s="832">
        <v>39</v>
      </c>
    </row>
    <row r="232" spans="1:19" ht="14.45" customHeight="1" x14ac:dyDescent="0.2">
      <c r="A232" s="813" t="s">
        <v>1370</v>
      </c>
      <c r="B232" s="814" t="s">
        <v>1371</v>
      </c>
      <c r="C232" s="814" t="s">
        <v>568</v>
      </c>
      <c r="D232" s="814" t="s">
        <v>857</v>
      </c>
      <c r="E232" s="814" t="s">
        <v>1422</v>
      </c>
      <c r="F232" s="814" t="s">
        <v>1465</v>
      </c>
      <c r="G232" s="814" t="s">
        <v>1466</v>
      </c>
      <c r="H232" s="831">
        <v>70</v>
      </c>
      <c r="I232" s="831">
        <v>42980</v>
      </c>
      <c r="J232" s="814"/>
      <c r="K232" s="814">
        <v>614</v>
      </c>
      <c r="L232" s="831">
        <v>52</v>
      </c>
      <c r="M232" s="831">
        <v>32136</v>
      </c>
      <c r="N232" s="814"/>
      <c r="O232" s="814">
        <v>618</v>
      </c>
      <c r="P232" s="831">
        <v>47</v>
      </c>
      <c r="Q232" s="831">
        <v>30456</v>
      </c>
      <c r="R232" s="819"/>
      <c r="S232" s="832">
        <v>648</v>
      </c>
    </row>
    <row r="233" spans="1:19" ht="14.45" customHeight="1" x14ac:dyDescent="0.2">
      <c r="A233" s="813" t="s">
        <v>1370</v>
      </c>
      <c r="B233" s="814" t="s">
        <v>1371</v>
      </c>
      <c r="C233" s="814" t="s">
        <v>568</v>
      </c>
      <c r="D233" s="814" t="s">
        <v>857</v>
      </c>
      <c r="E233" s="814" t="s">
        <v>1422</v>
      </c>
      <c r="F233" s="814" t="s">
        <v>1469</v>
      </c>
      <c r="G233" s="814" t="s">
        <v>1470</v>
      </c>
      <c r="H233" s="831">
        <v>4</v>
      </c>
      <c r="I233" s="831">
        <v>1752</v>
      </c>
      <c r="J233" s="814"/>
      <c r="K233" s="814">
        <v>438</v>
      </c>
      <c r="L233" s="831">
        <v>6</v>
      </c>
      <c r="M233" s="831">
        <v>2640</v>
      </c>
      <c r="N233" s="814"/>
      <c r="O233" s="814">
        <v>440</v>
      </c>
      <c r="P233" s="831">
        <v>5</v>
      </c>
      <c r="Q233" s="831">
        <v>2295</v>
      </c>
      <c r="R233" s="819"/>
      <c r="S233" s="832">
        <v>459</v>
      </c>
    </row>
    <row r="234" spans="1:19" ht="14.45" customHeight="1" x14ac:dyDescent="0.2">
      <c r="A234" s="813" t="s">
        <v>1370</v>
      </c>
      <c r="B234" s="814" t="s">
        <v>1371</v>
      </c>
      <c r="C234" s="814" t="s">
        <v>568</v>
      </c>
      <c r="D234" s="814" t="s">
        <v>857</v>
      </c>
      <c r="E234" s="814" t="s">
        <v>1422</v>
      </c>
      <c r="F234" s="814" t="s">
        <v>1471</v>
      </c>
      <c r="G234" s="814" t="s">
        <v>1472</v>
      </c>
      <c r="H234" s="831">
        <v>70</v>
      </c>
      <c r="I234" s="831">
        <v>94290</v>
      </c>
      <c r="J234" s="814"/>
      <c r="K234" s="814">
        <v>1347</v>
      </c>
      <c r="L234" s="831">
        <v>49</v>
      </c>
      <c r="M234" s="831">
        <v>66199</v>
      </c>
      <c r="N234" s="814"/>
      <c r="O234" s="814">
        <v>1351</v>
      </c>
      <c r="P234" s="831">
        <v>80</v>
      </c>
      <c r="Q234" s="831">
        <v>112640</v>
      </c>
      <c r="R234" s="819"/>
      <c r="S234" s="832">
        <v>1408</v>
      </c>
    </row>
    <row r="235" spans="1:19" ht="14.45" customHeight="1" x14ac:dyDescent="0.2">
      <c r="A235" s="813" t="s">
        <v>1370</v>
      </c>
      <c r="B235" s="814" t="s">
        <v>1371</v>
      </c>
      <c r="C235" s="814" t="s">
        <v>568</v>
      </c>
      <c r="D235" s="814" t="s">
        <v>857</v>
      </c>
      <c r="E235" s="814" t="s">
        <v>1422</v>
      </c>
      <c r="F235" s="814" t="s">
        <v>1473</v>
      </c>
      <c r="G235" s="814" t="s">
        <v>1474</v>
      </c>
      <c r="H235" s="831">
        <v>8</v>
      </c>
      <c r="I235" s="831">
        <v>4096</v>
      </c>
      <c r="J235" s="814"/>
      <c r="K235" s="814">
        <v>512</v>
      </c>
      <c r="L235" s="831">
        <v>1</v>
      </c>
      <c r="M235" s="831">
        <v>514</v>
      </c>
      <c r="N235" s="814"/>
      <c r="O235" s="814">
        <v>514</v>
      </c>
      <c r="P235" s="831">
        <v>33</v>
      </c>
      <c r="Q235" s="831">
        <v>17721</v>
      </c>
      <c r="R235" s="819"/>
      <c r="S235" s="832">
        <v>537</v>
      </c>
    </row>
    <row r="236" spans="1:19" ht="14.45" customHeight="1" x14ac:dyDescent="0.2">
      <c r="A236" s="813" t="s">
        <v>1370</v>
      </c>
      <c r="B236" s="814" t="s">
        <v>1371</v>
      </c>
      <c r="C236" s="814" t="s">
        <v>568</v>
      </c>
      <c r="D236" s="814" t="s">
        <v>857</v>
      </c>
      <c r="E236" s="814" t="s">
        <v>1422</v>
      </c>
      <c r="F236" s="814" t="s">
        <v>1475</v>
      </c>
      <c r="G236" s="814" t="s">
        <v>1476</v>
      </c>
      <c r="H236" s="831">
        <v>2</v>
      </c>
      <c r="I236" s="831">
        <v>4684</v>
      </c>
      <c r="J236" s="814"/>
      <c r="K236" s="814">
        <v>2342</v>
      </c>
      <c r="L236" s="831"/>
      <c r="M236" s="831"/>
      <c r="N236" s="814"/>
      <c r="O236" s="814"/>
      <c r="P236" s="831">
        <v>5</v>
      </c>
      <c r="Q236" s="831">
        <v>12195</v>
      </c>
      <c r="R236" s="819"/>
      <c r="S236" s="832">
        <v>2439</v>
      </c>
    </row>
    <row r="237" spans="1:19" ht="14.45" customHeight="1" x14ac:dyDescent="0.2">
      <c r="A237" s="813" t="s">
        <v>1370</v>
      </c>
      <c r="B237" s="814" t="s">
        <v>1371</v>
      </c>
      <c r="C237" s="814" t="s">
        <v>568</v>
      </c>
      <c r="D237" s="814" t="s">
        <v>857</v>
      </c>
      <c r="E237" s="814" t="s">
        <v>1422</v>
      </c>
      <c r="F237" s="814" t="s">
        <v>1477</v>
      </c>
      <c r="G237" s="814" t="s">
        <v>1478</v>
      </c>
      <c r="H237" s="831">
        <v>8</v>
      </c>
      <c r="I237" s="831">
        <v>21264</v>
      </c>
      <c r="J237" s="814"/>
      <c r="K237" s="814">
        <v>2658</v>
      </c>
      <c r="L237" s="831"/>
      <c r="M237" s="831"/>
      <c r="N237" s="814"/>
      <c r="O237" s="814"/>
      <c r="P237" s="831">
        <v>3</v>
      </c>
      <c r="Q237" s="831">
        <v>8340</v>
      </c>
      <c r="R237" s="819"/>
      <c r="S237" s="832">
        <v>2780</v>
      </c>
    </row>
    <row r="238" spans="1:19" ht="14.45" customHeight="1" x14ac:dyDescent="0.2">
      <c r="A238" s="813" t="s">
        <v>1370</v>
      </c>
      <c r="B238" s="814" t="s">
        <v>1371</v>
      </c>
      <c r="C238" s="814" t="s">
        <v>568</v>
      </c>
      <c r="D238" s="814" t="s">
        <v>857</v>
      </c>
      <c r="E238" s="814" t="s">
        <v>1422</v>
      </c>
      <c r="F238" s="814" t="s">
        <v>1479</v>
      </c>
      <c r="G238" s="814" t="s">
        <v>1480</v>
      </c>
      <c r="H238" s="831"/>
      <c r="I238" s="831"/>
      <c r="J238" s="814"/>
      <c r="K238" s="814"/>
      <c r="L238" s="831">
        <v>54</v>
      </c>
      <c r="M238" s="831">
        <v>19440</v>
      </c>
      <c r="N238" s="814"/>
      <c r="O238" s="814">
        <v>360</v>
      </c>
      <c r="P238" s="831">
        <v>4</v>
      </c>
      <c r="Q238" s="831">
        <v>1552</v>
      </c>
      <c r="R238" s="819"/>
      <c r="S238" s="832">
        <v>388</v>
      </c>
    </row>
    <row r="239" spans="1:19" ht="14.45" customHeight="1" x14ac:dyDescent="0.2">
      <c r="A239" s="813" t="s">
        <v>1370</v>
      </c>
      <c r="B239" s="814" t="s">
        <v>1371</v>
      </c>
      <c r="C239" s="814" t="s">
        <v>568</v>
      </c>
      <c r="D239" s="814" t="s">
        <v>857</v>
      </c>
      <c r="E239" s="814" t="s">
        <v>1422</v>
      </c>
      <c r="F239" s="814" t="s">
        <v>1481</v>
      </c>
      <c r="G239" s="814" t="s">
        <v>1482</v>
      </c>
      <c r="H239" s="831">
        <v>1</v>
      </c>
      <c r="I239" s="831">
        <v>196</v>
      </c>
      <c r="J239" s="814"/>
      <c r="K239" s="814">
        <v>196</v>
      </c>
      <c r="L239" s="831"/>
      <c r="M239" s="831"/>
      <c r="N239" s="814"/>
      <c r="O239" s="814"/>
      <c r="P239" s="831"/>
      <c r="Q239" s="831"/>
      <c r="R239" s="819"/>
      <c r="S239" s="832"/>
    </row>
    <row r="240" spans="1:19" ht="14.45" customHeight="1" x14ac:dyDescent="0.2">
      <c r="A240" s="813" t="s">
        <v>1370</v>
      </c>
      <c r="B240" s="814" t="s">
        <v>1371</v>
      </c>
      <c r="C240" s="814" t="s">
        <v>568</v>
      </c>
      <c r="D240" s="814" t="s">
        <v>857</v>
      </c>
      <c r="E240" s="814" t="s">
        <v>1422</v>
      </c>
      <c r="F240" s="814" t="s">
        <v>1483</v>
      </c>
      <c r="G240" s="814" t="s">
        <v>1484</v>
      </c>
      <c r="H240" s="831"/>
      <c r="I240" s="831"/>
      <c r="J240" s="814"/>
      <c r="K240" s="814"/>
      <c r="L240" s="831"/>
      <c r="M240" s="831"/>
      <c r="N240" s="814"/>
      <c r="O240" s="814"/>
      <c r="P240" s="831">
        <v>2</v>
      </c>
      <c r="Q240" s="831">
        <v>2234</v>
      </c>
      <c r="R240" s="819"/>
      <c r="S240" s="832">
        <v>1117</v>
      </c>
    </row>
    <row r="241" spans="1:19" ht="14.45" customHeight="1" x14ac:dyDescent="0.2">
      <c r="A241" s="813" t="s">
        <v>1370</v>
      </c>
      <c r="B241" s="814" t="s">
        <v>1371</v>
      </c>
      <c r="C241" s="814" t="s">
        <v>568</v>
      </c>
      <c r="D241" s="814" t="s">
        <v>857</v>
      </c>
      <c r="E241" s="814" t="s">
        <v>1422</v>
      </c>
      <c r="F241" s="814" t="s">
        <v>1485</v>
      </c>
      <c r="G241" s="814" t="s">
        <v>1486</v>
      </c>
      <c r="H241" s="831">
        <v>3</v>
      </c>
      <c r="I241" s="831">
        <v>1581</v>
      </c>
      <c r="J241" s="814"/>
      <c r="K241" s="814">
        <v>527</v>
      </c>
      <c r="L241" s="831"/>
      <c r="M241" s="831"/>
      <c r="N241" s="814"/>
      <c r="O241" s="814"/>
      <c r="P241" s="831">
        <v>2</v>
      </c>
      <c r="Q241" s="831">
        <v>1114</v>
      </c>
      <c r="R241" s="819"/>
      <c r="S241" s="832">
        <v>557</v>
      </c>
    </row>
    <row r="242" spans="1:19" ht="14.45" customHeight="1" x14ac:dyDescent="0.2">
      <c r="A242" s="813" t="s">
        <v>1370</v>
      </c>
      <c r="B242" s="814" t="s">
        <v>1371</v>
      </c>
      <c r="C242" s="814" t="s">
        <v>568</v>
      </c>
      <c r="D242" s="814" t="s">
        <v>857</v>
      </c>
      <c r="E242" s="814" t="s">
        <v>1422</v>
      </c>
      <c r="F242" s="814" t="s">
        <v>1493</v>
      </c>
      <c r="G242" s="814" t="s">
        <v>1494</v>
      </c>
      <c r="H242" s="831">
        <v>2</v>
      </c>
      <c r="I242" s="831">
        <v>1444</v>
      </c>
      <c r="J242" s="814"/>
      <c r="K242" s="814">
        <v>722</v>
      </c>
      <c r="L242" s="831"/>
      <c r="M242" s="831"/>
      <c r="N242" s="814"/>
      <c r="O242" s="814"/>
      <c r="P242" s="831">
        <v>5</v>
      </c>
      <c r="Q242" s="831">
        <v>3760</v>
      </c>
      <c r="R242" s="819"/>
      <c r="S242" s="832">
        <v>752</v>
      </c>
    </row>
    <row r="243" spans="1:19" ht="14.45" customHeight="1" x14ac:dyDescent="0.2">
      <c r="A243" s="813" t="s">
        <v>1370</v>
      </c>
      <c r="B243" s="814" t="s">
        <v>1371</v>
      </c>
      <c r="C243" s="814" t="s">
        <v>568</v>
      </c>
      <c r="D243" s="814" t="s">
        <v>1368</v>
      </c>
      <c r="E243" s="814" t="s">
        <v>1375</v>
      </c>
      <c r="F243" s="814" t="s">
        <v>1378</v>
      </c>
      <c r="G243" s="814" t="s">
        <v>1379</v>
      </c>
      <c r="H243" s="831">
        <v>1330</v>
      </c>
      <c r="I243" s="831">
        <v>3537.7999999999997</v>
      </c>
      <c r="J243" s="814"/>
      <c r="K243" s="814">
        <v>2.6599999999999997</v>
      </c>
      <c r="L243" s="831">
        <v>110</v>
      </c>
      <c r="M243" s="831">
        <v>273.89999999999998</v>
      </c>
      <c r="N243" s="814"/>
      <c r="O243" s="814">
        <v>2.4899999999999998</v>
      </c>
      <c r="P243" s="831"/>
      <c r="Q243" s="831"/>
      <c r="R243" s="819"/>
      <c r="S243" s="832"/>
    </row>
    <row r="244" spans="1:19" ht="14.45" customHeight="1" x14ac:dyDescent="0.2">
      <c r="A244" s="813" t="s">
        <v>1370</v>
      </c>
      <c r="B244" s="814" t="s">
        <v>1371</v>
      </c>
      <c r="C244" s="814" t="s">
        <v>568</v>
      </c>
      <c r="D244" s="814" t="s">
        <v>1368</v>
      </c>
      <c r="E244" s="814" t="s">
        <v>1375</v>
      </c>
      <c r="F244" s="814" t="s">
        <v>1380</v>
      </c>
      <c r="G244" s="814" t="s">
        <v>1381</v>
      </c>
      <c r="H244" s="831">
        <v>4539</v>
      </c>
      <c r="I244" s="831">
        <v>33361.65</v>
      </c>
      <c r="J244" s="814"/>
      <c r="K244" s="814">
        <v>7.3500000000000005</v>
      </c>
      <c r="L244" s="831">
        <v>1820</v>
      </c>
      <c r="M244" s="831">
        <v>13013</v>
      </c>
      <c r="N244" s="814"/>
      <c r="O244" s="814">
        <v>7.15</v>
      </c>
      <c r="P244" s="831"/>
      <c r="Q244" s="831"/>
      <c r="R244" s="819"/>
      <c r="S244" s="832"/>
    </row>
    <row r="245" spans="1:19" ht="14.45" customHeight="1" x14ac:dyDescent="0.2">
      <c r="A245" s="813" t="s">
        <v>1370</v>
      </c>
      <c r="B245" s="814" t="s">
        <v>1371</v>
      </c>
      <c r="C245" s="814" t="s">
        <v>568</v>
      </c>
      <c r="D245" s="814" t="s">
        <v>1368</v>
      </c>
      <c r="E245" s="814" t="s">
        <v>1375</v>
      </c>
      <c r="F245" s="814" t="s">
        <v>1382</v>
      </c>
      <c r="G245" s="814" t="s">
        <v>1383</v>
      </c>
      <c r="H245" s="831">
        <v>0</v>
      </c>
      <c r="I245" s="831">
        <v>0</v>
      </c>
      <c r="J245" s="814"/>
      <c r="K245" s="814"/>
      <c r="L245" s="831"/>
      <c r="M245" s="831"/>
      <c r="N245" s="814"/>
      <c r="O245" s="814"/>
      <c r="P245" s="831"/>
      <c r="Q245" s="831"/>
      <c r="R245" s="819"/>
      <c r="S245" s="832"/>
    </row>
    <row r="246" spans="1:19" ht="14.45" customHeight="1" x14ac:dyDescent="0.2">
      <c r="A246" s="813" t="s">
        <v>1370</v>
      </c>
      <c r="B246" s="814" t="s">
        <v>1371</v>
      </c>
      <c r="C246" s="814" t="s">
        <v>568</v>
      </c>
      <c r="D246" s="814" t="s">
        <v>1368</v>
      </c>
      <c r="E246" s="814" t="s">
        <v>1375</v>
      </c>
      <c r="F246" s="814" t="s">
        <v>1384</v>
      </c>
      <c r="G246" s="814" t="s">
        <v>1385</v>
      </c>
      <c r="H246" s="831">
        <v>5478</v>
      </c>
      <c r="I246" s="831">
        <v>29416.86</v>
      </c>
      <c r="J246" s="814"/>
      <c r="K246" s="814">
        <v>5.37</v>
      </c>
      <c r="L246" s="831">
        <v>1675</v>
      </c>
      <c r="M246" s="831">
        <v>8676.5</v>
      </c>
      <c r="N246" s="814"/>
      <c r="O246" s="814">
        <v>5.18</v>
      </c>
      <c r="P246" s="831"/>
      <c r="Q246" s="831"/>
      <c r="R246" s="819"/>
      <c r="S246" s="832"/>
    </row>
    <row r="247" spans="1:19" ht="14.45" customHeight="1" x14ac:dyDescent="0.2">
      <c r="A247" s="813" t="s">
        <v>1370</v>
      </c>
      <c r="B247" s="814" t="s">
        <v>1371</v>
      </c>
      <c r="C247" s="814" t="s">
        <v>568</v>
      </c>
      <c r="D247" s="814" t="s">
        <v>1368</v>
      </c>
      <c r="E247" s="814" t="s">
        <v>1375</v>
      </c>
      <c r="F247" s="814" t="s">
        <v>1386</v>
      </c>
      <c r="G247" s="814" t="s">
        <v>1387</v>
      </c>
      <c r="H247" s="831">
        <v>436</v>
      </c>
      <c r="I247" s="831">
        <v>4080.96</v>
      </c>
      <c r="J247" s="814"/>
      <c r="K247" s="814">
        <v>9.36</v>
      </c>
      <c r="L247" s="831"/>
      <c r="M247" s="831"/>
      <c r="N247" s="814"/>
      <c r="O247" s="814"/>
      <c r="P247" s="831"/>
      <c r="Q247" s="831"/>
      <c r="R247" s="819"/>
      <c r="S247" s="832"/>
    </row>
    <row r="248" spans="1:19" ht="14.45" customHeight="1" x14ac:dyDescent="0.2">
      <c r="A248" s="813" t="s">
        <v>1370</v>
      </c>
      <c r="B248" s="814" t="s">
        <v>1371</v>
      </c>
      <c r="C248" s="814" t="s">
        <v>568</v>
      </c>
      <c r="D248" s="814" t="s">
        <v>1368</v>
      </c>
      <c r="E248" s="814" t="s">
        <v>1375</v>
      </c>
      <c r="F248" s="814" t="s">
        <v>1388</v>
      </c>
      <c r="G248" s="814" t="s">
        <v>1389</v>
      </c>
      <c r="H248" s="831">
        <v>1012</v>
      </c>
      <c r="I248" s="831">
        <v>9512.7999999999993</v>
      </c>
      <c r="J248" s="814"/>
      <c r="K248" s="814">
        <v>9.3999999999999986</v>
      </c>
      <c r="L248" s="831">
        <v>260</v>
      </c>
      <c r="M248" s="831">
        <v>2423.2000000000003</v>
      </c>
      <c r="N248" s="814"/>
      <c r="O248" s="814">
        <v>9.32</v>
      </c>
      <c r="P248" s="831"/>
      <c r="Q248" s="831"/>
      <c r="R248" s="819"/>
      <c r="S248" s="832"/>
    </row>
    <row r="249" spans="1:19" ht="14.45" customHeight="1" x14ac:dyDescent="0.2">
      <c r="A249" s="813" t="s">
        <v>1370</v>
      </c>
      <c r="B249" s="814" t="s">
        <v>1371</v>
      </c>
      <c r="C249" s="814" t="s">
        <v>568</v>
      </c>
      <c r="D249" s="814" t="s">
        <v>1368</v>
      </c>
      <c r="E249" s="814" t="s">
        <v>1375</v>
      </c>
      <c r="F249" s="814" t="s">
        <v>1390</v>
      </c>
      <c r="G249" s="814" t="s">
        <v>1391</v>
      </c>
      <c r="H249" s="831">
        <v>637</v>
      </c>
      <c r="I249" s="831">
        <v>6561.0999999999995</v>
      </c>
      <c r="J249" s="814"/>
      <c r="K249" s="814">
        <v>10.299999999999999</v>
      </c>
      <c r="L249" s="831"/>
      <c r="M249" s="831"/>
      <c r="N249" s="814"/>
      <c r="O249" s="814"/>
      <c r="P249" s="831"/>
      <c r="Q249" s="831"/>
      <c r="R249" s="819"/>
      <c r="S249" s="832"/>
    </row>
    <row r="250" spans="1:19" ht="14.45" customHeight="1" x14ac:dyDescent="0.2">
      <c r="A250" s="813" t="s">
        <v>1370</v>
      </c>
      <c r="B250" s="814" t="s">
        <v>1371</v>
      </c>
      <c r="C250" s="814" t="s">
        <v>568</v>
      </c>
      <c r="D250" s="814" t="s">
        <v>1368</v>
      </c>
      <c r="E250" s="814" t="s">
        <v>1375</v>
      </c>
      <c r="F250" s="814" t="s">
        <v>1396</v>
      </c>
      <c r="G250" s="814" t="s">
        <v>1397</v>
      </c>
      <c r="H250" s="831">
        <v>1260</v>
      </c>
      <c r="I250" s="831">
        <v>25263</v>
      </c>
      <c r="J250" s="814"/>
      <c r="K250" s="814">
        <v>20.05</v>
      </c>
      <c r="L250" s="831">
        <v>560</v>
      </c>
      <c r="M250" s="831">
        <v>11233.6</v>
      </c>
      <c r="N250" s="814"/>
      <c r="O250" s="814">
        <v>20.060000000000002</v>
      </c>
      <c r="P250" s="831"/>
      <c r="Q250" s="831"/>
      <c r="R250" s="819"/>
      <c r="S250" s="832"/>
    </row>
    <row r="251" spans="1:19" ht="14.45" customHeight="1" x14ac:dyDescent="0.2">
      <c r="A251" s="813" t="s">
        <v>1370</v>
      </c>
      <c r="B251" s="814" t="s">
        <v>1371</v>
      </c>
      <c r="C251" s="814" t="s">
        <v>568</v>
      </c>
      <c r="D251" s="814" t="s">
        <v>1368</v>
      </c>
      <c r="E251" s="814" t="s">
        <v>1375</v>
      </c>
      <c r="F251" s="814" t="s">
        <v>1398</v>
      </c>
      <c r="G251" s="814" t="s">
        <v>1399</v>
      </c>
      <c r="H251" s="831">
        <v>11.28</v>
      </c>
      <c r="I251" s="831">
        <v>18382.870000000003</v>
      </c>
      <c r="J251" s="814"/>
      <c r="K251" s="814">
        <v>1629.687056737589</v>
      </c>
      <c r="L251" s="831"/>
      <c r="M251" s="831"/>
      <c r="N251" s="814"/>
      <c r="O251" s="814"/>
      <c r="P251" s="831"/>
      <c r="Q251" s="831"/>
      <c r="R251" s="819"/>
      <c r="S251" s="832"/>
    </row>
    <row r="252" spans="1:19" ht="14.45" customHeight="1" x14ac:dyDescent="0.2">
      <c r="A252" s="813" t="s">
        <v>1370</v>
      </c>
      <c r="B252" s="814" t="s">
        <v>1371</v>
      </c>
      <c r="C252" s="814" t="s">
        <v>568</v>
      </c>
      <c r="D252" s="814" t="s">
        <v>1368</v>
      </c>
      <c r="E252" s="814" t="s">
        <v>1375</v>
      </c>
      <c r="F252" s="814" t="s">
        <v>1400</v>
      </c>
      <c r="G252" s="814" t="s">
        <v>1401</v>
      </c>
      <c r="H252" s="831">
        <v>22</v>
      </c>
      <c r="I252" s="831">
        <v>39991.380000000012</v>
      </c>
      <c r="J252" s="814"/>
      <c r="K252" s="814">
        <v>1817.7900000000006</v>
      </c>
      <c r="L252" s="831">
        <v>11</v>
      </c>
      <c r="M252" s="831">
        <v>20307.319999999992</v>
      </c>
      <c r="N252" s="814"/>
      <c r="O252" s="814">
        <v>1846.1199999999992</v>
      </c>
      <c r="P252" s="831"/>
      <c r="Q252" s="831"/>
      <c r="R252" s="819"/>
      <c r="S252" s="832"/>
    </row>
    <row r="253" spans="1:19" ht="14.45" customHeight="1" x14ac:dyDescent="0.2">
      <c r="A253" s="813" t="s">
        <v>1370</v>
      </c>
      <c r="B253" s="814" t="s">
        <v>1371</v>
      </c>
      <c r="C253" s="814" t="s">
        <v>568</v>
      </c>
      <c r="D253" s="814" t="s">
        <v>1368</v>
      </c>
      <c r="E253" s="814" t="s">
        <v>1375</v>
      </c>
      <c r="F253" s="814" t="s">
        <v>1404</v>
      </c>
      <c r="G253" s="814" t="s">
        <v>1405</v>
      </c>
      <c r="H253" s="831">
        <v>35243</v>
      </c>
      <c r="I253" s="831">
        <v>136037.98000000001</v>
      </c>
      <c r="J253" s="814"/>
      <c r="K253" s="814">
        <v>3.8600000000000003</v>
      </c>
      <c r="L253" s="831">
        <v>20525</v>
      </c>
      <c r="M253" s="831">
        <v>75121.5</v>
      </c>
      <c r="N253" s="814"/>
      <c r="O253" s="814">
        <v>3.66</v>
      </c>
      <c r="P253" s="831"/>
      <c r="Q253" s="831"/>
      <c r="R253" s="819"/>
      <c r="S253" s="832"/>
    </row>
    <row r="254" spans="1:19" ht="14.45" customHeight="1" x14ac:dyDescent="0.2">
      <c r="A254" s="813" t="s">
        <v>1370</v>
      </c>
      <c r="B254" s="814" t="s">
        <v>1371</v>
      </c>
      <c r="C254" s="814" t="s">
        <v>568</v>
      </c>
      <c r="D254" s="814" t="s">
        <v>1368</v>
      </c>
      <c r="E254" s="814" t="s">
        <v>1375</v>
      </c>
      <c r="F254" s="814" t="s">
        <v>1408</v>
      </c>
      <c r="G254" s="814" t="s">
        <v>1409</v>
      </c>
      <c r="H254" s="831"/>
      <c r="I254" s="831"/>
      <c r="J254" s="814"/>
      <c r="K254" s="814"/>
      <c r="L254" s="831">
        <v>480</v>
      </c>
      <c r="M254" s="831">
        <v>74808</v>
      </c>
      <c r="N254" s="814"/>
      <c r="O254" s="814">
        <v>155.85</v>
      </c>
      <c r="P254" s="831"/>
      <c r="Q254" s="831"/>
      <c r="R254" s="819"/>
      <c r="S254" s="832"/>
    </row>
    <row r="255" spans="1:19" ht="14.45" customHeight="1" x14ac:dyDescent="0.2">
      <c r="A255" s="813" t="s">
        <v>1370</v>
      </c>
      <c r="B255" s="814" t="s">
        <v>1371</v>
      </c>
      <c r="C255" s="814" t="s">
        <v>568</v>
      </c>
      <c r="D255" s="814" t="s">
        <v>1368</v>
      </c>
      <c r="E255" s="814" t="s">
        <v>1375</v>
      </c>
      <c r="F255" s="814" t="s">
        <v>1410</v>
      </c>
      <c r="G255" s="814" t="s">
        <v>1411</v>
      </c>
      <c r="H255" s="831">
        <v>3770</v>
      </c>
      <c r="I255" s="831">
        <v>76719.499999999985</v>
      </c>
      <c r="J255" s="814"/>
      <c r="K255" s="814">
        <v>20.349999999999998</v>
      </c>
      <c r="L255" s="831">
        <v>400</v>
      </c>
      <c r="M255" s="831">
        <v>8240</v>
      </c>
      <c r="N255" s="814"/>
      <c r="O255" s="814">
        <v>20.6</v>
      </c>
      <c r="P255" s="831"/>
      <c r="Q255" s="831"/>
      <c r="R255" s="819"/>
      <c r="S255" s="832"/>
    </row>
    <row r="256" spans="1:19" ht="14.45" customHeight="1" x14ac:dyDescent="0.2">
      <c r="A256" s="813" t="s">
        <v>1370</v>
      </c>
      <c r="B256" s="814" t="s">
        <v>1371</v>
      </c>
      <c r="C256" s="814" t="s">
        <v>568</v>
      </c>
      <c r="D256" s="814" t="s">
        <v>1368</v>
      </c>
      <c r="E256" s="814" t="s">
        <v>1375</v>
      </c>
      <c r="F256" s="814" t="s">
        <v>1414</v>
      </c>
      <c r="G256" s="814" t="s">
        <v>1415</v>
      </c>
      <c r="H256" s="831">
        <v>5338</v>
      </c>
      <c r="I256" s="831">
        <v>101955.79999999999</v>
      </c>
      <c r="J256" s="814"/>
      <c r="K256" s="814">
        <v>19.099999999999998</v>
      </c>
      <c r="L256" s="831">
        <v>1365</v>
      </c>
      <c r="M256" s="831">
        <v>26549.25</v>
      </c>
      <c r="N256" s="814"/>
      <c r="O256" s="814">
        <v>19.45</v>
      </c>
      <c r="P256" s="831"/>
      <c r="Q256" s="831"/>
      <c r="R256" s="819"/>
      <c r="S256" s="832"/>
    </row>
    <row r="257" spans="1:19" ht="14.45" customHeight="1" x14ac:dyDescent="0.2">
      <c r="A257" s="813" t="s">
        <v>1370</v>
      </c>
      <c r="B257" s="814" t="s">
        <v>1371</v>
      </c>
      <c r="C257" s="814" t="s">
        <v>568</v>
      </c>
      <c r="D257" s="814" t="s">
        <v>1368</v>
      </c>
      <c r="E257" s="814" t="s">
        <v>1422</v>
      </c>
      <c r="F257" s="814" t="s">
        <v>1423</v>
      </c>
      <c r="G257" s="814" t="s">
        <v>1424</v>
      </c>
      <c r="H257" s="831">
        <v>25</v>
      </c>
      <c r="I257" s="831">
        <v>950</v>
      </c>
      <c r="J257" s="814"/>
      <c r="K257" s="814">
        <v>38</v>
      </c>
      <c r="L257" s="831">
        <v>13</v>
      </c>
      <c r="M257" s="831">
        <v>494</v>
      </c>
      <c r="N257" s="814"/>
      <c r="O257" s="814">
        <v>38</v>
      </c>
      <c r="P257" s="831"/>
      <c r="Q257" s="831"/>
      <c r="R257" s="819"/>
      <c r="S257" s="832"/>
    </row>
    <row r="258" spans="1:19" ht="14.45" customHeight="1" x14ac:dyDescent="0.2">
      <c r="A258" s="813" t="s">
        <v>1370</v>
      </c>
      <c r="B258" s="814" t="s">
        <v>1371</v>
      </c>
      <c r="C258" s="814" t="s">
        <v>568</v>
      </c>
      <c r="D258" s="814" t="s">
        <v>1368</v>
      </c>
      <c r="E258" s="814" t="s">
        <v>1422</v>
      </c>
      <c r="F258" s="814" t="s">
        <v>1427</v>
      </c>
      <c r="G258" s="814" t="s">
        <v>1428</v>
      </c>
      <c r="H258" s="831">
        <v>122</v>
      </c>
      <c r="I258" s="831">
        <v>21838</v>
      </c>
      <c r="J258" s="814"/>
      <c r="K258" s="814">
        <v>179</v>
      </c>
      <c r="L258" s="831">
        <v>57</v>
      </c>
      <c r="M258" s="831">
        <v>10260</v>
      </c>
      <c r="N258" s="814"/>
      <c r="O258" s="814">
        <v>180</v>
      </c>
      <c r="P258" s="831"/>
      <c r="Q258" s="831"/>
      <c r="R258" s="819"/>
      <c r="S258" s="832"/>
    </row>
    <row r="259" spans="1:19" ht="14.45" customHeight="1" x14ac:dyDescent="0.2">
      <c r="A259" s="813" t="s">
        <v>1370</v>
      </c>
      <c r="B259" s="814" t="s">
        <v>1371</v>
      </c>
      <c r="C259" s="814" t="s">
        <v>568</v>
      </c>
      <c r="D259" s="814" t="s">
        <v>1368</v>
      </c>
      <c r="E259" s="814" t="s">
        <v>1422</v>
      </c>
      <c r="F259" s="814" t="s">
        <v>1433</v>
      </c>
      <c r="G259" s="814" t="s">
        <v>1434</v>
      </c>
      <c r="H259" s="831">
        <v>7</v>
      </c>
      <c r="I259" s="831">
        <v>14329</v>
      </c>
      <c r="J259" s="814"/>
      <c r="K259" s="814">
        <v>2047</v>
      </c>
      <c r="L259" s="831">
        <v>1</v>
      </c>
      <c r="M259" s="831">
        <v>2052</v>
      </c>
      <c r="N259" s="814"/>
      <c r="O259" s="814">
        <v>2052</v>
      </c>
      <c r="P259" s="831"/>
      <c r="Q259" s="831"/>
      <c r="R259" s="819"/>
      <c r="S259" s="832"/>
    </row>
    <row r="260" spans="1:19" ht="14.45" customHeight="1" x14ac:dyDescent="0.2">
      <c r="A260" s="813" t="s">
        <v>1370</v>
      </c>
      <c r="B260" s="814" t="s">
        <v>1371</v>
      </c>
      <c r="C260" s="814" t="s">
        <v>568</v>
      </c>
      <c r="D260" s="814" t="s">
        <v>1368</v>
      </c>
      <c r="E260" s="814" t="s">
        <v>1422</v>
      </c>
      <c r="F260" s="814" t="s">
        <v>1435</v>
      </c>
      <c r="G260" s="814" t="s">
        <v>1436</v>
      </c>
      <c r="H260" s="831">
        <v>1</v>
      </c>
      <c r="I260" s="831">
        <v>3073</v>
      </c>
      <c r="J260" s="814"/>
      <c r="K260" s="814">
        <v>3073</v>
      </c>
      <c r="L260" s="831"/>
      <c r="M260" s="831"/>
      <c r="N260" s="814"/>
      <c r="O260" s="814"/>
      <c r="P260" s="831"/>
      <c r="Q260" s="831"/>
      <c r="R260" s="819"/>
      <c r="S260" s="832"/>
    </row>
    <row r="261" spans="1:19" ht="14.45" customHeight="1" x14ac:dyDescent="0.2">
      <c r="A261" s="813" t="s">
        <v>1370</v>
      </c>
      <c r="B261" s="814" t="s">
        <v>1371</v>
      </c>
      <c r="C261" s="814" t="s">
        <v>568</v>
      </c>
      <c r="D261" s="814" t="s">
        <v>1368</v>
      </c>
      <c r="E261" s="814" t="s">
        <v>1422</v>
      </c>
      <c r="F261" s="814" t="s">
        <v>1437</v>
      </c>
      <c r="G261" s="814" t="s">
        <v>1438</v>
      </c>
      <c r="H261" s="831">
        <v>1</v>
      </c>
      <c r="I261" s="831">
        <v>671</v>
      </c>
      <c r="J261" s="814"/>
      <c r="K261" s="814">
        <v>671</v>
      </c>
      <c r="L261" s="831"/>
      <c r="M261" s="831"/>
      <c r="N261" s="814"/>
      <c r="O261" s="814"/>
      <c r="P261" s="831"/>
      <c r="Q261" s="831"/>
      <c r="R261" s="819"/>
      <c r="S261" s="832"/>
    </row>
    <row r="262" spans="1:19" ht="14.45" customHeight="1" x14ac:dyDescent="0.2">
      <c r="A262" s="813" t="s">
        <v>1370</v>
      </c>
      <c r="B262" s="814" t="s">
        <v>1371</v>
      </c>
      <c r="C262" s="814" t="s">
        <v>568</v>
      </c>
      <c r="D262" s="814" t="s">
        <v>1368</v>
      </c>
      <c r="E262" s="814" t="s">
        <v>1422</v>
      </c>
      <c r="F262" s="814" t="s">
        <v>1441</v>
      </c>
      <c r="G262" s="814" t="s">
        <v>1442</v>
      </c>
      <c r="H262" s="831">
        <v>6</v>
      </c>
      <c r="I262" s="831">
        <v>8622</v>
      </c>
      <c r="J262" s="814"/>
      <c r="K262" s="814">
        <v>1437</v>
      </c>
      <c r="L262" s="831"/>
      <c r="M262" s="831"/>
      <c r="N262" s="814"/>
      <c r="O262" s="814"/>
      <c r="P262" s="831"/>
      <c r="Q262" s="831"/>
      <c r="R262" s="819"/>
      <c r="S262" s="832"/>
    </row>
    <row r="263" spans="1:19" ht="14.45" customHeight="1" x14ac:dyDescent="0.2">
      <c r="A263" s="813" t="s">
        <v>1370</v>
      </c>
      <c r="B263" s="814" t="s">
        <v>1371</v>
      </c>
      <c r="C263" s="814" t="s">
        <v>568</v>
      </c>
      <c r="D263" s="814" t="s">
        <v>1368</v>
      </c>
      <c r="E263" s="814" t="s">
        <v>1422</v>
      </c>
      <c r="F263" s="814" t="s">
        <v>1443</v>
      </c>
      <c r="G263" s="814" t="s">
        <v>1444</v>
      </c>
      <c r="H263" s="831">
        <v>10</v>
      </c>
      <c r="I263" s="831">
        <v>19200</v>
      </c>
      <c r="J263" s="814"/>
      <c r="K263" s="814">
        <v>1920</v>
      </c>
      <c r="L263" s="831">
        <v>1</v>
      </c>
      <c r="M263" s="831">
        <v>1925</v>
      </c>
      <c r="N263" s="814"/>
      <c r="O263" s="814">
        <v>1925</v>
      </c>
      <c r="P263" s="831"/>
      <c r="Q263" s="831"/>
      <c r="R263" s="819"/>
      <c r="S263" s="832"/>
    </row>
    <row r="264" spans="1:19" ht="14.45" customHeight="1" x14ac:dyDescent="0.2">
      <c r="A264" s="813" t="s">
        <v>1370</v>
      </c>
      <c r="B264" s="814" t="s">
        <v>1371</v>
      </c>
      <c r="C264" s="814" t="s">
        <v>568</v>
      </c>
      <c r="D264" s="814" t="s">
        <v>1368</v>
      </c>
      <c r="E264" s="814" t="s">
        <v>1422</v>
      </c>
      <c r="F264" s="814" t="s">
        <v>1445</v>
      </c>
      <c r="G264" s="814" t="s">
        <v>1446</v>
      </c>
      <c r="H264" s="831">
        <v>4</v>
      </c>
      <c r="I264" s="831">
        <v>4876</v>
      </c>
      <c r="J264" s="814"/>
      <c r="K264" s="814">
        <v>1219</v>
      </c>
      <c r="L264" s="831"/>
      <c r="M264" s="831"/>
      <c r="N264" s="814"/>
      <c r="O264" s="814"/>
      <c r="P264" s="831"/>
      <c r="Q264" s="831"/>
      <c r="R264" s="819"/>
      <c r="S264" s="832"/>
    </row>
    <row r="265" spans="1:19" ht="14.45" customHeight="1" x14ac:dyDescent="0.2">
      <c r="A265" s="813" t="s">
        <v>1370</v>
      </c>
      <c r="B265" s="814" t="s">
        <v>1371</v>
      </c>
      <c r="C265" s="814" t="s">
        <v>568</v>
      </c>
      <c r="D265" s="814" t="s">
        <v>1368</v>
      </c>
      <c r="E265" s="814" t="s">
        <v>1422</v>
      </c>
      <c r="F265" s="814" t="s">
        <v>1447</v>
      </c>
      <c r="G265" s="814" t="s">
        <v>1448</v>
      </c>
      <c r="H265" s="831">
        <v>22</v>
      </c>
      <c r="I265" s="831">
        <v>15070</v>
      </c>
      <c r="J265" s="814"/>
      <c r="K265" s="814">
        <v>685</v>
      </c>
      <c r="L265" s="831">
        <v>11</v>
      </c>
      <c r="M265" s="831">
        <v>7557</v>
      </c>
      <c r="N265" s="814"/>
      <c r="O265" s="814">
        <v>687</v>
      </c>
      <c r="P265" s="831"/>
      <c r="Q265" s="831"/>
      <c r="R265" s="819"/>
      <c r="S265" s="832"/>
    </row>
    <row r="266" spans="1:19" ht="14.45" customHeight="1" x14ac:dyDescent="0.2">
      <c r="A266" s="813" t="s">
        <v>1370</v>
      </c>
      <c r="B266" s="814" t="s">
        <v>1371</v>
      </c>
      <c r="C266" s="814" t="s">
        <v>568</v>
      </c>
      <c r="D266" s="814" t="s">
        <v>1368</v>
      </c>
      <c r="E266" s="814" t="s">
        <v>1422</v>
      </c>
      <c r="F266" s="814" t="s">
        <v>1449</v>
      </c>
      <c r="G266" s="814" t="s">
        <v>1450</v>
      </c>
      <c r="H266" s="831">
        <v>9</v>
      </c>
      <c r="I266" s="831">
        <v>6480</v>
      </c>
      <c r="J266" s="814"/>
      <c r="K266" s="814">
        <v>720</v>
      </c>
      <c r="L266" s="831">
        <v>1</v>
      </c>
      <c r="M266" s="831">
        <v>722</v>
      </c>
      <c r="N266" s="814"/>
      <c r="O266" s="814">
        <v>722</v>
      </c>
      <c r="P266" s="831"/>
      <c r="Q266" s="831"/>
      <c r="R266" s="819"/>
      <c r="S266" s="832"/>
    </row>
    <row r="267" spans="1:19" ht="14.45" customHeight="1" x14ac:dyDescent="0.2">
      <c r="A267" s="813" t="s">
        <v>1370</v>
      </c>
      <c r="B267" s="814" t="s">
        <v>1371</v>
      </c>
      <c r="C267" s="814" t="s">
        <v>568</v>
      </c>
      <c r="D267" s="814" t="s">
        <v>1368</v>
      </c>
      <c r="E267" s="814" t="s">
        <v>1422</v>
      </c>
      <c r="F267" s="814" t="s">
        <v>1453</v>
      </c>
      <c r="G267" s="814" t="s">
        <v>1454</v>
      </c>
      <c r="H267" s="831">
        <v>149</v>
      </c>
      <c r="I267" s="831">
        <v>272819</v>
      </c>
      <c r="J267" s="814"/>
      <c r="K267" s="814">
        <v>1831</v>
      </c>
      <c r="L267" s="831">
        <v>86</v>
      </c>
      <c r="M267" s="831">
        <v>157810</v>
      </c>
      <c r="N267" s="814"/>
      <c r="O267" s="814">
        <v>1835</v>
      </c>
      <c r="P267" s="831"/>
      <c r="Q267" s="831"/>
      <c r="R267" s="819"/>
      <c r="S267" s="832"/>
    </row>
    <row r="268" spans="1:19" ht="14.45" customHeight="1" x14ac:dyDescent="0.2">
      <c r="A268" s="813" t="s">
        <v>1370</v>
      </c>
      <c r="B268" s="814" t="s">
        <v>1371</v>
      </c>
      <c r="C268" s="814" t="s">
        <v>568</v>
      </c>
      <c r="D268" s="814" t="s">
        <v>1368</v>
      </c>
      <c r="E268" s="814" t="s">
        <v>1422</v>
      </c>
      <c r="F268" s="814" t="s">
        <v>1455</v>
      </c>
      <c r="G268" s="814" t="s">
        <v>1456</v>
      </c>
      <c r="H268" s="831">
        <v>2</v>
      </c>
      <c r="I268" s="831">
        <v>862</v>
      </c>
      <c r="J268" s="814"/>
      <c r="K268" s="814">
        <v>431</v>
      </c>
      <c r="L268" s="831">
        <v>5</v>
      </c>
      <c r="M268" s="831">
        <v>2165</v>
      </c>
      <c r="N268" s="814"/>
      <c r="O268" s="814">
        <v>433</v>
      </c>
      <c r="P268" s="831"/>
      <c r="Q268" s="831"/>
      <c r="R268" s="819"/>
      <c r="S268" s="832"/>
    </row>
    <row r="269" spans="1:19" ht="14.45" customHeight="1" x14ac:dyDescent="0.2">
      <c r="A269" s="813" t="s">
        <v>1370</v>
      </c>
      <c r="B269" s="814" t="s">
        <v>1371</v>
      </c>
      <c r="C269" s="814" t="s">
        <v>568</v>
      </c>
      <c r="D269" s="814" t="s">
        <v>1368</v>
      </c>
      <c r="E269" s="814" t="s">
        <v>1422</v>
      </c>
      <c r="F269" s="814" t="s">
        <v>1457</v>
      </c>
      <c r="G269" s="814" t="s">
        <v>1458</v>
      </c>
      <c r="H269" s="831">
        <v>20</v>
      </c>
      <c r="I269" s="831">
        <v>70660</v>
      </c>
      <c r="J269" s="814"/>
      <c r="K269" s="814">
        <v>3533</v>
      </c>
      <c r="L269" s="831">
        <v>2</v>
      </c>
      <c r="M269" s="831">
        <v>7086</v>
      </c>
      <c r="N269" s="814"/>
      <c r="O269" s="814">
        <v>3543</v>
      </c>
      <c r="P269" s="831"/>
      <c r="Q269" s="831"/>
      <c r="R269" s="819"/>
      <c r="S269" s="832"/>
    </row>
    <row r="270" spans="1:19" ht="14.45" customHeight="1" x14ac:dyDescent="0.2">
      <c r="A270" s="813" t="s">
        <v>1370</v>
      </c>
      <c r="B270" s="814" t="s">
        <v>1371</v>
      </c>
      <c r="C270" s="814" t="s">
        <v>568</v>
      </c>
      <c r="D270" s="814" t="s">
        <v>1368</v>
      </c>
      <c r="E270" s="814" t="s">
        <v>1422</v>
      </c>
      <c r="F270" s="814" t="s">
        <v>1461</v>
      </c>
      <c r="G270" s="814" t="s">
        <v>1462</v>
      </c>
      <c r="H270" s="831">
        <v>125</v>
      </c>
      <c r="I270" s="831">
        <v>4166.67</v>
      </c>
      <c r="J270" s="814"/>
      <c r="K270" s="814">
        <v>33.333359999999999</v>
      </c>
      <c r="L270" s="831">
        <v>57</v>
      </c>
      <c r="M270" s="831">
        <v>1900</v>
      </c>
      <c r="N270" s="814"/>
      <c r="O270" s="814">
        <v>33.333333333333336</v>
      </c>
      <c r="P270" s="831"/>
      <c r="Q270" s="831"/>
      <c r="R270" s="819"/>
      <c r="S270" s="832"/>
    </row>
    <row r="271" spans="1:19" ht="14.45" customHeight="1" x14ac:dyDescent="0.2">
      <c r="A271" s="813" t="s">
        <v>1370</v>
      </c>
      <c r="B271" s="814" t="s">
        <v>1371</v>
      </c>
      <c r="C271" s="814" t="s">
        <v>568</v>
      </c>
      <c r="D271" s="814" t="s">
        <v>1368</v>
      </c>
      <c r="E271" s="814" t="s">
        <v>1422</v>
      </c>
      <c r="F271" s="814" t="s">
        <v>1463</v>
      </c>
      <c r="G271" s="814" t="s">
        <v>1464</v>
      </c>
      <c r="H271" s="831">
        <v>122</v>
      </c>
      <c r="I271" s="831">
        <v>4636</v>
      </c>
      <c r="J271" s="814"/>
      <c r="K271" s="814">
        <v>38</v>
      </c>
      <c r="L271" s="831">
        <v>57</v>
      </c>
      <c r="M271" s="831">
        <v>2166</v>
      </c>
      <c r="N271" s="814"/>
      <c r="O271" s="814">
        <v>38</v>
      </c>
      <c r="P271" s="831"/>
      <c r="Q271" s="831"/>
      <c r="R271" s="819"/>
      <c r="S271" s="832"/>
    </row>
    <row r="272" spans="1:19" ht="14.45" customHeight="1" x14ac:dyDescent="0.2">
      <c r="A272" s="813" t="s">
        <v>1370</v>
      </c>
      <c r="B272" s="814" t="s">
        <v>1371</v>
      </c>
      <c r="C272" s="814" t="s">
        <v>568</v>
      </c>
      <c r="D272" s="814" t="s">
        <v>1368</v>
      </c>
      <c r="E272" s="814" t="s">
        <v>1422</v>
      </c>
      <c r="F272" s="814" t="s">
        <v>1469</v>
      </c>
      <c r="G272" s="814" t="s">
        <v>1470</v>
      </c>
      <c r="H272" s="831">
        <v>4</v>
      </c>
      <c r="I272" s="831">
        <v>1752</v>
      </c>
      <c r="J272" s="814"/>
      <c r="K272" s="814">
        <v>438</v>
      </c>
      <c r="L272" s="831"/>
      <c r="M272" s="831"/>
      <c r="N272" s="814"/>
      <c r="O272" s="814"/>
      <c r="P272" s="831"/>
      <c r="Q272" s="831"/>
      <c r="R272" s="819"/>
      <c r="S272" s="832"/>
    </row>
    <row r="273" spans="1:19" ht="14.45" customHeight="1" x14ac:dyDescent="0.2">
      <c r="A273" s="813" t="s">
        <v>1370</v>
      </c>
      <c r="B273" s="814" t="s">
        <v>1371</v>
      </c>
      <c r="C273" s="814" t="s">
        <v>568</v>
      </c>
      <c r="D273" s="814" t="s">
        <v>1368</v>
      </c>
      <c r="E273" s="814" t="s">
        <v>1422</v>
      </c>
      <c r="F273" s="814" t="s">
        <v>1471</v>
      </c>
      <c r="G273" s="814" t="s">
        <v>1472</v>
      </c>
      <c r="H273" s="831">
        <v>49</v>
      </c>
      <c r="I273" s="831">
        <v>66003</v>
      </c>
      <c r="J273" s="814"/>
      <c r="K273" s="814">
        <v>1347</v>
      </c>
      <c r="L273" s="831">
        <v>29</v>
      </c>
      <c r="M273" s="831">
        <v>39179</v>
      </c>
      <c r="N273" s="814"/>
      <c r="O273" s="814">
        <v>1351</v>
      </c>
      <c r="P273" s="831"/>
      <c r="Q273" s="831"/>
      <c r="R273" s="819"/>
      <c r="S273" s="832"/>
    </row>
    <row r="274" spans="1:19" ht="14.45" customHeight="1" x14ac:dyDescent="0.2">
      <c r="A274" s="813" t="s">
        <v>1370</v>
      </c>
      <c r="B274" s="814" t="s">
        <v>1371</v>
      </c>
      <c r="C274" s="814" t="s">
        <v>568</v>
      </c>
      <c r="D274" s="814" t="s">
        <v>1368</v>
      </c>
      <c r="E274" s="814" t="s">
        <v>1422</v>
      </c>
      <c r="F274" s="814" t="s">
        <v>1473</v>
      </c>
      <c r="G274" s="814" t="s">
        <v>1474</v>
      </c>
      <c r="H274" s="831">
        <v>27</v>
      </c>
      <c r="I274" s="831">
        <v>13824</v>
      </c>
      <c r="J274" s="814"/>
      <c r="K274" s="814">
        <v>512</v>
      </c>
      <c r="L274" s="831">
        <v>12</v>
      </c>
      <c r="M274" s="831">
        <v>6168</v>
      </c>
      <c r="N274" s="814"/>
      <c r="O274" s="814">
        <v>514</v>
      </c>
      <c r="P274" s="831"/>
      <c r="Q274" s="831"/>
      <c r="R274" s="819"/>
      <c r="S274" s="832"/>
    </row>
    <row r="275" spans="1:19" ht="14.45" customHeight="1" x14ac:dyDescent="0.2">
      <c r="A275" s="813" t="s">
        <v>1370</v>
      </c>
      <c r="B275" s="814" t="s">
        <v>1371</v>
      </c>
      <c r="C275" s="814" t="s">
        <v>568</v>
      </c>
      <c r="D275" s="814" t="s">
        <v>1368</v>
      </c>
      <c r="E275" s="814" t="s">
        <v>1422</v>
      </c>
      <c r="F275" s="814" t="s">
        <v>1475</v>
      </c>
      <c r="G275" s="814" t="s">
        <v>1476</v>
      </c>
      <c r="H275" s="831">
        <v>2</v>
      </c>
      <c r="I275" s="831">
        <v>4684</v>
      </c>
      <c r="J275" s="814"/>
      <c r="K275" s="814">
        <v>2342</v>
      </c>
      <c r="L275" s="831">
        <v>1</v>
      </c>
      <c r="M275" s="831">
        <v>2351</v>
      </c>
      <c r="N275" s="814"/>
      <c r="O275" s="814">
        <v>2351</v>
      </c>
      <c r="P275" s="831"/>
      <c r="Q275" s="831"/>
      <c r="R275" s="819"/>
      <c r="S275" s="832"/>
    </row>
    <row r="276" spans="1:19" ht="14.45" customHeight="1" x14ac:dyDescent="0.2">
      <c r="A276" s="813" t="s">
        <v>1370</v>
      </c>
      <c r="B276" s="814" t="s">
        <v>1371</v>
      </c>
      <c r="C276" s="814" t="s">
        <v>568</v>
      </c>
      <c r="D276" s="814" t="s">
        <v>1368</v>
      </c>
      <c r="E276" s="814" t="s">
        <v>1422</v>
      </c>
      <c r="F276" s="814" t="s">
        <v>1477</v>
      </c>
      <c r="G276" s="814" t="s">
        <v>1478</v>
      </c>
      <c r="H276" s="831">
        <v>8</v>
      </c>
      <c r="I276" s="831">
        <v>21264</v>
      </c>
      <c r="J276" s="814"/>
      <c r="K276" s="814">
        <v>2658</v>
      </c>
      <c r="L276" s="831">
        <v>3</v>
      </c>
      <c r="M276" s="831">
        <v>8001</v>
      </c>
      <c r="N276" s="814"/>
      <c r="O276" s="814">
        <v>2667</v>
      </c>
      <c r="P276" s="831"/>
      <c r="Q276" s="831"/>
      <c r="R276" s="819"/>
      <c r="S276" s="832"/>
    </row>
    <row r="277" spans="1:19" ht="14.45" customHeight="1" x14ac:dyDescent="0.2">
      <c r="A277" s="813" t="s">
        <v>1370</v>
      </c>
      <c r="B277" s="814" t="s">
        <v>1371</v>
      </c>
      <c r="C277" s="814" t="s">
        <v>568</v>
      </c>
      <c r="D277" s="814" t="s">
        <v>1368</v>
      </c>
      <c r="E277" s="814" t="s">
        <v>1422</v>
      </c>
      <c r="F277" s="814" t="s">
        <v>1481</v>
      </c>
      <c r="G277" s="814" t="s">
        <v>1482</v>
      </c>
      <c r="H277" s="831"/>
      <c r="I277" s="831"/>
      <c r="J277" s="814"/>
      <c r="K277" s="814"/>
      <c r="L277" s="831">
        <v>2</v>
      </c>
      <c r="M277" s="831">
        <v>396</v>
      </c>
      <c r="N277" s="814"/>
      <c r="O277" s="814">
        <v>198</v>
      </c>
      <c r="P277" s="831"/>
      <c r="Q277" s="831"/>
      <c r="R277" s="819"/>
      <c r="S277" s="832"/>
    </row>
    <row r="278" spans="1:19" ht="14.45" customHeight="1" x14ac:dyDescent="0.2">
      <c r="A278" s="813" t="s">
        <v>1370</v>
      </c>
      <c r="B278" s="814" t="s">
        <v>1371</v>
      </c>
      <c r="C278" s="814" t="s">
        <v>568</v>
      </c>
      <c r="D278" s="814" t="s">
        <v>1368</v>
      </c>
      <c r="E278" s="814" t="s">
        <v>1422</v>
      </c>
      <c r="F278" s="814" t="s">
        <v>1487</v>
      </c>
      <c r="G278" s="814" t="s">
        <v>1488</v>
      </c>
      <c r="H278" s="831">
        <v>4</v>
      </c>
      <c r="I278" s="831">
        <v>572</v>
      </c>
      <c r="J278" s="814"/>
      <c r="K278" s="814">
        <v>143</v>
      </c>
      <c r="L278" s="831"/>
      <c r="M278" s="831"/>
      <c r="N278" s="814"/>
      <c r="O278" s="814"/>
      <c r="P278" s="831"/>
      <c r="Q278" s="831"/>
      <c r="R278" s="819"/>
      <c r="S278" s="832"/>
    </row>
    <row r="279" spans="1:19" ht="14.45" customHeight="1" x14ac:dyDescent="0.2">
      <c r="A279" s="813" t="s">
        <v>1370</v>
      </c>
      <c r="B279" s="814" t="s">
        <v>1371</v>
      </c>
      <c r="C279" s="814" t="s">
        <v>568</v>
      </c>
      <c r="D279" s="814" t="s">
        <v>1368</v>
      </c>
      <c r="E279" s="814" t="s">
        <v>1422</v>
      </c>
      <c r="F279" s="814" t="s">
        <v>1493</v>
      </c>
      <c r="G279" s="814" t="s">
        <v>1494</v>
      </c>
      <c r="H279" s="831">
        <v>2</v>
      </c>
      <c r="I279" s="831">
        <v>1444</v>
      </c>
      <c r="J279" s="814"/>
      <c r="K279" s="814">
        <v>722</v>
      </c>
      <c r="L279" s="831">
        <v>1</v>
      </c>
      <c r="M279" s="831">
        <v>724</v>
      </c>
      <c r="N279" s="814"/>
      <c r="O279" s="814">
        <v>724</v>
      </c>
      <c r="P279" s="831"/>
      <c r="Q279" s="831"/>
      <c r="R279" s="819"/>
      <c r="S279" s="832"/>
    </row>
    <row r="280" spans="1:19" ht="14.45" customHeight="1" x14ac:dyDescent="0.2">
      <c r="A280" s="813" t="s">
        <v>1370</v>
      </c>
      <c r="B280" s="814" t="s">
        <v>1371</v>
      </c>
      <c r="C280" s="814" t="s">
        <v>568</v>
      </c>
      <c r="D280" s="814" t="s">
        <v>859</v>
      </c>
      <c r="E280" s="814" t="s">
        <v>1375</v>
      </c>
      <c r="F280" s="814" t="s">
        <v>1376</v>
      </c>
      <c r="G280" s="814" t="s">
        <v>1377</v>
      </c>
      <c r="H280" s="831">
        <v>436</v>
      </c>
      <c r="I280" s="831">
        <v>11519.12</v>
      </c>
      <c r="J280" s="814"/>
      <c r="K280" s="814">
        <v>26.42</v>
      </c>
      <c r="L280" s="831"/>
      <c r="M280" s="831"/>
      <c r="N280" s="814"/>
      <c r="O280" s="814"/>
      <c r="P280" s="831"/>
      <c r="Q280" s="831"/>
      <c r="R280" s="819"/>
      <c r="S280" s="832"/>
    </row>
    <row r="281" spans="1:19" ht="14.45" customHeight="1" x14ac:dyDescent="0.2">
      <c r="A281" s="813" t="s">
        <v>1370</v>
      </c>
      <c r="B281" s="814" t="s">
        <v>1371</v>
      </c>
      <c r="C281" s="814" t="s">
        <v>568</v>
      </c>
      <c r="D281" s="814" t="s">
        <v>859</v>
      </c>
      <c r="E281" s="814" t="s">
        <v>1375</v>
      </c>
      <c r="F281" s="814" t="s">
        <v>1378</v>
      </c>
      <c r="G281" s="814" t="s">
        <v>1379</v>
      </c>
      <c r="H281" s="831">
        <v>2565</v>
      </c>
      <c r="I281" s="831">
        <v>6822.9000000000005</v>
      </c>
      <c r="J281" s="814"/>
      <c r="K281" s="814">
        <v>2.66</v>
      </c>
      <c r="L281" s="831">
        <v>2150</v>
      </c>
      <c r="M281" s="831">
        <v>5353.5</v>
      </c>
      <c r="N281" s="814"/>
      <c r="O281" s="814">
        <v>2.4900000000000002</v>
      </c>
      <c r="P281" s="831">
        <v>1912</v>
      </c>
      <c r="Q281" s="831">
        <v>4918.92</v>
      </c>
      <c r="R281" s="819"/>
      <c r="S281" s="832">
        <v>2.5726569037656906</v>
      </c>
    </row>
    <row r="282" spans="1:19" ht="14.45" customHeight="1" x14ac:dyDescent="0.2">
      <c r="A282" s="813" t="s">
        <v>1370</v>
      </c>
      <c r="B282" s="814" t="s">
        <v>1371</v>
      </c>
      <c r="C282" s="814" t="s">
        <v>568</v>
      </c>
      <c r="D282" s="814" t="s">
        <v>859</v>
      </c>
      <c r="E282" s="814" t="s">
        <v>1375</v>
      </c>
      <c r="F282" s="814" t="s">
        <v>1380</v>
      </c>
      <c r="G282" s="814" t="s">
        <v>1381</v>
      </c>
      <c r="H282" s="831">
        <v>1517.5</v>
      </c>
      <c r="I282" s="831">
        <v>11153.62</v>
      </c>
      <c r="J282" s="814"/>
      <c r="K282" s="814">
        <v>7.3499967051070847</v>
      </c>
      <c r="L282" s="831">
        <v>3327</v>
      </c>
      <c r="M282" s="831">
        <v>23658.95</v>
      </c>
      <c r="N282" s="814"/>
      <c r="O282" s="814">
        <v>7.1111962729185452</v>
      </c>
      <c r="P282" s="831">
        <v>8734</v>
      </c>
      <c r="Q282" s="831">
        <v>63536.500000000007</v>
      </c>
      <c r="R282" s="819"/>
      <c r="S282" s="832">
        <v>7.2746164414930163</v>
      </c>
    </row>
    <row r="283" spans="1:19" ht="14.45" customHeight="1" x14ac:dyDescent="0.2">
      <c r="A283" s="813" t="s">
        <v>1370</v>
      </c>
      <c r="B283" s="814" t="s">
        <v>1371</v>
      </c>
      <c r="C283" s="814" t="s">
        <v>568</v>
      </c>
      <c r="D283" s="814" t="s">
        <v>859</v>
      </c>
      <c r="E283" s="814" t="s">
        <v>1375</v>
      </c>
      <c r="F283" s="814" t="s">
        <v>1384</v>
      </c>
      <c r="G283" s="814" t="s">
        <v>1385</v>
      </c>
      <c r="H283" s="831">
        <v>6093</v>
      </c>
      <c r="I283" s="831">
        <v>32719.410000000003</v>
      </c>
      <c r="J283" s="814"/>
      <c r="K283" s="814">
        <v>5.370000000000001</v>
      </c>
      <c r="L283" s="831">
        <v>1394</v>
      </c>
      <c r="M283" s="831">
        <v>7206.98</v>
      </c>
      <c r="N283" s="814"/>
      <c r="O283" s="814">
        <v>5.17</v>
      </c>
      <c r="P283" s="831">
        <v>12769</v>
      </c>
      <c r="Q283" s="831">
        <v>67358.720000000001</v>
      </c>
      <c r="R283" s="819"/>
      <c r="S283" s="832">
        <v>5.2751758164304174</v>
      </c>
    </row>
    <row r="284" spans="1:19" ht="14.45" customHeight="1" x14ac:dyDescent="0.2">
      <c r="A284" s="813" t="s">
        <v>1370</v>
      </c>
      <c r="B284" s="814" t="s">
        <v>1371</v>
      </c>
      <c r="C284" s="814" t="s">
        <v>568</v>
      </c>
      <c r="D284" s="814" t="s">
        <v>859</v>
      </c>
      <c r="E284" s="814" t="s">
        <v>1375</v>
      </c>
      <c r="F284" s="814" t="s">
        <v>1386</v>
      </c>
      <c r="G284" s="814" t="s">
        <v>1387</v>
      </c>
      <c r="H284" s="831">
        <v>77.099999999999994</v>
      </c>
      <c r="I284" s="831">
        <v>721.65000000000009</v>
      </c>
      <c r="J284" s="814"/>
      <c r="K284" s="814">
        <v>9.3599221789883291</v>
      </c>
      <c r="L284" s="831">
        <v>808</v>
      </c>
      <c r="M284" s="831">
        <v>7433.5999999999995</v>
      </c>
      <c r="N284" s="814"/>
      <c r="O284" s="814">
        <v>9.1999999999999993</v>
      </c>
      <c r="P284" s="831">
        <v>782</v>
      </c>
      <c r="Q284" s="831">
        <v>7389.9000000000005</v>
      </c>
      <c r="R284" s="819"/>
      <c r="S284" s="832">
        <v>9.4500000000000011</v>
      </c>
    </row>
    <row r="285" spans="1:19" ht="14.45" customHeight="1" x14ac:dyDescent="0.2">
      <c r="A285" s="813" t="s">
        <v>1370</v>
      </c>
      <c r="B285" s="814" t="s">
        <v>1371</v>
      </c>
      <c r="C285" s="814" t="s">
        <v>568</v>
      </c>
      <c r="D285" s="814" t="s">
        <v>859</v>
      </c>
      <c r="E285" s="814" t="s">
        <v>1375</v>
      </c>
      <c r="F285" s="814" t="s">
        <v>1388</v>
      </c>
      <c r="G285" s="814" t="s">
        <v>1389</v>
      </c>
      <c r="H285" s="831">
        <v>162</v>
      </c>
      <c r="I285" s="831">
        <v>1522.8</v>
      </c>
      <c r="J285" s="814"/>
      <c r="K285" s="814">
        <v>9.4</v>
      </c>
      <c r="L285" s="831">
        <v>271</v>
      </c>
      <c r="M285" s="831">
        <v>2504.04</v>
      </c>
      <c r="N285" s="814"/>
      <c r="O285" s="814">
        <v>9.24</v>
      </c>
      <c r="P285" s="831">
        <v>120</v>
      </c>
      <c r="Q285" s="831">
        <v>1138.8</v>
      </c>
      <c r="R285" s="819"/>
      <c r="S285" s="832">
        <v>9.49</v>
      </c>
    </row>
    <row r="286" spans="1:19" ht="14.45" customHeight="1" x14ac:dyDescent="0.2">
      <c r="A286" s="813" t="s">
        <v>1370</v>
      </c>
      <c r="B286" s="814" t="s">
        <v>1371</v>
      </c>
      <c r="C286" s="814" t="s">
        <v>568</v>
      </c>
      <c r="D286" s="814" t="s">
        <v>859</v>
      </c>
      <c r="E286" s="814" t="s">
        <v>1375</v>
      </c>
      <c r="F286" s="814" t="s">
        <v>1390</v>
      </c>
      <c r="G286" s="814" t="s">
        <v>1391</v>
      </c>
      <c r="H286" s="831">
        <v>555</v>
      </c>
      <c r="I286" s="831">
        <v>5716.5</v>
      </c>
      <c r="J286" s="814"/>
      <c r="K286" s="814">
        <v>10.3</v>
      </c>
      <c r="L286" s="831">
        <v>143</v>
      </c>
      <c r="M286" s="831">
        <v>1477.19</v>
      </c>
      <c r="N286" s="814"/>
      <c r="O286" s="814">
        <v>10.33</v>
      </c>
      <c r="P286" s="831">
        <v>114</v>
      </c>
      <c r="Q286" s="831">
        <v>1206.1199999999999</v>
      </c>
      <c r="R286" s="819"/>
      <c r="S286" s="832">
        <v>10.579999999999998</v>
      </c>
    </row>
    <row r="287" spans="1:19" ht="14.45" customHeight="1" x14ac:dyDescent="0.2">
      <c r="A287" s="813" t="s">
        <v>1370</v>
      </c>
      <c r="B287" s="814" t="s">
        <v>1371</v>
      </c>
      <c r="C287" s="814" t="s">
        <v>568</v>
      </c>
      <c r="D287" s="814" t="s">
        <v>859</v>
      </c>
      <c r="E287" s="814" t="s">
        <v>1375</v>
      </c>
      <c r="F287" s="814" t="s">
        <v>1392</v>
      </c>
      <c r="G287" s="814" t="s">
        <v>1393</v>
      </c>
      <c r="H287" s="831">
        <v>1.7599999999999998</v>
      </c>
      <c r="I287" s="831">
        <v>17.41</v>
      </c>
      <c r="J287" s="814"/>
      <c r="K287" s="814">
        <v>9.892045454545455</v>
      </c>
      <c r="L287" s="831">
        <v>1</v>
      </c>
      <c r="M287" s="831">
        <v>66.75</v>
      </c>
      <c r="N287" s="814"/>
      <c r="O287" s="814">
        <v>66.75</v>
      </c>
      <c r="P287" s="831"/>
      <c r="Q287" s="831"/>
      <c r="R287" s="819"/>
      <c r="S287" s="832"/>
    </row>
    <row r="288" spans="1:19" ht="14.45" customHeight="1" x14ac:dyDescent="0.2">
      <c r="A288" s="813" t="s">
        <v>1370</v>
      </c>
      <c r="B288" s="814" t="s">
        <v>1371</v>
      </c>
      <c r="C288" s="814" t="s">
        <v>568</v>
      </c>
      <c r="D288" s="814" t="s">
        <v>859</v>
      </c>
      <c r="E288" s="814" t="s">
        <v>1375</v>
      </c>
      <c r="F288" s="814" t="s">
        <v>1394</v>
      </c>
      <c r="G288" s="814" t="s">
        <v>1395</v>
      </c>
      <c r="H288" s="831"/>
      <c r="I288" s="831"/>
      <c r="J288" s="814"/>
      <c r="K288" s="814"/>
      <c r="L288" s="831"/>
      <c r="M288" s="831"/>
      <c r="N288" s="814"/>
      <c r="O288" s="814"/>
      <c r="P288" s="831">
        <v>450</v>
      </c>
      <c r="Q288" s="831">
        <v>3546</v>
      </c>
      <c r="R288" s="819"/>
      <c r="S288" s="832">
        <v>7.88</v>
      </c>
    </row>
    <row r="289" spans="1:19" ht="14.45" customHeight="1" x14ac:dyDescent="0.2">
      <c r="A289" s="813" t="s">
        <v>1370</v>
      </c>
      <c r="B289" s="814" t="s">
        <v>1371</v>
      </c>
      <c r="C289" s="814" t="s">
        <v>568</v>
      </c>
      <c r="D289" s="814" t="s">
        <v>859</v>
      </c>
      <c r="E289" s="814" t="s">
        <v>1375</v>
      </c>
      <c r="F289" s="814" t="s">
        <v>1396</v>
      </c>
      <c r="G289" s="814" t="s">
        <v>1397</v>
      </c>
      <c r="H289" s="831">
        <v>2030</v>
      </c>
      <c r="I289" s="831">
        <v>40701.5</v>
      </c>
      <c r="J289" s="814"/>
      <c r="K289" s="814">
        <v>20.05</v>
      </c>
      <c r="L289" s="831">
        <v>3130</v>
      </c>
      <c r="M289" s="831">
        <v>62787.799999999996</v>
      </c>
      <c r="N289" s="814"/>
      <c r="O289" s="814">
        <v>20.059999999999999</v>
      </c>
      <c r="P289" s="831">
        <v>4620</v>
      </c>
      <c r="Q289" s="831">
        <v>94446</v>
      </c>
      <c r="R289" s="819"/>
      <c r="S289" s="832">
        <v>20.442857142857143</v>
      </c>
    </row>
    <row r="290" spans="1:19" ht="14.45" customHeight="1" x14ac:dyDescent="0.2">
      <c r="A290" s="813" t="s">
        <v>1370</v>
      </c>
      <c r="B290" s="814" t="s">
        <v>1371</v>
      </c>
      <c r="C290" s="814" t="s">
        <v>568</v>
      </c>
      <c r="D290" s="814" t="s">
        <v>859</v>
      </c>
      <c r="E290" s="814" t="s">
        <v>1375</v>
      </c>
      <c r="F290" s="814" t="s">
        <v>1400</v>
      </c>
      <c r="G290" s="814" t="s">
        <v>1401</v>
      </c>
      <c r="H290" s="831">
        <v>7</v>
      </c>
      <c r="I290" s="831">
        <v>12724.530000000002</v>
      </c>
      <c r="J290" s="814"/>
      <c r="K290" s="814">
        <v>1817.7900000000004</v>
      </c>
      <c r="L290" s="831">
        <v>21</v>
      </c>
      <c r="M290" s="831">
        <v>38754.239999999991</v>
      </c>
      <c r="N290" s="814"/>
      <c r="O290" s="814">
        <v>1845.4399999999996</v>
      </c>
      <c r="P290" s="831">
        <v>11</v>
      </c>
      <c r="Q290" s="831">
        <v>20383.549999999996</v>
      </c>
      <c r="R290" s="819"/>
      <c r="S290" s="832">
        <v>1853.0499999999995</v>
      </c>
    </row>
    <row r="291" spans="1:19" ht="14.45" customHeight="1" x14ac:dyDescent="0.2">
      <c r="A291" s="813" t="s">
        <v>1370</v>
      </c>
      <c r="B291" s="814" t="s">
        <v>1371</v>
      </c>
      <c r="C291" s="814" t="s">
        <v>568</v>
      </c>
      <c r="D291" s="814" t="s">
        <v>859</v>
      </c>
      <c r="E291" s="814" t="s">
        <v>1375</v>
      </c>
      <c r="F291" s="814" t="s">
        <v>1402</v>
      </c>
      <c r="G291" s="814" t="s">
        <v>1403</v>
      </c>
      <c r="H291" s="831"/>
      <c r="I291" s="831"/>
      <c r="J291" s="814"/>
      <c r="K291" s="814"/>
      <c r="L291" s="831"/>
      <c r="M291" s="831"/>
      <c r="N291" s="814"/>
      <c r="O291" s="814"/>
      <c r="P291" s="831">
        <v>1159</v>
      </c>
      <c r="Q291" s="831">
        <v>231069.83000000002</v>
      </c>
      <c r="R291" s="819"/>
      <c r="S291" s="832">
        <v>199.37</v>
      </c>
    </row>
    <row r="292" spans="1:19" ht="14.45" customHeight="1" x14ac:dyDescent="0.2">
      <c r="A292" s="813" t="s">
        <v>1370</v>
      </c>
      <c r="B292" s="814" t="s">
        <v>1371</v>
      </c>
      <c r="C292" s="814" t="s">
        <v>568</v>
      </c>
      <c r="D292" s="814" t="s">
        <v>859</v>
      </c>
      <c r="E292" s="814" t="s">
        <v>1375</v>
      </c>
      <c r="F292" s="814" t="s">
        <v>1404</v>
      </c>
      <c r="G292" s="814" t="s">
        <v>1405</v>
      </c>
      <c r="H292" s="831">
        <v>46540</v>
      </c>
      <c r="I292" s="831">
        <v>179644.4</v>
      </c>
      <c r="J292" s="814"/>
      <c r="K292" s="814">
        <v>3.86</v>
      </c>
      <c r="L292" s="831">
        <v>38659</v>
      </c>
      <c r="M292" s="831">
        <v>141491.94</v>
      </c>
      <c r="N292" s="814"/>
      <c r="O292" s="814">
        <v>3.66</v>
      </c>
      <c r="P292" s="831">
        <v>65152</v>
      </c>
      <c r="Q292" s="831">
        <v>246944.82</v>
      </c>
      <c r="R292" s="819"/>
      <c r="S292" s="832">
        <v>3.7902876350687622</v>
      </c>
    </row>
    <row r="293" spans="1:19" ht="14.45" customHeight="1" x14ac:dyDescent="0.2">
      <c r="A293" s="813" t="s">
        <v>1370</v>
      </c>
      <c r="B293" s="814" t="s">
        <v>1371</v>
      </c>
      <c r="C293" s="814" t="s">
        <v>568</v>
      </c>
      <c r="D293" s="814" t="s">
        <v>859</v>
      </c>
      <c r="E293" s="814" t="s">
        <v>1375</v>
      </c>
      <c r="F293" s="814" t="s">
        <v>1408</v>
      </c>
      <c r="G293" s="814" t="s">
        <v>1409</v>
      </c>
      <c r="H293" s="831"/>
      <c r="I293" s="831"/>
      <c r="J293" s="814"/>
      <c r="K293" s="814"/>
      <c r="L293" s="831"/>
      <c r="M293" s="831"/>
      <c r="N293" s="814"/>
      <c r="O293" s="814"/>
      <c r="P293" s="831">
        <v>462</v>
      </c>
      <c r="Q293" s="831">
        <v>71873.34</v>
      </c>
      <c r="R293" s="819"/>
      <c r="S293" s="832">
        <v>155.57</v>
      </c>
    </row>
    <row r="294" spans="1:19" ht="14.45" customHeight="1" x14ac:dyDescent="0.2">
      <c r="A294" s="813" t="s">
        <v>1370</v>
      </c>
      <c r="B294" s="814" t="s">
        <v>1371</v>
      </c>
      <c r="C294" s="814" t="s">
        <v>568</v>
      </c>
      <c r="D294" s="814" t="s">
        <v>859</v>
      </c>
      <c r="E294" s="814" t="s">
        <v>1375</v>
      </c>
      <c r="F294" s="814" t="s">
        <v>1410</v>
      </c>
      <c r="G294" s="814" t="s">
        <v>1411</v>
      </c>
      <c r="H294" s="831">
        <v>1905</v>
      </c>
      <c r="I294" s="831">
        <v>38766.75</v>
      </c>
      <c r="J294" s="814"/>
      <c r="K294" s="814">
        <v>20.350000000000001</v>
      </c>
      <c r="L294" s="831">
        <v>2502</v>
      </c>
      <c r="M294" s="831">
        <v>51409.2</v>
      </c>
      <c r="N294" s="814"/>
      <c r="O294" s="814">
        <v>20.547242206235012</v>
      </c>
      <c r="P294" s="831">
        <v>1658</v>
      </c>
      <c r="Q294" s="831">
        <v>34958.799999999996</v>
      </c>
      <c r="R294" s="819"/>
      <c r="S294" s="832">
        <v>21.084921592279851</v>
      </c>
    </row>
    <row r="295" spans="1:19" ht="14.45" customHeight="1" x14ac:dyDescent="0.2">
      <c r="A295" s="813" t="s">
        <v>1370</v>
      </c>
      <c r="B295" s="814" t="s">
        <v>1371</v>
      </c>
      <c r="C295" s="814" t="s">
        <v>568</v>
      </c>
      <c r="D295" s="814" t="s">
        <v>859</v>
      </c>
      <c r="E295" s="814" t="s">
        <v>1375</v>
      </c>
      <c r="F295" s="814" t="s">
        <v>1414</v>
      </c>
      <c r="G295" s="814" t="s">
        <v>1415</v>
      </c>
      <c r="H295" s="831">
        <v>2396</v>
      </c>
      <c r="I295" s="831">
        <v>45763.6</v>
      </c>
      <c r="J295" s="814"/>
      <c r="K295" s="814">
        <v>19.099999999999998</v>
      </c>
      <c r="L295" s="831">
        <v>1370</v>
      </c>
      <c r="M295" s="831">
        <v>26646.5</v>
      </c>
      <c r="N295" s="814"/>
      <c r="O295" s="814">
        <v>19.45</v>
      </c>
      <c r="P295" s="831">
        <v>6397</v>
      </c>
      <c r="Q295" s="831">
        <v>125107.69000000002</v>
      </c>
      <c r="R295" s="819"/>
      <c r="S295" s="832">
        <v>19.557244020634673</v>
      </c>
    </row>
    <row r="296" spans="1:19" ht="14.45" customHeight="1" x14ac:dyDescent="0.2">
      <c r="A296" s="813" t="s">
        <v>1370</v>
      </c>
      <c r="B296" s="814" t="s">
        <v>1371</v>
      </c>
      <c r="C296" s="814" t="s">
        <v>568</v>
      </c>
      <c r="D296" s="814" t="s">
        <v>859</v>
      </c>
      <c r="E296" s="814" t="s">
        <v>1422</v>
      </c>
      <c r="F296" s="814" t="s">
        <v>1423</v>
      </c>
      <c r="G296" s="814" t="s">
        <v>1424</v>
      </c>
      <c r="H296" s="831">
        <v>25</v>
      </c>
      <c r="I296" s="831">
        <v>950</v>
      </c>
      <c r="J296" s="814"/>
      <c r="K296" s="814">
        <v>38</v>
      </c>
      <c r="L296" s="831">
        <v>69</v>
      </c>
      <c r="M296" s="831">
        <v>2622</v>
      </c>
      <c r="N296" s="814"/>
      <c r="O296" s="814">
        <v>38</v>
      </c>
      <c r="P296" s="831">
        <v>10</v>
      </c>
      <c r="Q296" s="831">
        <v>400</v>
      </c>
      <c r="R296" s="819"/>
      <c r="S296" s="832">
        <v>40</v>
      </c>
    </row>
    <row r="297" spans="1:19" ht="14.45" customHeight="1" x14ac:dyDescent="0.2">
      <c r="A297" s="813" t="s">
        <v>1370</v>
      </c>
      <c r="B297" s="814" t="s">
        <v>1371</v>
      </c>
      <c r="C297" s="814" t="s">
        <v>568</v>
      </c>
      <c r="D297" s="814" t="s">
        <v>859</v>
      </c>
      <c r="E297" s="814" t="s">
        <v>1422</v>
      </c>
      <c r="F297" s="814" t="s">
        <v>1427</v>
      </c>
      <c r="G297" s="814" t="s">
        <v>1428</v>
      </c>
      <c r="H297" s="831">
        <v>133</v>
      </c>
      <c r="I297" s="831">
        <v>23807</v>
      </c>
      <c r="J297" s="814"/>
      <c r="K297" s="814">
        <v>179</v>
      </c>
      <c r="L297" s="831">
        <v>130</v>
      </c>
      <c r="M297" s="831">
        <v>23400</v>
      </c>
      <c r="N297" s="814"/>
      <c r="O297" s="814">
        <v>180</v>
      </c>
      <c r="P297" s="831">
        <v>107</v>
      </c>
      <c r="Q297" s="831">
        <v>20758</v>
      </c>
      <c r="R297" s="819"/>
      <c r="S297" s="832">
        <v>194</v>
      </c>
    </row>
    <row r="298" spans="1:19" ht="14.45" customHeight="1" x14ac:dyDescent="0.2">
      <c r="A298" s="813" t="s">
        <v>1370</v>
      </c>
      <c r="B298" s="814" t="s">
        <v>1371</v>
      </c>
      <c r="C298" s="814" t="s">
        <v>568</v>
      </c>
      <c r="D298" s="814" t="s">
        <v>859</v>
      </c>
      <c r="E298" s="814" t="s">
        <v>1422</v>
      </c>
      <c r="F298" s="814" t="s">
        <v>1431</v>
      </c>
      <c r="G298" s="814" t="s">
        <v>1432</v>
      </c>
      <c r="H298" s="831">
        <v>2</v>
      </c>
      <c r="I298" s="831">
        <v>638</v>
      </c>
      <c r="J298" s="814"/>
      <c r="K298" s="814">
        <v>319</v>
      </c>
      <c r="L298" s="831"/>
      <c r="M298" s="831"/>
      <c r="N298" s="814"/>
      <c r="O298" s="814"/>
      <c r="P298" s="831"/>
      <c r="Q298" s="831"/>
      <c r="R298" s="819"/>
      <c r="S298" s="832"/>
    </row>
    <row r="299" spans="1:19" ht="14.45" customHeight="1" x14ac:dyDescent="0.2">
      <c r="A299" s="813" t="s">
        <v>1370</v>
      </c>
      <c r="B299" s="814" t="s">
        <v>1371</v>
      </c>
      <c r="C299" s="814" t="s">
        <v>568</v>
      </c>
      <c r="D299" s="814" t="s">
        <v>859</v>
      </c>
      <c r="E299" s="814" t="s">
        <v>1422</v>
      </c>
      <c r="F299" s="814" t="s">
        <v>1433</v>
      </c>
      <c r="G299" s="814" t="s">
        <v>1434</v>
      </c>
      <c r="H299" s="831">
        <v>7</v>
      </c>
      <c r="I299" s="831">
        <v>14329</v>
      </c>
      <c r="J299" s="814"/>
      <c r="K299" s="814">
        <v>2047</v>
      </c>
      <c r="L299" s="831">
        <v>2</v>
      </c>
      <c r="M299" s="831">
        <v>4104</v>
      </c>
      <c r="N299" s="814"/>
      <c r="O299" s="814">
        <v>2052</v>
      </c>
      <c r="P299" s="831">
        <v>15</v>
      </c>
      <c r="Q299" s="831">
        <v>31905</v>
      </c>
      <c r="R299" s="819"/>
      <c r="S299" s="832">
        <v>2127</v>
      </c>
    </row>
    <row r="300" spans="1:19" ht="14.45" customHeight="1" x14ac:dyDescent="0.2">
      <c r="A300" s="813" t="s">
        <v>1370</v>
      </c>
      <c r="B300" s="814" t="s">
        <v>1371</v>
      </c>
      <c r="C300" s="814" t="s">
        <v>568</v>
      </c>
      <c r="D300" s="814" t="s">
        <v>859</v>
      </c>
      <c r="E300" s="814" t="s">
        <v>1422</v>
      </c>
      <c r="F300" s="814" t="s">
        <v>1441</v>
      </c>
      <c r="G300" s="814" t="s">
        <v>1442</v>
      </c>
      <c r="H300" s="831">
        <v>4</v>
      </c>
      <c r="I300" s="831">
        <v>5748</v>
      </c>
      <c r="J300" s="814"/>
      <c r="K300" s="814">
        <v>1437</v>
      </c>
      <c r="L300" s="831">
        <v>5</v>
      </c>
      <c r="M300" s="831">
        <v>7205</v>
      </c>
      <c r="N300" s="814"/>
      <c r="O300" s="814">
        <v>1441</v>
      </c>
      <c r="P300" s="831">
        <v>11</v>
      </c>
      <c r="Q300" s="831">
        <v>16390</v>
      </c>
      <c r="R300" s="819"/>
      <c r="S300" s="832">
        <v>1490</v>
      </c>
    </row>
    <row r="301" spans="1:19" ht="14.45" customHeight="1" x14ac:dyDescent="0.2">
      <c r="A301" s="813" t="s">
        <v>1370</v>
      </c>
      <c r="B301" s="814" t="s">
        <v>1371</v>
      </c>
      <c r="C301" s="814" t="s">
        <v>568</v>
      </c>
      <c r="D301" s="814" t="s">
        <v>859</v>
      </c>
      <c r="E301" s="814" t="s">
        <v>1422</v>
      </c>
      <c r="F301" s="814" t="s">
        <v>1443</v>
      </c>
      <c r="G301" s="814" t="s">
        <v>1444</v>
      </c>
      <c r="H301" s="831">
        <v>5</v>
      </c>
      <c r="I301" s="831">
        <v>9600</v>
      </c>
      <c r="J301" s="814"/>
      <c r="K301" s="814">
        <v>1920</v>
      </c>
      <c r="L301" s="831">
        <v>3</v>
      </c>
      <c r="M301" s="831">
        <v>5775</v>
      </c>
      <c r="N301" s="814"/>
      <c r="O301" s="814">
        <v>1925</v>
      </c>
      <c r="P301" s="831">
        <v>2</v>
      </c>
      <c r="Q301" s="831">
        <v>4000</v>
      </c>
      <c r="R301" s="819"/>
      <c r="S301" s="832">
        <v>2000</v>
      </c>
    </row>
    <row r="302" spans="1:19" ht="14.45" customHeight="1" x14ac:dyDescent="0.2">
      <c r="A302" s="813" t="s">
        <v>1370</v>
      </c>
      <c r="B302" s="814" t="s">
        <v>1371</v>
      </c>
      <c r="C302" s="814" t="s">
        <v>568</v>
      </c>
      <c r="D302" s="814" t="s">
        <v>859</v>
      </c>
      <c r="E302" s="814" t="s">
        <v>1422</v>
      </c>
      <c r="F302" s="814" t="s">
        <v>1445</v>
      </c>
      <c r="G302" s="814" t="s">
        <v>1446</v>
      </c>
      <c r="H302" s="831">
        <v>9</v>
      </c>
      <c r="I302" s="831">
        <v>10971</v>
      </c>
      <c r="J302" s="814"/>
      <c r="K302" s="814">
        <v>1219</v>
      </c>
      <c r="L302" s="831">
        <v>4</v>
      </c>
      <c r="M302" s="831">
        <v>4892</v>
      </c>
      <c r="N302" s="814"/>
      <c r="O302" s="814">
        <v>1223</v>
      </c>
      <c r="P302" s="831">
        <v>7</v>
      </c>
      <c r="Q302" s="831">
        <v>8869</v>
      </c>
      <c r="R302" s="819"/>
      <c r="S302" s="832">
        <v>1267</v>
      </c>
    </row>
    <row r="303" spans="1:19" ht="14.45" customHeight="1" x14ac:dyDescent="0.2">
      <c r="A303" s="813" t="s">
        <v>1370</v>
      </c>
      <c r="B303" s="814" t="s">
        <v>1371</v>
      </c>
      <c r="C303" s="814" t="s">
        <v>568</v>
      </c>
      <c r="D303" s="814" t="s">
        <v>859</v>
      </c>
      <c r="E303" s="814" t="s">
        <v>1422</v>
      </c>
      <c r="F303" s="814" t="s">
        <v>1447</v>
      </c>
      <c r="G303" s="814" t="s">
        <v>1448</v>
      </c>
      <c r="H303" s="831">
        <v>7</v>
      </c>
      <c r="I303" s="831">
        <v>4795</v>
      </c>
      <c r="J303" s="814"/>
      <c r="K303" s="814">
        <v>685</v>
      </c>
      <c r="L303" s="831">
        <v>21</v>
      </c>
      <c r="M303" s="831">
        <v>14427</v>
      </c>
      <c r="N303" s="814"/>
      <c r="O303" s="814">
        <v>687</v>
      </c>
      <c r="P303" s="831">
        <v>11</v>
      </c>
      <c r="Q303" s="831">
        <v>7865</v>
      </c>
      <c r="R303" s="819"/>
      <c r="S303" s="832">
        <v>715</v>
      </c>
    </row>
    <row r="304" spans="1:19" ht="14.45" customHeight="1" x14ac:dyDescent="0.2">
      <c r="A304" s="813" t="s">
        <v>1370</v>
      </c>
      <c r="B304" s="814" t="s">
        <v>1371</v>
      </c>
      <c r="C304" s="814" t="s">
        <v>568</v>
      </c>
      <c r="D304" s="814" t="s">
        <v>859</v>
      </c>
      <c r="E304" s="814" t="s">
        <v>1422</v>
      </c>
      <c r="F304" s="814" t="s">
        <v>1449</v>
      </c>
      <c r="G304" s="814" t="s">
        <v>1450</v>
      </c>
      <c r="H304" s="831">
        <v>5</v>
      </c>
      <c r="I304" s="831">
        <v>3600</v>
      </c>
      <c r="J304" s="814"/>
      <c r="K304" s="814">
        <v>720</v>
      </c>
      <c r="L304" s="831">
        <v>4</v>
      </c>
      <c r="M304" s="831">
        <v>2888</v>
      </c>
      <c r="N304" s="814"/>
      <c r="O304" s="814">
        <v>722</v>
      </c>
      <c r="P304" s="831"/>
      <c r="Q304" s="831"/>
      <c r="R304" s="819"/>
      <c r="S304" s="832"/>
    </row>
    <row r="305" spans="1:19" ht="14.45" customHeight="1" x14ac:dyDescent="0.2">
      <c r="A305" s="813" t="s">
        <v>1370</v>
      </c>
      <c r="B305" s="814" t="s">
        <v>1371</v>
      </c>
      <c r="C305" s="814" t="s">
        <v>568</v>
      </c>
      <c r="D305" s="814" t="s">
        <v>859</v>
      </c>
      <c r="E305" s="814" t="s">
        <v>1422</v>
      </c>
      <c r="F305" s="814" t="s">
        <v>1451</v>
      </c>
      <c r="G305" s="814" t="s">
        <v>1452</v>
      </c>
      <c r="H305" s="831">
        <v>1</v>
      </c>
      <c r="I305" s="831">
        <v>2650</v>
      </c>
      <c r="J305" s="814"/>
      <c r="K305" s="814">
        <v>2650</v>
      </c>
      <c r="L305" s="831"/>
      <c r="M305" s="831"/>
      <c r="N305" s="814"/>
      <c r="O305" s="814"/>
      <c r="P305" s="831"/>
      <c r="Q305" s="831"/>
      <c r="R305" s="819"/>
      <c r="S305" s="832"/>
    </row>
    <row r="306" spans="1:19" ht="14.45" customHeight="1" x14ac:dyDescent="0.2">
      <c r="A306" s="813" t="s">
        <v>1370</v>
      </c>
      <c r="B306" s="814" t="s">
        <v>1371</v>
      </c>
      <c r="C306" s="814" t="s">
        <v>568</v>
      </c>
      <c r="D306" s="814" t="s">
        <v>859</v>
      </c>
      <c r="E306" s="814" t="s">
        <v>1422</v>
      </c>
      <c r="F306" s="814" t="s">
        <v>1453</v>
      </c>
      <c r="G306" s="814" t="s">
        <v>1454</v>
      </c>
      <c r="H306" s="831">
        <v>140</v>
      </c>
      <c r="I306" s="831">
        <v>256340</v>
      </c>
      <c r="J306" s="814"/>
      <c r="K306" s="814">
        <v>1831</v>
      </c>
      <c r="L306" s="831">
        <v>139</v>
      </c>
      <c r="M306" s="831">
        <v>255065</v>
      </c>
      <c r="N306" s="814"/>
      <c r="O306" s="814">
        <v>1835</v>
      </c>
      <c r="P306" s="831">
        <v>290</v>
      </c>
      <c r="Q306" s="831">
        <v>553610</v>
      </c>
      <c r="R306" s="819"/>
      <c r="S306" s="832">
        <v>1909</v>
      </c>
    </row>
    <row r="307" spans="1:19" ht="14.45" customHeight="1" x14ac:dyDescent="0.2">
      <c r="A307" s="813" t="s">
        <v>1370</v>
      </c>
      <c r="B307" s="814" t="s">
        <v>1371</v>
      </c>
      <c r="C307" s="814" t="s">
        <v>568</v>
      </c>
      <c r="D307" s="814" t="s">
        <v>859</v>
      </c>
      <c r="E307" s="814" t="s">
        <v>1422</v>
      </c>
      <c r="F307" s="814" t="s">
        <v>1455</v>
      </c>
      <c r="G307" s="814" t="s">
        <v>1456</v>
      </c>
      <c r="H307" s="831">
        <v>5</v>
      </c>
      <c r="I307" s="831">
        <v>2155</v>
      </c>
      <c r="J307" s="814"/>
      <c r="K307" s="814">
        <v>431</v>
      </c>
      <c r="L307" s="831">
        <v>6</v>
      </c>
      <c r="M307" s="831">
        <v>2598</v>
      </c>
      <c r="N307" s="814"/>
      <c r="O307" s="814">
        <v>433</v>
      </c>
      <c r="P307" s="831">
        <v>12</v>
      </c>
      <c r="Q307" s="831">
        <v>5424</v>
      </c>
      <c r="R307" s="819"/>
      <c r="S307" s="832">
        <v>452</v>
      </c>
    </row>
    <row r="308" spans="1:19" ht="14.45" customHeight="1" x14ac:dyDescent="0.2">
      <c r="A308" s="813" t="s">
        <v>1370</v>
      </c>
      <c r="B308" s="814" t="s">
        <v>1371</v>
      </c>
      <c r="C308" s="814" t="s">
        <v>568</v>
      </c>
      <c r="D308" s="814" t="s">
        <v>859</v>
      </c>
      <c r="E308" s="814" t="s">
        <v>1422</v>
      </c>
      <c r="F308" s="814" t="s">
        <v>1457</v>
      </c>
      <c r="G308" s="814" t="s">
        <v>1458</v>
      </c>
      <c r="H308" s="831">
        <v>10</v>
      </c>
      <c r="I308" s="831">
        <v>35330</v>
      </c>
      <c r="J308" s="814"/>
      <c r="K308" s="814">
        <v>3533</v>
      </c>
      <c r="L308" s="831">
        <v>16</v>
      </c>
      <c r="M308" s="831">
        <v>56688</v>
      </c>
      <c r="N308" s="814"/>
      <c r="O308" s="814">
        <v>3543</v>
      </c>
      <c r="P308" s="831">
        <v>15</v>
      </c>
      <c r="Q308" s="831">
        <v>54345</v>
      </c>
      <c r="R308" s="819"/>
      <c r="S308" s="832">
        <v>3623</v>
      </c>
    </row>
    <row r="309" spans="1:19" ht="14.45" customHeight="1" x14ac:dyDescent="0.2">
      <c r="A309" s="813" t="s">
        <v>1370</v>
      </c>
      <c r="B309" s="814" t="s">
        <v>1371</v>
      </c>
      <c r="C309" s="814" t="s">
        <v>568</v>
      </c>
      <c r="D309" s="814" t="s">
        <v>859</v>
      </c>
      <c r="E309" s="814" t="s">
        <v>1422</v>
      </c>
      <c r="F309" s="814" t="s">
        <v>1461</v>
      </c>
      <c r="G309" s="814" t="s">
        <v>1462</v>
      </c>
      <c r="H309" s="831">
        <v>139</v>
      </c>
      <c r="I309" s="831">
        <v>4633.33</v>
      </c>
      <c r="J309" s="814"/>
      <c r="K309" s="814">
        <v>33.333309352517986</v>
      </c>
      <c r="L309" s="831">
        <v>170</v>
      </c>
      <c r="M309" s="831">
        <v>5666.67</v>
      </c>
      <c r="N309" s="814"/>
      <c r="O309" s="814">
        <v>33.333352941176472</v>
      </c>
      <c r="P309" s="831">
        <v>114</v>
      </c>
      <c r="Q309" s="831">
        <v>5193.33</v>
      </c>
      <c r="R309" s="819"/>
      <c r="S309" s="832">
        <v>45.555526315789471</v>
      </c>
    </row>
    <row r="310" spans="1:19" ht="14.45" customHeight="1" x14ac:dyDescent="0.2">
      <c r="A310" s="813" t="s">
        <v>1370</v>
      </c>
      <c r="B310" s="814" t="s">
        <v>1371</v>
      </c>
      <c r="C310" s="814" t="s">
        <v>568</v>
      </c>
      <c r="D310" s="814" t="s">
        <v>859</v>
      </c>
      <c r="E310" s="814" t="s">
        <v>1422</v>
      </c>
      <c r="F310" s="814" t="s">
        <v>1463</v>
      </c>
      <c r="G310" s="814" t="s">
        <v>1464</v>
      </c>
      <c r="H310" s="831">
        <v>133</v>
      </c>
      <c r="I310" s="831">
        <v>5054</v>
      </c>
      <c r="J310" s="814"/>
      <c r="K310" s="814">
        <v>38</v>
      </c>
      <c r="L310" s="831">
        <v>130</v>
      </c>
      <c r="M310" s="831">
        <v>4940</v>
      </c>
      <c r="N310" s="814"/>
      <c r="O310" s="814">
        <v>38</v>
      </c>
      <c r="P310" s="831">
        <v>107</v>
      </c>
      <c r="Q310" s="831">
        <v>4173</v>
      </c>
      <c r="R310" s="819"/>
      <c r="S310" s="832">
        <v>39</v>
      </c>
    </row>
    <row r="311" spans="1:19" ht="14.45" customHeight="1" x14ac:dyDescent="0.2">
      <c r="A311" s="813" t="s">
        <v>1370</v>
      </c>
      <c r="B311" s="814" t="s">
        <v>1371</v>
      </c>
      <c r="C311" s="814" t="s">
        <v>568</v>
      </c>
      <c r="D311" s="814" t="s">
        <v>859</v>
      </c>
      <c r="E311" s="814" t="s">
        <v>1422</v>
      </c>
      <c r="F311" s="814" t="s">
        <v>1467</v>
      </c>
      <c r="G311" s="814" t="s">
        <v>1468</v>
      </c>
      <c r="H311" s="831"/>
      <c r="I311" s="831"/>
      <c r="J311" s="814"/>
      <c r="K311" s="814"/>
      <c r="L311" s="831"/>
      <c r="M311" s="831"/>
      <c r="N311" s="814"/>
      <c r="O311" s="814"/>
      <c r="P311" s="831">
        <v>1</v>
      </c>
      <c r="Q311" s="831">
        <v>81</v>
      </c>
      <c r="R311" s="819"/>
      <c r="S311" s="832">
        <v>81</v>
      </c>
    </row>
    <row r="312" spans="1:19" ht="14.45" customHeight="1" x14ac:dyDescent="0.2">
      <c r="A312" s="813" t="s">
        <v>1370</v>
      </c>
      <c r="B312" s="814" t="s">
        <v>1371</v>
      </c>
      <c r="C312" s="814" t="s">
        <v>568</v>
      </c>
      <c r="D312" s="814" t="s">
        <v>859</v>
      </c>
      <c r="E312" s="814" t="s">
        <v>1422</v>
      </c>
      <c r="F312" s="814" t="s">
        <v>1469</v>
      </c>
      <c r="G312" s="814" t="s">
        <v>1470</v>
      </c>
      <c r="H312" s="831">
        <v>9</v>
      </c>
      <c r="I312" s="831">
        <v>3942</v>
      </c>
      <c r="J312" s="814"/>
      <c r="K312" s="814">
        <v>438</v>
      </c>
      <c r="L312" s="831">
        <v>10</v>
      </c>
      <c r="M312" s="831">
        <v>4400</v>
      </c>
      <c r="N312" s="814"/>
      <c r="O312" s="814">
        <v>440</v>
      </c>
      <c r="P312" s="831">
        <v>2</v>
      </c>
      <c r="Q312" s="831">
        <v>918</v>
      </c>
      <c r="R312" s="819"/>
      <c r="S312" s="832">
        <v>459</v>
      </c>
    </row>
    <row r="313" spans="1:19" ht="14.45" customHeight="1" x14ac:dyDescent="0.2">
      <c r="A313" s="813" t="s">
        <v>1370</v>
      </c>
      <c r="B313" s="814" t="s">
        <v>1371</v>
      </c>
      <c r="C313" s="814" t="s">
        <v>568</v>
      </c>
      <c r="D313" s="814" t="s">
        <v>859</v>
      </c>
      <c r="E313" s="814" t="s">
        <v>1422</v>
      </c>
      <c r="F313" s="814" t="s">
        <v>1471</v>
      </c>
      <c r="G313" s="814" t="s">
        <v>1472</v>
      </c>
      <c r="H313" s="831">
        <v>63</v>
      </c>
      <c r="I313" s="831">
        <v>84861</v>
      </c>
      <c r="J313" s="814"/>
      <c r="K313" s="814">
        <v>1347</v>
      </c>
      <c r="L313" s="831">
        <v>54</v>
      </c>
      <c r="M313" s="831">
        <v>72954</v>
      </c>
      <c r="N313" s="814"/>
      <c r="O313" s="814">
        <v>1351</v>
      </c>
      <c r="P313" s="831">
        <v>89</v>
      </c>
      <c r="Q313" s="831">
        <v>125312</v>
      </c>
      <c r="R313" s="819"/>
      <c r="S313" s="832">
        <v>1408</v>
      </c>
    </row>
    <row r="314" spans="1:19" ht="14.45" customHeight="1" x14ac:dyDescent="0.2">
      <c r="A314" s="813" t="s">
        <v>1370</v>
      </c>
      <c r="B314" s="814" t="s">
        <v>1371</v>
      </c>
      <c r="C314" s="814" t="s">
        <v>568</v>
      </c>
      <c r="D314" s="814" t="s">
        <v>859</v>
      </c>
      <c r="E314" s="814" t="s">
        <v>1422</v>
      </c>
      <c r="F314" s="814" t="s">
        <v>1473</v>
      </c>
      <c r="G314" s="814" t="s">
        <v>1474</v>
      </c>
      <c r="H314" s="831">
        <v>10</v>
      </c>
      <c r="I314" s="831">
        <v>5120</v>
      </c>
      <c r="J314" s="814"/>
      <c r="K314" s="814">
        <v>512</v>
      </c>
      <c r="L314" s="831">
        <v>23</v>
      </c>
      <c r="M314" s="831">
        <v>11822</v>
      </c>
      <c r="N314" s="814"/>
      <c r="O314" s="814">
        <v>514</v>
      </c>
      <c r="P314" s="831">
        <v>56</v>
      </c>
      <c r="Q314" s="831">
        <v>30072</v>
      </c>
      <c r="R314" s="819"/>
      <c r="S314" s="832">
        <v>537</v>
      </c>
    </row>
    <row r="315" spans="1:19" ht="14.45" customHeight="1" x14ac:dyDescent="0.2">
      <c r="A315" s="813" t="s">
        <v>1370</v>
      </c>
      <c r="B315" s="814" t="s">
        <v>1371</v>
      </c>
      <c r="C315" s="814" t="s">
        <v>568</v>
      </c>
      <c r="D315" s="814" t="s">
        <v>859</v>
      </c>
      <c r="E315" s="814" t="s">
        <v>1422</v>
      </c>
      <c r="F315" s="814" t="s">
        <v>1475</v>
      </c>
      <c r="G315" s="814" t="s">
        <v>1476</v>
      </c>
      <c r="H315" s="831">
        <v>4</v>
      </c>
      <c r="I315" s="831">
        <v>9368</v>
      </c>
      <c r="J315" s="814"/>
      <c r="K315" s="814">
        <v>2342</v>
      </c>
      <c r="L315" s="831">
        <v>6</v>
      </c>
      <c r="M315" s="831">
        <v>14106</v>
      </c>
      <c r="N315" s="814"/>
      <c r="O315" s="814">
        <v>2351</v>
      </c>
      <c r="P315" s="831">
        <v>9</v>
      </c>
      <c r="Q315" s="831">
        <v>21951</v>
      </c>
      <c r="R315" s="819"/>
      <c r="S315" s="832">
        <v>2439</v>
      </c>
    </row>
    <row r="316" spans="1:19" ht="14.45" customHeight="1" x14ac:dyDescent="0.2">
      <c r="A316" s="813" t="s">
        <v>1370</v>
      </c>
      <c r="B316" s="814" t="s">
        <v>1371</v>
      </c>
      <c r="C316" s="814" t="s">
        <v>568</v>
      </c>
      <c r="D316" s="814" t="s">
        <v>859</v>
      </c>
      <c r="E316" s="814" t="s">
        <v>1422</v>
      </c>
      <c r="F316" s="814" t="s">
        <v>1477</v>
      </c>
      <c r="G316" s="814" t="s">
        <v>1478</v>
      </c>
      <c r="H316" s="831">
        <v>4</v>
      </c>
      <c r="I316" s="831">
        <v>10632</v>
      </c>
      <c r="J316" s="814"/>
      <c r="K316" s="814">
        <v>2658</v>
      </c>
      <c r="L316" s="831">
        <v>2</v>
      </c>
      <c r="M316" s="831">
        <v>5334</v>
      </c>
      <c r="N316" s="814"/>
      <c r="O316" s="814">
        <v>2667</v>
      </c>
      <c r="P316" s="831">
        <v>12</v>
      </c>
      <c r="Q316" s="831">
        <v>33360</v>
      </c>
      <c r="R316" s="819"/>
      <c r="S316" s="832">
        <v>2780</v>
      </c>
    </row>
    <row r="317" spans="1:19" ht="14.45" customHeight="1" x14ac:dyDescent="0.2">
      <c r="A317" s="813" t="s">
        <v>1370</v>
      </c>
      <c r="B317" s="814" t="s">
        <v>1371</v>
      </c>
      <c r="C317" s="814" t="s">
        <v>568</v>
      </c>
      <c r="D317" s="814" t="s">
        <v>859</v>
      </c>
      <c r="E317" s="814" t="s">
        <v>1422</v>
      </c>
      <c r="F317" s="814" t="s">
        <v>1479</v>
      </c>
      <c r="G317" s="814" t="s">
        <v>1480</v>
      </c>
      <c r="H317" s="831"/>
      <c r="I317" s="831"/>
      <c r="J317" s="814"/>
      <c r="K317" s="814"/>
      <c r="L317" s="831">
        <v>40</v>
      </c>
      <c r="M317" s="831">
        <v>14400</v>
      </c>
      <c r="N317" s="814"/>
      <c r="O317" s="814">
        <v>360</v>
      </c>
      <c r="P317" s="831">
        <v>7</v>
      </c>
      <c r="Q317" s="831">
        <v>2716</v>
      </c>
      <c r="R317" s="819"/>
      <c r="S317" s="832">
        <v>388</v>
      </c>
    </row>
    <row r="318" spans="1:19" ht="14.45" customHeight="1" x14ac:dyDescent="0.2">
      <c r="A318" s="813" t="s">
        <v>1370</v>
      </c>
      <c r="B318" s="814" t="s">
        <v>1371</v>
      </c>
      <c r="C318" s="814" t="s">
        <v>568</v>
      </c>
      <c r="D318" s="814" t="s">
        <v>859</v>
      </c>
      <c r="E318" s="814" t="s">
        <v>1422</v>
      </c>
      <c r="F318" s="814" t="s">
        <v>1483</v>
      </c>
      <c r="G318" s="814" t="s">
        <v>1484</v>
      </c>
      <c r="H318" s="831">
        <v>5</v>
      </c>
      <c r="I318" s="831">
        <v>5285</v>
      </c>
      <c r="J318" s="814"/>
      <c r="K318" s="814">
        <v>1057</v>
      </c>
      <c r="L318" s="831">
        <v>1</v>
      </c>
      <c r="M318" s="831">
        <v>1072</v>
      </c>
      <c r="N318" s="814"/>
      <c r="O318" s="814">
        <v>1072</v>
      </c>
      <c r="P318" s="831"/>
      <c r="Q318" s="831"/>
      <c r="R318" s="819"/>
      <c r="S318" s="832"/>
    </row>
    <row r="319" spans="1:19" ht="14.45" customHeight="1" x14ac:dyDescent="0.2">
      <c r="A319" s="813" t="s">
        <v>1370</v>
      </c>
      <c r="B319" s="814" t="s">
        <v>1371</v>
      </c>
      <c r="C319" s="814" t="s">
        <v>568</v>
      </c>
      <c r="D319" s="814" t="s">
        <v>859</v>
      </c>
      <c r="E319" s="814" t="s">
        <v>1422</v>
      </c>
      <c r="F319" s="814" t="s">
        <v>1485</v>
      </c>
      <c r="G319" s="814" t="s">
        <v>1486</v>
      </c>
      <c r="H319" s="831"/>
      <c r="I319" s="831"/>
      <c r="J319" s="814"/>
      <c r="K319" s="814"/>
      <c r="L319" s="831">
        <v>1</v>
      </c>
      <c r="M319" s="831">
        <v>529</v>
      </c>
      <c r="N319" s="814"/>
      <c r="O319" s="814">
        <v>529</v>
      </c>
      <c r="P319" s="831">
        <v>2</v>
      </c>
      <c r="Q319" s="831">
        <v>1114</v>
      </c>
      <c r="R319" s="819"/>
      <c r="S319" s="832">
        <v>557</v>
      </c>
    </row>
    <row r="320" spans="1:19" ht="14.45" customHeight="1" x14ac:dyDescent="0.2">
      <c r="A320" s="813" t="s">
        <v>1370</v>
      </c>
      <c r="B320" s="814" t="s">
        <v>1371</v>
      </c>
      <c r="C320" s="814" t="s">
        <v>568</v>
      </c>
      <c r="D320" s="814" t="s">
        <v>859</v>
      </c>
      <c r="E320" s="814" t="s">
        <v>1422</v>
      </c>
      <c r="F320" s="814" t="s">
        <v>1493</v>
      </c>
      <c r="G320" s="814" t="s">
        <v>1494</v>
      </c>
      <c r="H320" s="831">
        <v>5</v>
      </c>
      <c r="I320" s="831">
        <v>3610</v>
      </c>
      <c r="J320" s="814"/>
      <c r="K320" s="814">
        <v>722</v>
      </c>
      <c r="L320" s="831">
        <v>6</v>
      </c>
      <c r="M320" s="831">
        <v>4344</v>
      </c>
      <c r="N320" s="814"/>
      <c r="O320" s="814">
        <v>724</v>
      </c>
      <c r="P320" s="831">
        <v>9</v>
      </c>
      <c r="Q320" s="831">
        <v>6768</v>
      </c>
      <c r="R320" s="819"/>
      <c r="S320" s="832">
        <v>752</v>
      </c>
    </row>
    <row r="321" spans="1:19" ht="14.45" customHeight="1" x14ac:dyDescent="0.2">
      <c r="A321" s="813" t="s">
        <v>1370</v>
      </c>
      <c r="B321" s="814" t="s">
        <v>1371</v>
      </c>
      <c r="C321" s="814" t="s">
        <v>568</v>
      </c>
      <c r="D321" s="814" t="s">
        <v>859</v>
      </c>
      <c r="E321" s="814" t="s">
        <v>1422</v>
      </c>
      <c r="F321" s="814" t="s">
        <v>1495</v>
      </c>
      <c r="G321" s="814" t="s">
        <v>1496</v>
      </c>
      <c r="H321" s="831"/>
      <c r="I321" s="831"/>
      <c r="J321" s="814"/>
      <c r="K321" s="814"/>
      <c r="L321" s="831"/>
      <c r="M321" s="831"/>
      <c r="N321" s="814"/>
      <c r="O321" s="814"/>
      <c r="P321" s="831">
        <v>1</v>
      </c>
      <c r="Q321" s="831">
        <v>2007</v>
      </c>
      <c r="R321" s="819"/>
      <c r="S321" s="832">
        <v>2007</v>
      </c>
    </row>
    <row r="322" spans="1:19" ht="14.45" customHeight="1" x14ac:dyDescent="0.2">
      <c r="A322" s="813" t="s">
        <v>1370</v>
      </c>
      <c r="B322" s="814" t="s">
        <v>1371</v>
      </c>
      <c r="C322" s="814" t="s">
        <v>568</v>
      </c>
      <c r="D322" s="814" t="s">
        <v>859</v>
      </c>
      <c r="E322" s="814" t="s">
        <v>1422</v>
      </c>
      <c r="F322" s="814" t="s">
        <v>1499</v>
      </c>
      <c r="G322" s="814" t="s">
        <v>1500</v>
      </c>
      <c r="H322" s="831"/>
      <c r="I322" s="831"/>
      <c r="J322" s="814"/>
      <c r="K322" s="814"/>
      <c r="L322" s="831"/>
      <c r="M322" s="831"/>
      <c r="N322" s="814"/>
      <c r="O322" s="814"/>
      <c r="P322" s="831">
        <v>1</v>
      </c>
      <c r="Q322" s="831">
        <v>3052</v>
      </c>
      <c r="R322" s="819"/>
      <c r="S322" s="832">
        <v>3052</v>
      </c>
    </row>
    <row r="323" spans="1:19" ht="14.45" customHeight="1" x14ac:dyDescent="0.2">
      <c r="A323" s="813" t="s">
        <v>1370</v>
      </c>
      <c r="B323" s="814" t="s">
        <v>1371</v>
      </c>
      <c r="C323" s="814" t="s">
        <v>568</v>
      </c>
      <c r="D323" s="814" t="s">
        <v>858</v>
      </c>
      <c r="E323" s="814" t="s">
        <v>1375</v>
      </c>
      <c r="F323" s="814" t="s">
        <v>1378</v>
      </c>
      <c r="G323" s="814" t="s">
        <v>1379</v>
      </c>
      <c r="H323" s="831">
        <v>1387</v>
      </c>
      <c r="I323" s="831">
        <v>3689.42</v>
      </c>
      <c r="J323" s="814"/>
      <c r="K323" s="814">
        <v>2.66</v>
      </c>
      <c r="L323" s="831">
        <v>1584</v>
      </c>
      <c r="M323" s="831">
        <v>3944.1599999999994</v>
      </c>
      <c r="N323" s="814"/>
      <c r="O323" s="814">
        <v>2.4899999999999998</v>
      </c>
      <c r="P323" s="831">
        <v>2670</v>
      </c>
      <c r="Q323" s="831">
        <v>6947.3399999999992</v>
      </c>
      <c r="R323" s="819"/>
      <c r="S323" s="832">
        <v>2.6019999999999999</v>
      </c>
    </row>
    <row r="324" spans="1:19" ht="14.45" customHeight="1" x14ac:dyDescent="0.2">
      <c r="A324" s="813" t="s">
        <v>1370</v>
      </c>
      <c r="B324" s="814" t="s">
        <v>1371</v>
      </c>
      <c r="C324" s="814" t="s">
        <v>568</v>
      </c>
      <c r="D324" s="814" t="s">
        <v>858</v>
      </c>
      <c r="E324" s="814" t="s">
        <v>1375</v>
      </c>
      <c r="F324" s="814" t="s">
        <v>1380</v>
      </c>
      <c r="G324" s="814" t="s">
        <v>1381</v>
      </c>
      <c r="H324" s="831">
        <v>996</v>
      </c>
      <c r="I324" s="831">
        <v>7320.6</v>
      </c>
      <c r="J324" s="814"/>
      <c r="K324" s="814">
        <v>7.3500000000000005</v>
      </c>
      <c r="L324" s="831">
        <v>250</v>
      </c>
      <c r="M324" s="831">
        <v>1775</v>
      </c>
      <c r="N324" s="814"/>
      <c r="O324" s="814">
        <v>7.1</v>
      </c>
      <c r="P324" s="831">
        <v>3325</v>
      </c>
      <c r="Q324" s="831">
        <v>24221.499999999996</v>
      </c>
      <c r="R324" s="819"/>
      <c r="S324" s="832">
        <v>7.2846616541353368</v>
      </c>
    </row>
    <row r="325" spans="1:19" ht="14.45" customHeight="1" x14ac:dyDescent="0.2">
      <c r="A325" s="813" t="s">
        <v>1370</v>
      </c>
      <c r="B325" s="814" t="s">
        <v>1371</v>
      </c>
      <c r="C325" s="814" t="s">
        <v>568</v>
      </c>
      <c r="D325" s="814" t="s">
        <v>858</v>
      </c>
      <c r="E325" s="814" t="s">
        <v>1375</v>
      </c>
      <c r="F325" s="814" t="s">
        <v>1384</v>
      </c>
      <c r="G325" s="814" t="s">
        <v>1385</v>
      </c>
      <c r="H325" s="831">
        <v>4231</v>
      </c>
      <c r="I325" s="831">
        <v>22720.47</v>
      </c>
      <c r="J325" s="814"/>
      <c r="K325" s="814">
        <v>5.37</v>
      </c>
      <c r="L325" s="831">
        <v>10844</v>
      </c>
      <c r="M325" s="831">
        <v>56096.419999999991</v>
      </c>
      <c r="N325" s="814"/>
      <c r="O325" s="814">
        <v>5.1730376244928067</v>
      </c>
      <c r="P325" s="831">
        <v>7917</v>
      </c>
      <c r="Q325" s="831">
        <v>41982.509999999995</v>
      </c>
      <c r="R325" s="819"/>
      <c r="S325" s="832">
        <v>5.302830617658203</v>
      </c>
    </row>
    <row r="326" spans="1:19" ht="14.45" customHeight="1" x14ac:dyDescent="0.2">
      <c r="A326" s="813" t="s">
        <v>1370</v>
      </c>
      <c r="B326" s="814" t="s">
        <v>1371</v>
      </c>
      <c r="C326" s="814" t="s">
        <v>568</v>
      </c>
      <c r="D326" s="814" t="s">
        <v>858</v>
      </c>
      <c r="E326" s="814" t="s">
        <v>1375</v>
      </c>
      <c r="F326" s="814" t="s">
        <v>1386</v>
      </c>
      <c r="G326" s="814" t="s">
        <v>1387</v>
      </c>
      <c r="H326" s="831">
        <v>1283.5999999999999</v>
      </c>
      <c r="I326" s="831">
        <v>12014.49</v>
      </c>
      <c r="J326" s="814"/>
      <c r="K326" s="814">
        <v>9.3599953256466186</v>
      </c>
      <c r="L326" s="831">
        <v>796</v>
      </c>
      <c r="M326" s="831">
        <v>7346.6399999999994</v>
      </c>
      <c r="N326" s="814"/>
      <c r="O326" s="814">
        <v>9.2294472361809046</v>
      </c>
      <c r="P326" s="831">
        <v>301</v>
      </c>
      <c r="Q326" s="831">
        <v>2817.59</v>
      </c>
      <c r="R326" s="819"/>
      <c r="S326" s="832">
        <v>9.3607641196013294</v>
      </c>
    </row>
    <row r="327" spans="1:19" ht="14.45" customHeight="1" x14ac:dyDescent="0.2">
      <c r="A327" s="813" t="s">
        <v>1370</v>
      </c>
      <c r="B327" s="814" t="s">
        <v>1371</v>
      </c>
      <c r="C327" s="814" t="s">
        <v>568</v>
      </c>
      <c r="D327" s="814" t="s">
        <v>858</v>
      </c>
      <c r="E327" s="814" t="s">
        <v>1375</v>
      </c>
      <c r="F327" s="814" t="s">
        <v>1388</v>
      </c>
      <c r="G327" s="814" t="s">
        <v>1389</v>
      </c>
      <c r="H327" s="831">
        <v>160</v>
      </c>
      <c r="I327" s="831">
        <v>1504</v>
      </c>
      <c r="J327" s="814"/>
      <c r="K327" s="814">
        <v>9.4</v>
      </c>
      <c r="L327" s="831">
        <v>323</v>
      </c>
      <c r="M327" s="831">
        <v>3010.36</v>
      </c>
      <c r="N327" s="814"/>
      <c r="O327" s="814">
        <v>9.32</v>
      </c>
      <c r="P327" s="831">
        <v>128</v>
      </c>
      <c r="Q327" s="831">
        <v>1214.72</v>
      </c>
      <c r="R327" s="819"/>
      <c r="S327" s="832">
        <v>9.49</v>
      </c>
    </row>
    <row r="328" spans="1:19" ht="14.45" customHeight="1" x14ac:dyDescent="0.2">
      <c r="A328" s="813" t="s">
        <v>1370</v>
      </c>
      <c r="B328" s="814" t="s">
        <v>1371</v>
      </c>
      <c r="C328" s="814" t="s">
        <v>568</v>
      </c>
      <c r="D328" s="814" t="s">
        <v>858</v>
      </c>
      <c r="E328" s="814" t="s">
        <v>1375</v>
      </c>
      <c r="F328" s="814" t="s">
        <v>1390</v>
      </c>
      <c r="G328" s="814" t="s">
        <v>1391</v>
      </c>
      <c r="H328" s="831">
        <v>352</v>
      </c>
      <c r="I328" s="831">
        <v>3625.6</v>
      </c>
      <c r="J328" s="814"/>
      <c r="K328" s="814">
        <v>10.299999999999999</v>
      </c>
      <c r="L328" s="831"/>
      <c r="M328" s="831"/>
      <c r="N328" s="814"/>
      <c r="O328" s="814"/>
      <c r="P328" s="831">
        <v>235</v>
      </c>
      <c r="Q328" s="831">
        <v>2486.3000000000002</v>
      </c>
      <c r="R328" s="819"/>
      <c r="S328" s="832">
        <v>10.58</v>
      </c>
    </row>
    <row r="329" spans="1:19" ht="14.45" customHeight="1" x14ac:dyDescent="0.2">
      <c r="A329" s="813" t="s">
        <v>1370</v>
      </c>
      <c r="B329" s="814" t="s">
        <v>1371</v>
      </c>
      <c r="C329" s="814" t="s">
        <v>568</v>
      </c>
      <c r="D329" s="814" t="s">
        <v>858</v>
      </c>
      <c r="E329" s="814" t="s">
        <v>1375</v>
      </c>
      <c r="F329" s="814" t="s">
        <v>1392</v>
      </c>
      <c r="G329" s="814" t="s">
        <v>1393</v>
      </c>
      <c r="H329" s="831"/>
      <c r="I329" s="831"/>
      <c r="J329" s="814"/>
      <c r="K329" s="814"/>
      <c r="L329" s="831"/>
      <c r="M329" s="831"/>
      <c r="N329" s="814"/>
      <c r="O329" s="814"/>
      <c r="P329" s="831">
        <v>10</v>
      </c>
      <c r="Q329" s="831">
        <v>688</v>
      </c>
      <c r="R329" s="819"/>
      <c r="S329" s="832">
        <v>68.8</v>
      </c>
    </row>
    <row r="330" spans="1:19" ht="14.45" customHeight="1" x14ac:dyDescent="0.2">
      <c r="A330" s="813" t="s">
        <v>1370</v>
      </c>
      <c r="B330" s="814" t="s">
        <v>1371</v>
      </c>
      <c r="C330" s="814" t="s">
        <v>568</v>
      </c>
      <c r="D330" s="814" t="s">
        <v>858</v>
      </c>
      <c r="E330" s="814" t="s">
        <v>1375</v>
      </c>
      <c r="F330" s="814" t="s">
        <v>1396</v>
      </c>
      <c r="G330" s="814" t="s">
        <v>1397</v>
      </c>
      <c r="H330" s="831">
        <v>2725</v>
      </c>
      <c r="I330" s="831">
        <v>54636.25</v>
      </c>
      <c r="J330" s="814"/>
      <c r="K330" s="814">
        <v>20.05</v>
      </c>
      <c r="L330" s="831">
        <v>573</v>
      </c>
      <c r="M330" s="831">
        <v>11494.38</v>
      </c>
      <c r="N330" s="814"/>
      <c r="O330" s="814">
        <v>20.059999999999999</v>
      </c>
      <c r="P330" s="831">
        <v>1850</v>
      </c>
      <c r="Q330" s="831">
        <v>37925</v>
      </c>
      <c r="R330" s="819"/>
      <c r="S330" s="832">
        <v>20.5</v>
      </c>
    </row>
    <row r="331" spans="1:19" ht="14.45" customHeight="1" x14ac:dyDescent="0.2">
      <c r="A331" s="813" t="s">
        <v>1370</v>
      </c>
      <c r="B331" s="814" t="s">
        <v>1371</v>
      </c>
      <c r="C331" s="814" t="s">
        <v>568</v>
      </c>
      <c r="D331" s="814" t="s">
        <v>858</v>
      </c>
      <c r="E331" s="814" t="s">
        <v>1375</v>
      </c>
      <c r="F331" s="814" t="s">
        <v>1398</v>
      </c>
      <c r="G331" s="814" t="s">
        <v>1399</v>
      </c>
      <c r="H331" s="831">
        <v>9.1999999999999993</v>
      </c>
      <c r="I331" s="831">
        <v>14993.13</v>
      </c>
      <c r="J331" s="814"/>
      <c r="K331" s="814">
        <v>1629.6880434782609</v>
      </c>
      <c r="L331" s="831"/>
      <c r="M331" s="831"/>
      <c r="N331" s="814"/>
      <c r="O331" s="814"/>
      <c r="P331" s="831"/>
      <c r="Q331" s="831"/>
      <c r="R331" s="819"/>
      <c r="S331" s="832"/>
    </row>
    <row r="332" spans="1:19" ht="14.45" customHeight="1" x14ac:dyDescent="0.2">
      <c r="A332" s="813" t="s">
        <v>1370</v>
      </c>
      <c r="B332" s="814" t="s">
        <v>1371</v>
      </c>
      <c r="C332" s="814" t="s">
        <v>568</v>
      </c>
      <c r="D332" s="814" t="s">
        <v>858</v>
      </c>
      <c r="E332" s="814" t="s">
        <v>1375</v>
      </c>
      <c r="F332" s="814" t="s">
        <v>1400</v>
      </c>
      <c r="G332" s="814" t="s">
        <v>1401</v>
      </c>
      <c r="H332" s="831"/>
      <c r="I332" s="831"/>
      <c r="J332" s="814"/>
      <c r="K332" s="814"/>
      <c r="L332" s="831">
        <v>1</v>
      </c>
      <c r="M332" s="831">
        <v>1845.28</v>
      </c>
      <c r="N332" s="814"/>
      <c r="O332" s="814">
        <v>1845.28</v>
      </c>
      <c r="P332" s="831"/>
      <c r="Q332" s="831"/>
      <c r="R332" s="819"/>
      <c r="S332" s="832"/>
    </row>
    <row r="333" spans="1:19" ht="14.45" customHeight="1" x14ac:dyDescent="0.2">
      <c r="A333" s="813" t="s">
        <v>1370</v>
      </c>
      <c r="B333" s="814" t="s">
        <v>1371</v>
      </c>
      <c r="C333" s="814" t="s">
        <v>568</v>
      </c>
      <c r="D333" s="814" t="s">
        <v>858</v>
      </c>
      <c r="E333" s="814" t="s">
        <v>1375</v>
      </c>
      <c r="F333" s="814" t="s">
        <v>1404</v>
      </c>
      <c r="G333" s="814" t="s">
        <v>1405</v>
      </c>
      <c r="H333" s="831">
        <v>67122</v>
      </c>
      <c r="I333" s="831">
        <v>259090.91999999995</v>
      </c>
      <c r="J333" s="814"/>
      <c r="K333" s="814">
        <v>3.8599999999999994</v>
      </c>
      <c r="L333" s="831">
        <v>24174</v>
      </c>
      <c r="M333" s="831">
        <v>88476.84</v>
      </c>
      <c r="N333" s="814"/>
      <c r="O333" s="814">
        <v>3.6599999999999997</v>
      </c>
      <c r="P333" s="831">
        <v>34276</v>
      </c>
      <c r="Q333" s="831">
        <v>128840.16000000002</v>
      </c>
      <c r="R333" s="819"/>
      <c r="S333" s="832">
        <v>3.7589030225230489</v>
      </c>
    </row>
    <row r="334" spans="1:19" ht="14.45" customHeight="1" x14ac:dyDescent="0.2">
      <c r="A334" s="813" t="s">
        <v>1370</v>
      </c>
      <c r="B334" s="814" t="s">
        <v>1371</v>
      </c>
      <c r="C334" s="814" t="s">
        <v>568</v>
      </c>
      <c r="D334" s="814" t="s">
        <v>858</v>
      </c>
      <c r="E334" s="814" t="s">
        <v>1375</v>
      </c>
      <c r="F334" s="814" t="s">
        <v>1408</v>
      </c>
      <c r="G334" s="814" t="s">
        <v>1409</v>
      </c>
      <c r="H334" s="831"/>
      <c r="I334" s="831"/>
      <c r="J334" s="814"/>
      <c r="K334" s="814"/>
      <c r="L334" s="831">
        <v>480</v>
      </c>
      <c r="M334" s="831">
        <v>74774.399999999994</v>
      </c>
      <c r="N334" s="814"/>
      <c r="O334" s="814">
        <v>155.78</v>
      </c>
      <c r="P334" s="831">
        <v>328</v>
      </c>
      <c r="Q334" s="831">
        <v>51026.96</v>
      </c>
      <c r="R334" s="819"/>
      <c r="S334" s="832">
        <v>155.57</v>
      </c>
    </row>
    <row r="335" spans="1:19" ht="14.45" customHeight="1" x14ac:dyDescent="0.2">
      <c r="A335" s="813" t="s">
        <v>1370</v>
      </c>
      <c r="B335" s="814" t="s">
        <v>1371</v>
      </c>
      <c r="C335" s="814" t="s">
        <v>568</v>
      </c>
      <c r="D335" s="814" t="s">
        <v>858</v>
      </c>
      <c r="E335" s="814" t="s">
        <v>1375</v>
      </c>
      <c r="F335" s="814" t="s">
        <v>1410</v>
      </c>
      <c r="G335" s="814" t="s">
        <v>1411</v>
      </c>
      <c r="H335" s="831">
        <v>4487</v>
      </c>
      <c r="I335" s="831">
        <v>91310.45</v>
      </c>
      <c r="J335" s="814"/>
      <c r="K335" s="814">
        <v>20.349999999999998</v>
      </c>
      <c r="L335" s="831">
        <v>708</v>
      </c>
      <c r="M335" s="831">
        <v>14554.560000000001</v>
      </c>
      <c r="N335" s="814"/>
      <c r="O335" s="814">
        <v>20.557288135593222</v>
      </c>
      <c r="P335" s="831">
        <v>1502</v>
      </c>
      <c r="Q335" s="831">
        <v>31692.2</v>
      </c>
      <c r="R335" s="819"/>
      <c r="S335" s="832">
        <v>21.1</v>
      </c>
    </row>
    <row r="336" spans="1:19" ht="14.45" customHeight="1" x14ac:dyDescent="0.2">
      <c r="A336" s="813" t="s">
        <v>1370</v>
      </c>
      <c r="B336" s="814" t="s">
        <v>1371</v>
      </c>
      <c r="C336" s="814" t="s">
        <v>568</v>
      </c>
      <c r="D336" s="814" t="s">
        <v>858</v>
      </c>
      <c r="E336" s="814" t="s">
        <v>1375</v>
      </c>
      <c r="F336" s="814" t="s">
        <v>1414</v>
      </c>
      <c r="G336" s="814" t="s">
        <v>1415</v>
      </c>
      <c r="H336" s="831">
        <v>7535</v>
      </c>
      <c r="I336" s="831">
        <v>143918.5</v>
      </c>
      <c r="J336" s="814"/>
      <c r="K336" s="814">
        <v>19.100000000000001</v>
      </c>
      <c r="L336" s="831">
        <v>3901</v>
      </c>
      <c r="M336" s="831">
        <v>75796.430000000008</v>
      </c>
      <c r="N336" s="814"/>
      <c r="O336" s="814">
        <v>19.430000000000003</v>
      </c>
      <c r="P336" s="831">
        <v>5464</v>
      </c>
      <c r="Q336" s="831">
        <v>106930.48000000001</v>
      </c>
      <c r="R336" s="819"/>
      <c r="S336" s="832">
        <v>19.57</v>
      </c>
    </row>
    <row r="337" spans="1:19" ht="14.45" customHeight="1" x14ac:dyDescent="0.2">
      <c r="A337" s="813" t="s">
        <v>1370</v>
      </c>
      <c r="B337" s="814" t="s">
        <v>1371</v>
      </c>
      <c r="C337" s="814" t="s">
        <v>568</v>
      </c>
      <c r="D337" s="814" t="s">
        <v>858</v>
      </c>
      <c r="E337" s="814" t="s">
        <v>1422</v>
      </c>
      <c r="F337" s="814" t="s">
        <v>1423</v>
      </c>
      <c r="G337" s="814" t="s">
        <v>1424</v>
      </c>
      <c r="H337" s="831"/>
      <c r="I337" s="831"/>
      <c r="J337" s="814"/>
      <c r="K337" s="814"/>
      <c r="L337" s="831">
        <v>5</v>
      </c>
      <c r="M337" s="831">
        <v>190</v>
      </c>
      <c r="N337" s="814"/>
      <c r="O337" s="814">
        <v>38</v>
      </c>
      <c r="P337" s="831">
        <v>3</v>
      </c>
      <c r="Q337" s="831">
        <v>120</v>
      </c>
      <c r="R337" s="819"/>
      <c r="S337" s="832">
        <v>40</v>
      </c>
    </row>
    <row r="338" spans="1:19" ht="14.45" customHeight="1" x14ac:dyDescent="0.2">
      <c r="A338" s="813" t="s">
        <v>1370</v>
      </c>
      <c r="B338" s="814" t="s">
        <v>1371</v>
      </c>
      <c r="C338" s="814" t="s">
        <v>568</v>
      </c>
      <c r="D338" s="814" t="s">
        <v>858</v>
      </c>
      <c r="E338" s="814" t="s">
        <v>1422</v>
      </c>
      <c r="F338" s="814" t="s">
        <v>1427</v>
      </c>
      <c r="G338" s="814" t="s">
        <v>1428</v>
      </c>
      <c r="H338" s="831"/>
      <c r="I338" s="831"/>
      <c r="J338" s="814"/>
      <c r="K338" s="814"/>
      <c r="L338" s="831"/>
      <c r="M338" s="831"/>
      <c r="N338" s="814"/>
      <c r="O338" s="814"/>
      <c r="P338" s="831">
        <v>2</v>
      </c>
      <c r="Q338" s="831">
        <v>388</v>
      </c>
      <c r="R338" s="819"/>
      <c r="S338" s="832">
        <v>194</v>
      </c>
    </row>
    <row r="339" spans="1:19" ht="14.45" customHeight="1" x14ac:dyDescent="0.2">
      <c r="A339" s="813" t="s">
        <v>1370</v>
      </c>
      <c r="B339" s="814" t="s">
        <v>1371</v>
      </c>
      <c r="C339" s="814" t="s">
        <v>568</v>
      </c>
      <c r="D339" s="814" t="s">
        <v>858</v>
      </c>
      <c r="E339" s="814" t="s">
        <v>1422</v>
      </c>
      <c r="F339" s="814" t="s">
        <v>1433</v>
      </c>
      <c r="G339" s="814" t="s">
        <v>1434</v>
      </c>
      <c r="H339" s="831">
        <v>5</v>
      </c>
      <c r="I339" s="831">
        <v>10235</v>
      </c>
      <c r="J339" s="814"/>
      <c r="K339" s="814">
        <v>2047</v>
      </c>
      <c r="L339" s="831">
        <v>14</v>
      </c>
      <c r="M339" s="831">
        <v>28728</v>
      </c>
      <c r="N339" s="814"/>
      <c r="O339" s="814">
        <v>2052</v>
      </c>
      <c r="P339" s="831">
        <v>10</v>
      </c>
      <c r="Q339" s="831">
        <v>21270</v>
      </c>
      <c r="R339" s="819"/>
      <c r="S339" s="832">
        <v>2127</v>
      </c>
    </row>
    <row r="340" spans="1:19" ht="14.45" customHeight="1" x14ac:dyDescent="0.2">
      <c r="A340" s="813" t="s">
        <v>1370</v>
      </c>
      <c r="B340" s="814" t="s">
        <v>1371</v>
      </c>
      <c r="C340" s="814" t="s">
        <v>568</v>
      </c>
      <c r="D340" s="814" t="s">
        <v>858</v>
      </c>
      <c r="E340" s="814" t="s">
        <v>1422</v>
      </c>
      <c r="F340" s="814" t="s">
        <v>1441</v>
      </c>
      <c r="G340" s="814" t="s">
        <v>1442</v>
      </c>
      <c r="H340" s="831">
        <v>14</v>
      </c>
      <c r="I340" s="831">
        <v>20118</v>
      </c>
      <c r="J340" s="814"/>
      <c r="K340" s="814">
        <v>1437</v>
      </c>
      <c r="L340" s="831">
        <v>7</v>
      </c>
      <c r="M340" s="831">
        <v>10087</v>
      </c>
      <c r="N340" s="814"/>
      <c r="O340" s="814">
        <v>1441</v>
      </c>
      <c r="P340" s="831">
        <v>2</v>
      </c>
      <c r="Q340" s="831">
        <v>2980</v>
      </c>
      <c r="R340" s="819"/>
      <c r="S340" s="832">
        <v>1490</v>
      </c>
    </row>
    <row r="341" spans="1:19" ht="14.45" customHeight="1" x14ac:dyDescent="0.2">
      <c r="A341" s="813" t="s">
        <v>1370</v>
      </c>
      <c r="B341" s="814" t="s">
        <v>1371</v>
      </c>
      <c r="C341" s="814" t="s">
        <v>568</v>
      </c>
      <c r="D341" s="814" t="s">
        <v>858</v>
      </c>
      <c r="E341" s="814" t="s">
        <v>1422</v>
      </c>
      <c r="F341" s="814" t="s">
        <v>1443</v>
      </c>
      <c r="G341" s="814" t="s">
        <v>1444</v>
      </c>
      <c r="H341" s="831">
        <v>4</v>
      </c>
      <c r="I341" s="831">
        <v>7680</v>
      </c>
      <c r="J341" s="814"/>
      <c r="K341" s="814">
        <v>1920</v>
      </c>
      <c r="L341" s="831">
        <v>2</v>
      </c>
      <c r="M341" s="831">
        <v>3850</v>
      </c>
      <c r="N341" s="814"/>
      <c r="O341" s="814">
        <v>1925</v>
      </c>
      <c r="P341" s="831">
        <v>3</v>
      </c>
      <c r="Q341" s="831">
        <v>6000</v>
      </c>
      <c r="R341" s="819"/>
      <c r="S341" s="832">
        <v>2000</v>
      </c>
    </row>
    <row r="342" spans="1:19" ht="14.45" customHeight="1" x14ac:dyDescent="0.2">
      <c r="A342" s="813" t="s">
        <v>1370</v>
      </c>
      <c r="B342" s="814" t="s">
        <v>1371</v>
      </c>
      <c r="C342" s="814" t="s">
        <v>568</v>
      </c>
      <c r="D342" s="814" t="s">
        <v>858</v>
      </c>
      <c r="E342" s="814" t="s">
        <v>1422</v>
      </c>
      <c r="F342" s="814" t="s">
        <v>1445</v>
      </c>
      <c r="G342" s="814" t="s">
        <v>1446</v>
      </c>
      <c r="H342" s="831">
        <v>11</v>
      </c>
      <c r="I342" s="831">
        <v>13409</v>
      </c>
      <c r="J342" s="814"/>
      <c r="K342" s="814">
        <v>1219</v>
      </c>
      <c r="L342" s="831">
        <v>5</v>
      </c>
      <c r="M342" s="831">
        <v>6115</v>
      </c>
      <c r="N342" s="814"/>
      <c r="O342" s="814">
        <v>1223</v>
      </c>
      <c r="P342" s="831">
        <v>6</v>
      </c>
      <c r="Q342" s="831">
        <v>7602</v>
      </c>
      <c r="R342" s="819"/>
      <c r="S342" s="832">
        <v>1267</v>
      </c>
    </row>
    <row r="343" spans="1:19" ht="14.45" customHeight="1" x14ac:dyDescent="0.2">
      <c r="A343" s="813" t="s">
        <v>1370</v>
      </c>
      <c r="B343" s="814" t="s">
        <v>1371</v>
      </c>
      <c r="C343" s="814" t="s">
        <v>568</v>
      </c>
      <c r="D343" s="814" t="s">
        <v>858</v>
      </c>
      <c r="E343" s="814" t="s">
        <v>1422</v>
      </c>
      <c r="F343" s="814" t="s">
        <v>1449</v>
      </c>
      <c r="G343" s="814" t="s">
        <v>1450</v>
      </c>
      <c r="H343" s="831">
        <v>12</v>
      </c>
      <c r="I343" s="831">
        <v>8640</v>
      </c>
      <c r="J343" s="814"/>
      <c r="K343" s="814">
        <v>720</v>
      </c>
      <c r="L343" s="831">
        <v>5</v>
      </c>
      <c r="M343" s="831">
        <v>3610</v>
      </c>
      <c r="N343" s="814"/>
      <c r="O343" s="814">
        <v>722</v>
      </c>
      <c r="P343" s="831">
        <v>1</v>
      </c>
      <c r="Q343" s="831">
        <v>754</v>
      </c>
      <c r="R343" s="819"/>
      <c r="S343" s="832">
        <v>754</v>
      </c>
    </row>
    <row r="344" spans="1:19" ht="14.45" customHeight="1" x14ac:dyDescent="0.2">
      <c r="A344" s="813" t="s">
        <v>1370</v>
      </c>
      <c r="B344" s="814" t="s">
        <v>1371</v>
      </c>
      <c r="C344" s="814" t="s">
        <v>568</v>
      </c>
      <c r="D344" s="814" t="s">
        <v>858</v>
      </c>
      <c r="E344" s="814" t="s">
        <v>1422</v>
      </c>
      <c r="F344" s="814" t="s">
        <v>1451</v>
      </c>
      <c r="G344" s="814" t="s">
        <v>1452</v>
      </c>
      <c r="H344" s="831">
        <v>1</v>
      </c>
      <c r="I344" s="831">
        <v>2650</v>
      </c>
      <c r="J344" s="814"/>
      <c r="K344" s="814">
        <v>2650</v>
      </c>
      <c r="L344" s="831"/>
      <c r="M344" s="831"/>
      <c r="N344" s="814"/>
      <c r="O344" s="814"/>
      <c r="P344" s="831"/>
      <c r="Q344" s="831"/>
      <c r="R344" s="819"/>
      <c r="S344" s="832"/>
    </row>
    <row r="345" spans="1:19" ht="14.45" customHeight="1" x14ac:dyDescent="0.2">
      <c r="A345" s="813" t="s">
        <v>1370</v>
      </c>
      <c r="B345" s="814" t="s">
        <v>1371</v>
      </c>
      <c r="C345" s="814" t="s">
        <v>568</v>
      </c>
      <c r="D345" s="814" t="s">
        <v>858</v>
      </c>
      <c r="E345" s="814" t="s">
        <v>1422</v>
      </c>
      <c r="F345" s="814" t="s">
        <v>1453</v>
      </c>
      <c r="G345" s="814" t="s">
        <v>1454</v>
      </c>
      <c r="H345" s="831">
        <v>203</v>
      </c>
      <c r="I345" s="831">
        <v>371693</v>
      </c>
      <c r="J345" s="814"/>
      <c r="K345" s="814">
        <v>1831</v>
      </c>
      <c r="L345" s="831">
        <v>87</v>
      </c>
      <c r="M345" s="831">
        <v>159645</v>
      </c>
      <c r="N345" s="814"/>
      <c r="O345" s="814">
        <v>1835</v>
      </c>
      <c r="P345" s="831">
        <v>130</v>
      </c>
      <c r="Q345" s="831">
        <v>248170</v>
      </c>
      <c r="R345" s="819"/>
      <c r="S345" s="832">
        <v>1909</v>
      </c>
    </row>
    <row r="346" spans="1:19" ht="14.45" customHeight="1" x14ac:dyDescent="0.2">
      <c r="A346" s="813" t="s">
        <v>1370</v>
      </c>
      <c r="B346" s="814" t="s">
        <v>1371</v>
      </c>
      <c r="C346" s="814" t="s">
        <v>568</v>
      </c>
      <c r="D346" s="814" t="s">
        <v>858</v>
      </c>
      <c r="E346" s="814" t="s">
        <v>1422</v>
      </c>
      <c r="F346" s="814" t="s">
        <v>1455</v>
      </c>
      <c r="G346" s="814" t="s">
        <v>1456</v>
      </c>
      <c r="H346" s="831">
        <v>6</v>
      </c>
      <c r="I346" s="831">
        <v>2586</v>
      </c>
      <c r="J346" s="814"/>
      <c r="K346" s="814">
        <v>431</v>
      </c>
      <c r="L346" s="831">
        <v>4</v>
      </c>
      <c r="M346" s="831">
        <v>1732</v>
      </c>
      <c r="N346" s="814"/>
      <c r="O346" s="814">
        <v>433</v>
      </c>
      <c r="P346" s="831">
        <v>7</v>
      </c>
      <c r="Q346" s="831">
        <v>3164</v>
      </c>
      <c r="R346" s="819"/>
      <c r="S346" s="832">
        <v>452</v>
      </c>
    </row>
    <row r="347" spans="1:19" ht="14.45" customHeight="1" x14ac:dyDescent="0.2">
      <c r="A347" s="813" t="s">
        <v>1370</v>
      </c>
      <c r="B347" s="814" t="s">
        <v>1371</v>
      </c>
      <c r="C347" s="814" t="s">
        <v>568</v>
      </c>
      <c r="D347" s="814" t="s">
        <v>858</v>
      </c>
      <c r="E347" s="814" t="s">
        <v>1422</v>
      </c>
      <c r="F347" s="814" t="s">
        <v>1457</v>
      </c>
      <c r="G347" s="814" t="s">
        <v>1458</v>
      </c>
      <c r="H347" s="831">
        <v>25</v>
      </c>
      <c r="I347" s="831">
        <v>88325</v>
      </c>
      <c r="J347" s="814"/>
      <c r="K347" s="814">
        <v>3533</v>
      </c>
      <c r="L347" s="831">
        <v>2</v>
      </c>
      <c r="M347" s="831">
        <v>7086</v>
      </c>
      <c r="N347" s="814"/>
      <c r="O347" s="814">
        <v>3543</v>
      </c>
      <c r="P347" s="831">
        <v>10</v>
      </c>
      <c r="Q347" s="831">
        <v>36230</v>
      </c>
      <c r="R347" s="819"/>
      <c r="S347" s="832">
        <v>3623</v>
      </c>
    </row>
    <row r="348" spans="1:19" ht="14.45" customHeight="1" x14ac:dyDescent="0.2">
      <c r="A348" s="813" t="s">
        <v>1370</v>
      </c>
      <c r="B348" s="814" t="s">
        <v>1371</v>
      </c>
      <c r="C348" s="814" t="s">
        <v>568</v>
      </c>
      <c r="D348" s="814" t="s">
        <v>858</v>
      </c>
      <c r="E348" s="814" t="s">
        <v>1422</v>
      </c>
      <c r="F348" s="814" t="s">
        <v>1461</v>
      </c>
      <c r="G348" s="814" t="s">
        <v>1462</v>
      </c>
      <c r="H348" s="831"/>
      <c r="I348" s="831"/>
      <c r="J348" s="814"/>
      <c r="K348" s="814"/>
      <c r="L348" s="831"/>
      <c r="M348" s="831"/>
      <c r="N348" s="814"/>
      <c r="O348" s="814"/>
      <c r="P348" s="831">
        <v>2</v>
      </c>
      <c r="Q348" s="831">
        <v>91.12</v>
      </c>
      <c r="R348" s="819"/>
      <c r="S348" s="832">
        <v>45.56</v>
      </c>
    </row>
    <row r="349" spans="1:19" ht="14.45" customHeight="1" x14ac:dyDescent="0.2">
      <c r="A349" s="813" t="s">
        <v>1370</v>
      </c>
      <c r="B349" s="814" t="s">
        <v>1371</v>
      </c>
      <c r="C349" s="814" t="s">
        <v>568</v>
      </c>
      <c r="D349" s="814" t="s">
        <v>858</v>
      </c>
      <c r="E349" s="814" t="s">
        <v>1422</v>
      </c>
      <c r="F349" s="814" t="s">
        <v>1463</v>
      </c>
      <c r="G349" s="814" t="s">
        <v>1464</v>
      </c>
      <c r="H349" s="831"/>
      <c r="I349" s="831"/>
      <c r="J349" s="814"/>
      <c r="K349" s="814"/>
      <c r="L349" s="831"/>
      <c r="M349" s="831"/>
      <c r="N349" s="814"/>
      <c r="O349" s="814"/>
      <c r="P349" s="831">
        <v>2</v>
      </c>
      <c r="Q349" s="831">
        <v>78</v>
      </c>
      <c r="R349" s="819"/>
      <c r="S349" s="832">
        <v>39</v>
      </c>
    </row>
    <row r="350" spans="1:19" ht="14.45" customHeight="1" x14ac:dyDescent="0.2">
      <c r="A350" s="813" t="s">
        <v>1370</v>
      </c>
      <c r="B350" s="814" t="s">
        <v>1371</v>
      </c>
      <c r="C350" s="814" t="s">
        <v>568</v>
      </c>
      <c r="D350" s="814" t="s">
        <v>858</v>
      </c>
      <c r="E350" s="814" t="s">
        <v>1422</v>
      </c>
      <c r="F350" s="814" t="s">
        <v>1469</v>
      </c>
      <c r="G350" s="814" t="s">
        <v>1470</v>
      </c>
      <c r="H350" s="831">
        <v>4</v>
      </c>
      <c r="I350" s="831">
        <v>1752</v>
      </c>
      <c r="J350" s="814"/>
      <c r="K350" s="814">
        <v>438</v>
      </c>
      <c r="L350" s="831">
        <v>1</v>
      </c>
      <c r="M350" s="831">
        <v>440</v>
      </c>
      <c r="N350" s="814"/>
      <c r="O350" s="814">
        <v>440</v>
      </c>
      <c r="P350" s="831">
        <v>8</v>
      </c>
      <c r="Q350" s="831">
        <v>3672</v>
      </c>
      <c r="R350" s="819"/>
      <c r="S350" s="832">
        <v>459</v>
      </c>
    </row>
    <row r="351" spans="1:19" ht="14.45" customHeight="1" x14ac:dyDescent="0.2">
      <c r="A351" s="813" t="s">
        <v>1370</v>
      </c>
      <c r="B351" s="814" t="s">
        <v>1371</v>
      </c>
      <c r="C351" s="814" t="s">
        <v>568</v>
      </c>
      <c r="D351" s="814" t="s">
        <v>858</v>
      </c>
      <c r="E351" s="814" t="s">
        <v>1422</v>
      </c>
      <c r="F351" s="814" t="s">
        <v>1471</v>
      </c>
      <c r="G351" s="814" t="s">
        <v>1472</v>
      </c>
      <c r="H351" s="831">
        <v>91</v>
      </c>
      <c r="I351" s="831">
        <v>122577</v>
      </c>
      <c r="J351" s="814"/>
      <c r="K351" s="814">
        <v>1347</v>
      </c>
      <c r="L351" s="831">
        <v>33</v>
      </c>
      <c r="M351" s="831">
        <v>44583</v>
      </c>
      <c r="N351" s="814"/>
      <c r="O351" s="814">
        <v>1351</v>
      </c>
      <c r="P351" s="831">
        <v>48</v>
      </c>
      <c r="Q351" s="831">
        <v>67584</v>
      </c>
      <c r="R351" s="819"/>
      <c r="S351" s="832">
        <v>1408</v>
      </c>
    </row>
    <row r="352" spans="1:19" ht="14.45" customHeight="1" x14ac:dyDescent="0.2">
      <c r="A352" s="813" t="s">
        <v>1370</v>
      </c>
      <c r="B352" s="814" t="s">
        <v>1371</v>
      </c>
      <c r="C352" s="814" t="s">
        <v>568</v>
      </c>
      <c r="D352" s="814" t="s">
        <v>858</v>
      </c>
      <c r="E352" s="814" t="s">
        <v>1422</v>
      </c>
      <c r="F352" s="814" t="s">
        <v>1473</v>
      </c>
      <c r="G352" s="814" t="s">
        <v>1474</v>
      </c>
      <c r="H352" s="831">
        <v>6</v>
      </c>
      <c r="I352" s="831">
        <v>3072</v>
      </c>
      <c r="J352" s="814"/>
      <c r="K352" s="814">
        <v>512</v>
      </c>
      <c r="L352" s="831">
        <v>2</v>
      </c>
      <c r="M352" s="831">
        <v>1028</v>
      </c>
      <c r="N352" s="814"/>
      <c r="O352" s="814">
        <v>514</v>
      </c>
      <c r="P352" s="831">
        <v>21</v>
      </c>
      <c r="Q352" s="831">
        <v>11277</v>
      </c>
      <c r="R352" s="819"/>
      <c r="S352" s="832">
        <v>537</v>
      </c>
    </row>
    <row r="353" spans="1:19" ht="14.45" customHeight="1" x14ac:dyDescent="0.2">
      <c r="A353" s="813" t="s">
        <v>1370</v>
      </c>
      <c r="B353" s="814" t="s">
        <v>1371</v>
      </c>
      <c r="C353" s="814" t="s">
        <v>568</v>
      </c>
      <c r="D353" s="814" t="s">
        <v>858</v>
      </c>
      <c r="E353" s="814" t="s">
        <v>1422</v>
      </c>
      <c r="F353" s="814" t="s">
        <v>1475</v>
      </c>
      <c r="G353" s="814" t="s">
        <v>1476</v>
      </c>
      <c r="H353" s="831">
        <v>5</v>
      </c>
      <c r="I353" s="831">
        <v>11710</v>
      </c>
      <c r="J353" s="814"/>
      <c r="K353" s="814">
        <v>2342</v>
      </c>
      <c r="L353" s="831">
        <v>1</v>
      </c>
      <c r="M353" s="831">
        <v>2351</v>
      </c>
      <c r="N353" s="814"/>
      <c r="O353" s="814">
        <v>2351</v>
      </c>
      <c r="P353" s="831">
        <v>3</v>
      </c>
      <c r="Q353" s="831">
        <v>7317</v>
      </c>
      <c r="R353" s="819"/>
      <c r="S353" s="832">
        <v>2439</v>
      </c>
    </row>
    <row r="354" spans="1:19" ht="14.45" customHeight="1" x14ac:dyDescent="0.2">
      <c r="A354" s="813" t="s">
        <v>1370</v>
      </c>
      <c r="B354" s="814" t="s">
        <v>1371</v>
      </c>
      <c r="C354" s="814" t="s">
        <v>568</v>
      </c>
      <c r="D354" s="814" t="s">
        <v>858</v>
      </c>
      <c r="E354" s="814" t="s">
        <v>1422</v>
      </c>
      <c r="F354" s="814" t="s">
        <v>1477</v>
      </c>
      <c r="G354" s="814" t="s">
        <v>1478</v>
      </c>
      <c r="H354" s="831">
        <v>10</v>
      </c>
      <c r="I354" s="831">
        <v>26580</v>
      </c>
      <c r="J354" s="814"/>
      <c r="K354" s="814">
        <v>2658</v>
      </c>
      <c r="L354" s="831">
        <v>5</v>
      </c>
      <c r="M354" s="831">
        <v>13335</v>
      </c>
      <c r="N354" s="814"/>
      <c r="O354" s="814">
        <v>2667</v>
      </c>
      <c r="P354" s="831">
        <v>8</v>
      </c>
      <c r="Q354" s="831">
        <v>22240</v>
      </c>
      <c r="R354" s="819"/>
      <c r="S354" s="832">
        <v>2780</v>
      </c>
    </row>
    <row r="355" spans="1:19" ht="14.45" customHeight="1" x14ac:dyDescent="0.2">
      <c r="A355" s="813" t="s">
        <v>1370</v>
      </c>
      <c r="B355" s="814" t="s">
        <v>1371</v>
      </c>
      <c r="C355" s="814" t="s">
        <v>568</v>
      </c>
      <c r="D355" s="814" t="s">
        <v>858</v>
      </c>
      <c r="E355" s="814" t="s">
        <v>1422</v>
      </c>
      <c r="F355" s="814" t="s">
        <v>1483</v>
      </c>
      <c r="G355" s="814" t="s">
        <v>1484</v>
      </c>
      <c r="H355" s="831"/>
      <c r="I355" s="831"/>
      <c r="J355" s="814"/>
      <c r="K355" s="814"/>
      <c r="L355" s="831"/>
      <c r="M355" s="831"/>
      <c r="N355" s="814"/>
      <c r="O355" s="814"/>
      <c r="P355" s="831">
        <v>2</v>
      </c>
      <c r="Q355" s="831">
        <v>2234</v>
      </c>
      <c r="R355" s="819"/>
      <c r="S355" s="832">
        <v>1117</v>
      </c>
    </row>
    <row r="356" spans="1:19" ht="14.45" customHeight="1" x14ac:dyDescent="0.2">
      <c r="A356" s="813" t="s">
        <v>1370</v>
      </c>
      <c r="B356" s="814" t="s">
        <v>1371</v>
      </c>
      <c r="C356" s="814" t="s">
        <v>568</v>
      </c>
      <c r="D356" s="814" t="s">
        <v>858</v>
      </c>
      <c r="E356" s="814" t="s">
        <v>1422</v>
      </c>
      <c r="F356" s="814" t="s">
        <v>1485</v>
      </c>
      <c r="G356" s="814" t="s">
        <v>1486</v>
      </c>
      <c r="H356" s="831">
        <v>3</v>
      </c>
      <c r="I356" s="831">
        <v>1581</v>
      </c>
      <c r="J356" s="814"/>
      <c r="K356" s="814">
        <v>527</v>
      </c>
      <c r="L356" s="831">
        <v>1</v>
      </c>
      <c r="M356" s="831">
        <v>529</v>
      </c>
      <c r="N356" s="814"/>
      <c r="O356" s="814">
        <v>529</v>
      </c>
      <c r="P356" s="831"/>
      <c r="Q356" s="831"/>
      <c r="R356" s="819"/>
      <c r="S356" s="832"/>
    </row>
    <row r="357" spans="1:19" ht="14.45" customHeight="1" x14ac:dyDescent="0.2">
      <c r="A357" s="813" t="s">
        <v>1370</v>
      </c>
      <c r="B357" s="814" t="s">
        <v>1371</v>
      </c>
      <c r="C357" s="814" t="s">
        <v>568</v>
      </c>
      <c r="D357" s="814" t="s">
        <v>858</v>
      </c>
      <c r="E357" s="814" t="s">
        <v>1422</v>
      </c>
      <c r="F357" s="814" t="s">
        <v>1487</v>
      </c>
      <c r="G357" s="814" t="s">
        <v>1488</v>
      </c>
      <c r="H357" s="831">
        <v>4</v>
      </c>
      <c r="I357" s="831">
        <v>572</v>
      </c>
      <c r="J357" s="814"/>
      <c r="K357" s="814">
        <v>143</v>
      </c>
      <c r="L357" s="831"/>
      <c r="M357" s="831"/>
      <c r="N357" s="814"/>
      <c r="O357" s="814"/>
      <c r="P357" s="831"/>
      <c r="Q357" s="831"/>
      <c r="R357" s="819"/>
      <c r="S357" s="832"/>
    </row>
    <row r="358" spans="1:19" ht="14.45" customHeight="1" x14ac:dyDescent="0.2">
      <c r="A358" s="813" t="s">
        <v>1370</v>
      </c>
      <c r="B358" s="814" t="s">
        <v>1371</v>
      </c>
      <c r="C358" s="814" t="s">
        <v>568</v>
      </c>
      <c r="D358" s="814" t="s">
        <v>858</v>
      </c>
      <c r="E358" s="814" t="s">
        <v>1422</v>
      </c>
      <c r="F358" s="814" t="s">
        <v>1493</v>
      </c>
      <c r="G358" s="814" t="s">
        <v>1494</v>
      </c>
      <c r="H358" s="831">
        <v>6</v>
      </c>
      <c r="I358" s="831">
        <v>4332</v>
      </c>
      <c r="J358" s="814"/>
      <c r="K358" s="814">
        <v>722</v>
      </c>
      <c r="L358" s="831">
        <v>1</v>
      </c>
      <c r="M358" s="831">
        <v>724</v>
      </c>
      <c r="N358" s="814"/>
      <c r="O358" s="814">
        <v>724</v>
      </c>
      <c r="P358" s="831">
        <v>3</v>
      </c>
      <c r="Q358" s="831">
        <v>2256</v>
      </c>
      <c r="R358" s="819"/>
      <c r="S358" s="832">
        <v>752</v>
      </c>
    </row>
    <row r="359" spans="1:19" ht="14.45" customHeight="1" x14ac:dyDescent="0.2">
      <c r="A359" s="813" t="s">
        <v>1370</v>
      </c>
      <c r="B359" s="814" t="s">
        <v>1371</v>
      </c>
      <c r="C359" s="814" t="s">
        <v>568</v>
      </c>
      <c r="D359" s="814" t="s">
        <v>855</v>
      </c>
      <c r="E359" s="814" t="s">
        <v>1372</v>
      </c>
      <c r="F359" s="814" t="s">
        <v>1373</v>
      </c>
      <c r="G359" s="814" t="s">
        <v>1374</v>
      </c>
      <c r="H359" s="831"/>
      <c r="I359" s="831"/>
      <c r="J359" s="814"/>
      <c r="K359" s="814"/>
      <c r="L359" s="831"/>
      <c r="M359" s="831"/>
      <c r="N359" s="814"/>
      <c r="O359" s="814"/>
      <c r="P359" s="831">
        <v>1</v>
      </c>
      <c r="Q359" s="831">
        <v>1763.77</v>
      </c>
      <c r="R359" s="819"/>
      <c r="S359" s="832">
        <v>1763.77</v>
      </c>
    </row>
    <row r="360" spans="1:19" ht="14.45" customHeight="1" x14ac:dyDescent="0.2">
      <c r="A360" s="813" t="s">
        <v>1370</v>
      </c>
      <c r="B360" s="814" t="s">
        <v>1371</v>
      </c>
      <c r="C360" s="814" t="s">
        <v>568</v>
      </c>
      <c r="D360" s="814" t="s">
        <v>855</v>
      </c>
      <c r="E360" s="814" t="s">
        <v>1375</v>
      </c>
      <c r="F360" s="814" t="s">
        <v>1378</v>
      </c>
      <c r="G360" s="814" t="s">
        <v>1379</v>
      </c>
      <c r="H360" s="831"/>
      <c r="I360" s="831"/>
      <c r="J360" s="814"/>
      <c r="K360" s="814"/>
      <c r="L360" s="831">
        <v>184</v>
      </c>
      <c r="M360" s="831">
        <v>458.16</v>
      </c>
      <c r="N360" s="814"/>
      <c r="O360" s="814">
        <v>2.4900000000000002</v>
      </c>
      <c r="P360" s="831">
        <v>2429</v>
      </c>
      <c r="Q360" s="831">
        <v>6243.33</v>
      </c>
      <c r="R360" s="819"/>
      <c r="S360" s="832">
        <v>2.5703293536434746</v>
      </c>
    </row>
    <row r="361" spans="1:19" ht="14.45" customHeight="1" x14ac:dyDescent="0.2">
      <c r="A361" s="813" t="s">
        <v>1370</v>
      </c>
      <c r="B361" s="814" t="s">
        <v>1371</v>
      </c>
      <c r="C361" s="814" t="s">
        <v>568</v>
      </c>
      <c r="D361" s="814" t="s">
        <v>855</v>
      </c>
      <c r="E361" s="814" t="s">
        <v>1375</v>
      </c>
      <c r="F361" s="814" t="s">
        <v>1380</v>
      </c>
      <c r="G361" s="814" t="s">
        <v>1381</v>
      </c>
      <c r="H361" s="831"/>
      <c r="I361" s="831"/>
      <c r="J361" s="814"/>
      <c r="K361" s="814"/>
      <c r="L361" s="831">
        <v>604</v>
      </c>
      <c r="M361" s="831">
        <v>4318.6000000000004</v>
      </c>
      <c r="N361" s="814"/>
      <c r="O361" s="814">
        <v>7.15</v>
      </c>
      <c r="P361" s="831">
        <v>3084</v>
      </c>
      <c r="Q361" s="831">
        <v>22513.200000000001</v>
      </c>
      <c r="R361" s="819"/>
      <c r="S361" s="832">
        <v>7.3</v>
      </c>
    </row>
    <row r="362" spans="1:19" ht="14.45" customHeight="1" x14ac:dyDescent="0.2">
      <c r="A362" s="813" t="s">
        <v>1370</v>
      </c>
      <c r="B362" s="814" t="s">
        <v>1371</v>
      </c>
      <c r="C362" s="814" t="s">
        <v>568</v>
      </c>
      <c r="D362" s="814" t="s">
        <v>855</v>
      </c>
      <c r="E362" s="814" t="s">
        <v>1375</v>
      </c>
      <c r="F362" s="814" t="s">
        <v>1384</v>
      </c>
      <c r="G362" s="814" t="s">
        <v>1385</v>
      </c>
      <c r="H362" s="831"/>
      <c r="I362" s="831"/>
      <c r="J362" s="814"/>
      <c r="K362" s="814"/>
      <c r="L362" s="831"/>
      <c r="M362" s="831"/>
      <c r="N362" s="814"/>
      <c r="O362" s="814"/>
      <c r="P362" s="831">
        <v>1948</v>
      </c>
      <c r="Q362" s="831">
        <v>10382.84</v>
      </c>
      <c r="R362" s="819"/>
      <c r="S362" s="832">
        <v>5.33</v>
      </c>
    </row>
    <row r="363" spans="1:19" ht="14.45" customHeight="1" x14ac:dyDescent="0.2">
      <c r="A363" s="813" t="s">
        <v>1370</v>
      </c>
      <c r="B363" s="814" t="s">
        <v>1371</v>
      </c>
      <c r="C363" s="814" t="s">
        <v>568</v>
      </c>
      <c r="D363" s="814" t="s">
        <v>855</v>
      </c>
      <c r="E363" s="814" t="s">
        <v>1375</v>
      </c>
      <c r="F363" s="814" t="s">
        <v>1386</v>
      </c>
      <c r="G363" s="814" t="s">
        <v>1387</v>
      </c>
      <c r="H363" s="831">
        <v>168</v>
      </c>
      <c r="I363" s="831">
        <v>1572.48</v>
      </c>
      <c r="J363" s="814"/>
      <c r="K363" s="814">
        <v>9.36</v>
      </c>
      <c r="L363" s="831"/>
      <c r="M363" s="831"/>
      <c r="N363" s="814"/>
      <c r="O363" s="814"/>
      <c r="P363" s="831">
        <v>95.5</v>
      </c>
      <c r="Q363" s="831">
        <v>902.47</v>
      </c>
      <c r="R363" s="819"/>
      <c r="S363" s="832">
        <v>9.4499476439790584</v>
      </c>
    </row>
    <row r="364" spans="1:19" ht="14.45" customHeight="1" x14ac:dyDescent="0.2">
      <c r="A364" s="813" t="s">
        <v>1370</v>
      </c>
      <c r="B364" s="814" t="s">
        <v>1371</v>
      </c>
      <c r="C364" s="814" t="s">
        <v>568</v>
      </c>
      <c r="D364" s="814" t="s">
        <v>855</v>
      </c>
      <c r="E364" s="814" t="s">
        <v>1375</v>
      </c>
      <c r="F364" s="814" t="s">
        <v>1388</v>
      </c>
      <c r="G364" s="814" t="s">
        <v>1389</v>
      </c>
      <c r="H364" s="831">
        <v>151</v>
      </c>
      <c r="I364" s="831">
        <v>1419.4</v>
      </c>
      <c r="J364" s="814"/>
      <c r="K364" s="814">
        <v>9.4</v>
      </c>
      <c r="L364" s="831">
        <v>132</v>
      </c>
      <c r="M364" s="831">
        <v>1230.24</v>
      </c>
      <c r="N364" s="814"/>
      <c r="O364" s="814">
        <v>9.32</v>
      </c>
      <c r="P364" s="831">
        <v>144</v>
      </c>
      <c r="Q364" s="831">
        <v>1366.56</v>
      </c>
      <c r="R364" s="819"/>
      <c r="S364" s="832">
        <v>9.49</v>
      </c>
    </row>
    <row r="365" spans="1:19" ht="14.45" customHeight="1" x14ac:dyDescent="0.2">
      <c r="A365" s="813" t="s">
        <v>1370</v>
      </c>
      <c r="B365" s="814" t="s">
        <v>1371</v>
      </c>
      <c r="C365" s="814" t="s">
        <v>568</v>
      </c>
      <c r="D365" s="814" t="s">
        <v>855</v>
      </c>
      <c r="E365" s="814" t="s">
        <v>1375</v>
      </c>
      <c r="F365" s="814" t="s">
        <v>1390</v>
      </c>
      <c r="G365" s="814" t="s">
        <v>1391</v>
      </c>
      <c r="H365" s="831"/>
      <c r="I365" s="831"/>
      <c r="J365" s="814"/>
      <c r="K365" s="814"/>
      <c r="L365" s="831"/>
      <c r="M365" s="831"/>
      <c r="N365" s="814"/>
      <c r="O365" s="814"/>
      <c r="P365" s="831">
        <v>130</v>
      </c>
      <c r="Q365" s="831">
        <v>1375.4</v>
      </c>
      <c r="R365" s="819"/>
      <c r="S365" s="832">
        <v>10.58</v>
      </c>
    </row>
    <row r="366" spans="1:19" ht="14.45" customHeight="1" x14ac:dyDescent="0.2">
      <c r="A366" s="813" t="s">
        <v>1370</v>
      </c>
      <c r="B366" s="814" t="s">
        <v>1371</v>
      </c>
      <c r="C366" s="814" t="s">
        <v>568</v>
      </c>
      <c r="D366" s="814" t="s">
        <v>855</v>
      </c>
      <c r="E366" s="814" t="s">
        <v>1375</v>
      </c>
      <c r="F366" s="814" t="s">
        <v>1392</v>
      </c>
      <c r="G366" s="814" t="s">
        <v>1393</v>
      </c>
      <c r="H366" s="831"/>
      <c r="I366" s="831"/>
      <c r="J366" s="814"/>
      <c r="K366" s="814"/>
      <c r="L366" s="831"/>
      <c r="M366" s="831"/>
      <c r="N366" s="814"/>
      <c r="O366" s="814"/>
      <c r="P366" s="831">
        <v>0.19</v>
      </c>
      <c r="Q366" s="831">
        <v>13.14</v>
      </c>
      <c r="R366" s="819"/>
      <c r="S366" s="832">
        <v>69.15789473684211</v>
      </c>
    </row>
    <row r="367" spans="1:19" ht="14.45" customHeight="1" x14ac:dyDescent="0.2">
      <c r="A367" s="813" t="s">
        <v>1370</v>
      </c>
      <c r="B367" s="814" t="s">
        <v>1371</v>
      </c>
      <c r="C367" s="814" t="s">
        <v>568</v>
      </c>
      <c r="D367" s="814" t="s">
        <v>855</v>
      </c>
      <c r="E367" s="814" t="s">
        <v>1375</v>
      </c>
      <c r="F367" s="814" t="s">
        <v>1396</v>
      </c>
      <c r="G367" s="814" t="s">
        <v>1397</v>
      </c>
      <c r="H367" s="831"/>
      <c r="I367" s="831"/>
      <c r="J367" s="814"/>
      <c r="K367" s="814"/>
      <c r="L367" s="831"/>
      <c r="M367" s="831"/>
      <c r="N367" s="814"/>
      <c r="O367" s="814"/>
      <c r="P367" s="831">
        <v>2705</v>
      </c>
      <c r="Q367" s="831">
        <v>55452.5</v>
      </c>
      <c r="R367" s="819"/>
      <c r="S367" s="832">
        <v>20.5</v>
      </c>
    </row>
    <row r="368" spans="1:19" ht="14.45" customHeight="1" x14ac:dyDescent="0.2">
      <c r="A368" s="813" t="s">
        <v>1370</v>
      </c>
      <c r="B368" s="814" t="s">
        <v>1371</v>
      </c>
      <c r="C368" s="814" t="s">
        <v>568</v>
      </c>
      <c r="D368" s="814" t="s">
        <v>855</v>
      </c>
      <c r="E368" s="814" t="s">
        <v>1375</v>
      </c>
      <c r="F368" s="814" t="s">
        <v>1400</v>
      </c>
      <c r="G368" s="814" t="s">
        <v>1401</v>
      </c>
      <c r="H368" s="831"/>
      <c r="I368" s="831"/>
      <c r="J368" s="814"/>
      <c r="K368" s="814"/>
      <c r="L368" s="831">
        <v>4</v>
      </c>
      <c r="M368" s="831">
        <v>7384.48</v>
      </c>
      <c r="N368" s="814"/>
      <c r="O368" s="814">
        <v>1846.12</v>
      </c>
      <c r="P368" s="831">
        <v>6</v>
      </c>
      <c r="Q368" s="831">
        <v>11118.3</v>
      </c>
      <c r="R368" s="819"/>
      <c r="S368" s="832">
        <v>1853.05</v>
      </c>
    </row>
    <row r="369" spans="1:19" ht="14.45" customHeight="1" x14ac:dyDescent="0.2">
      <c r="A369" s="813" t="s">
        <v>1370</v>
      </c>
      <c r="B369" s="814" t="s">
        <v>1371</v>
      </c>
      <c r="C369" s="814" t="s">
        <v>568</v>
      </c>
      <c r="D369" s="814" t="s">
        <v>855</v>
      </c>
      <c r="E369" s="814" t="s">
        <v>1375</v>
      </c>
      <c r="F369" s="814" t="s">
        <v>1402</v>
      </c>
      <c r="G369" s="814" t="s">
        <v>1403</v>
      </c>
      <c r="H369" s="831"/>
      <c r="I369" s="831"/>
      <c r="J369" s="814"/>
      <c r="K369" s="814"/>
      <c r="L369" s="831"/>
      <c r="M369" s="831"/>
      <c r="N369" s="814"/>
      <c r="O369" s="814"/>
      <c r="P369" s="831">
        <v>400</v>
      </c>
      <c r="Q369" s="831">
        <v>79748</v>
      </c>
      <c r="R369" s="819"/>
      <c r="S369" s="832">
        <v>199.37</v>
      </c>
    </row>
    <row r="370" spans="1:19" ht="14.45" customHeight="1" x14ac:dyDescent="0.2">
      <c r="A370" s="813" t="s">
        <v>1370</v>
      </c>
      <c r="B370" s="814" t="s">
        <v>1371</v>
      </c>
      <c r="C370" s="814" t="s">
        <v>568</v>
      </c>
      <c r="D370" s="814" t="s">
        <v>855</v>
      </c>
      <c r="E370" s="814" t="s">
        <v>1375</v>
      </c>
      <c r="F370" s="814" t="s">
        <v>1404</v>
      </c>
      <c r="G370" s="814" t="s">
        <v>1405</v>
      </c>
      <c r="H370" s="831">
        <v>3079</v>
      </c>
      <c r="I370" s="831">
        <v>11884.939999999999</v>
      </c>
      <c r="J370" s="814"/>
      <c r="K370" s="814">
        <v>3.8599999999999994</v>
      </c>
      <c r="L370" s="831">
        <v>2997</v>
      </c>
      <c r="M370" s="831">
        <v>10969.02</v>
      </c>
      <c r="N370" s="814"/>
      <c r="O370" s="814">
        <v>3.66</v>
      </c>
      <c r="P370" s="831">
        <v>22463</v>
      </c>
      <c r="Q370" s="831">
        <v>85584.03</v>
      </c>
      <c r="R370" s="819"/>
      <c r="S370" s="832">
        <v>3.81</v>
      </c>
    </row>
    <row r="371" spans="1:19" ht="14.45" customHeight="1" x14ac:dyDescent="0.2">
      <c r="A371" s="813" t="s">
        <v>1370</v>
      </c>
      <c r="B371" s="814" t="s">
        <v>1371</v>
      </c>
      <c r="C371" s="814" t="s">
        <v>568</v>
      </c>
      <c r="D371" s="814" t="s">
        <v>855</v>
      </c>
      <c r="E371" s="814" t="s">
        <v>1375</v>
      </c>
      <c r="F371" s="814" t="s">
        <v>1406</v>
      </c>
      <c r="G371" s="814" t="s">
        <v>1407</v>
      </c>
      <c r="H371" s="831"/>
      <c r="I371" s="831"/>
      <c r="J371" s="814"/>
      <c r="K371" s="814"/>
      <c r="L371" s="831"/>
      <c r="M371" s="831"/>
      <c r="N371" s="814"/>
      <c r="O371" s="814"/>
      <c r="P371" s="831">
        <v>891</v>
      </c>
      <c r="Q371" s="831">
        <v>5524.2</v>
      </c>
      <c r="R371" s="819"/>
      <c r="S371" s="832">
        <v>6.2</v>
      </c>
    </row>
    <row r="372" spans="1:19" ht="14.45" customHeight="1" x14ac:dyDescent="0.2">
      <c r="A372" s="813" t="s">
        <v>1370</v>
      </c>
      <c r="B372" s="814" t="s">
        <v>1371</v>
      </c>
      <c r="C372" s="814" t="s">
        <v>568</v>
      </c>
      <c r="D372" s="814" t="s">
        <v>855</v>
      </c>
      <c r="E372" s="814" t="s">
        <v>1375</v>
      </c>
      <c r="F372" s="814" t="s">
        <v>1410</v>
      </c>
      <c r="G372" s="814" t="s">
        <v>1411</v>
      </c>
      <c r="H372" s="831">
        <v>52</v>
      </c>
      <c r="I372" s="831">
        <v>1058.2</v>
      </c>
      <c r="J372" s="814"/>
      <c r="K372" s="814">
        <v>20.350000000000001</v>
      </c>
      <c r="L372" s="831">
        <v>1800</v>
      </c>
      <c r="M372" s="831">
        <v>37080</v>
      </c>
      <c r="N372" s="814"/>
      <c r="O372" s="814">
        <v>20.6</v>
      </c>
      <c r="P372" s="831">
        <v>2514</v>
      </c>
      <c r="Q372" s="831">
        <v>53045.4</v>
      </c>
      <c r="R372" s="819"/>
      <c r="S372" s="832">
        <v>21.1</v>
      </c>
    </row>
    <row r="373" spans="1:19" ht="14.45" customHeight="1" x14ac:dyDescent="0.2">
      <c r="A373" s="813" t="s">
        <v>1370</v>
      </c>
      <c r="B373" s="814" t="s">
        <v>1371</v>
      </c>
      <c r="C373" s="814" t="s">
        <v>568</v>
      </c>
      <c r="D373" s="814" t="s">
        <v>855</v>
      </c>
      <c r="E373" s="814" t="s">
        <v>1375</v>
      </c>
      <c r="F373" s="814" t="s">
        <v>1414</v>
      </c>
      <c r="G373" s="814" t="s">
        <v>1415</v>
      </c>
      <c r="H373" s="831"/>
      <c r="I373" s="831"/>
      <c r="J373" s="814"/>
      <c r="K373" s="814"/>
      <c r="L373" s="831"/>
      <c r="M373" s="831"/>
      <c r="N373" s="814"/>
      <c r="O373" s="814"/>
      <c r="P373" s="831">
        <v>3494</v>
      </c>
      <c r="Q373" s="831">
        <v>68377.58</v>
      </c>
      <c r="R373" s="819"/>
      <c r="S373" s="832">
        <v>19.57</v>
      </c>
    </row>
    <row r="374" spans="1:19" ht="14.45" customHeight="1" x14ac:dyDescent="0.2">
      <c r="A374" s="813" t="s">
        <v>1370</v>
      </c>
      <c r="B374" s="814" t="s">
        <v>1371</v>
      </c>
      <c r="C374" s="814" t="s">
        <v>568</v>
      </c>
      <c r="D374" s="814" t="s">
        <v>855</v>
      </c>
      <c r="E374" s="814" t="s">
        <v>1422</v>
      </c>
      <c r="F374" s="814" t="s">
        <v>1423</v>
      </c>
      <c r="G374" s="814" t="s">
        <v>1424</v>
      </c>
      <c r="H374" s="831"/>
      <c r="I374" s="831"/>
      <c r="J374" s="814"/>
      <c r="K374" s="814"/>
      <c r="L374" s="831"/>
      <c r="M374" s="831"/>
      <c r="N374" s="814"/>
      <c r="O374" s="814"/>
      <c r="P374" s="831">
        <v>85</v>
      </c>
      <c r="Q374" s="831">
        <v>3400</v>
      </c>
      <c r="R374" s="819"/>
      <c r="S374" s="832">
        <v>40</v>
      </c>
    </row>
    <row r="375" spans="1:19" ht="14.45" customHeight="1" x14ac:dyDescent="0.2">
      <c r="A375" s="813" t="s">
        <v>1370</v>
      </c>
      <c r="B375" s="814" t="s">
        <v>1371</v>
      </c>
      <c r="C375" s="814" t="s">
        <v>568</v>
      </c>
      <c r="D375" s="814" t="s">
        <v>855</v>
      </c>
      <c r="E375" s="814" t="s">
        <v>1422</v>
      </c>
      <c r="F375" s="814" t="s">
        <v>1427</v>
      </c>
      <c r="G375" s="814" t="s">
        <v>1428</v>
      </c>
      <c r="H375" s="831"/>
      <c r="I375" s="831"/>
      <c r="J375" s="814"/>
      <c r="K375" s="814"/>
      <c r="L375" s="831"/>
      <c r="M375" s="831"/>
      <c r="N375" s="814"/>
      <c r="O375" s="814"/>
      <c r="P375" s="831">
        <v>91</v>
      </c>
      <c r="Q375" s="831">
        <v>17654</v>
      </c>
      <c r="R375" s="819"/>
      <c r="S375" s="832">
        <v>194</v>
      </c>
    </row>
    <row r="376" spans="1:19" ht="14.45" customHeight="1" x14ac:dyDescent="0.2">
      <c r="A376" s="813" t="s">
        <v>1370</v>
      </c>
      <c r="B376" s="814" t="s">
        <v>1371</v>
      </c>
      <c r="C376" s="814" t="s">
        <v>568</v>
      </c>
      <c r="D376" s="814" t="s">
        <v>855</v>
      </c>
      <c r="E376" s="814" t="s">
        <v>1422</v>
      </c>
      <c r="F376" s="814" t="s">
        <v>1433</v>
      </c>
      <c r="G376" s="814" t="s">
        <v>1434</v>
      </c>
      <c r="H376" s="831"/>
      <c r="I376" s="831"/>
      <c r="J376" s="814"/>
      <c r="K376" s="814"/>
      <c r="L376" s="831"/>
      <c r="M376" s="831"/>
      <c r="N376" s="814"/>
      <c r="O376" s="814"/>
      <c r="P376" s="831">
        <v>2</v>
      </c>
      <c r="Q376" s="831">
        <v>4254</v>
      </c>
      <c r="R376" s="819"/>
      <c r="S376" s="832">
        <v>2127</v>
      </c>
    </row>
    <row r="377" spans="1:19" ht="14.45" customHeight="1" x14ac:dyDescent="0.2">
      <c r="A377" s="813" t="s">
        <v>1370</v>
      </c>
      <c r="B377" s="814" t="s">
        <v>1371</v>
      </c>
      <c r="C377" s="814" t="s">
        <v>568</v>
      </c>
      <c r="D377" s="814" t="s">
        <v>855</v>
      </c>
      <c r="E377" s="814" t="s">
        <v>1422</v>
      </c>
      <c r="F377" s="814" t="s">
        <v>1441</v>
      </c>
      <c r="G377" s="814" t="s">
        <v>1442</v>
      </c>
      <c r="H377" s="831"/>
      <c r="I377" s="831"/>
      <c r="J377" s="814"/>
      <c r="K377" s="814"/>
      <c r="L377" s="831"/>
      <c r="M377" s="831"/>
      <c r="N377" s="814"/>
      <c r="O377" s="814"/>
      <c r="P377" s="831">
        <v>5</v>
      </c>
      <c r="Q377" s="831">
        <v>7450</v>
      </c>
      <c r="R377" s="819"/>
      <c r="S377" s="832">
        <v>1490</v>
      </c>
    </row>
    <row r="378" spans="1:19" ht="14.45" customHeight="1" x14ac:dyDescent="0.2">
      <c r="A378" s="813" t="s">
        <v>1370</v>
      </c>
      <c r="B378" s="814" t="s">
        <v>1371</v>
      </c>
      <c r="C378" s="814" t="s">
        <v>568</v>
      </c>
      <c r="D378" s="814" t="s">
        <v>855</v>
      </c>
      <c r="E378" s="814" t="s">
        <v>1422</v>
      </c>
      <c r="F378" s="814" t="s">
        <v>1443</v>
      </c>
      <c r="G378" s="814" t="s">
        <v>1444</v>
      </c>
      <c r="H378" s="831">
        <v>1</v>
      </c>
      <c r="I378" s="831">
        <v>1920</v>
      </c>
      <c r="J378" s="814"/>
      <c r="K378" s="814">
        <v>1920</v>
      </c>
      <c r="L378" s="831">
        <v>1</v>
      </c>
      <c r="M378" s="831">
        <v>1925</v>
      </c>
      <c r="N378" s="814"/>
      <c r="O378" s="814">
        <v>1925</v>
      </c>
      <c r="P378" s="831">
        <v>3</v>
      </c>
      <c r="Q378" s="831">
        <v>6000</v>
      </c>
      <c r="R378" s="819"/>
      <c r="S378" s="832">
        <v>2000</v>
      </c>
    </row>
    <row r="379" spans="1:19" ht="14.45" customHeight="1" x14ac:dyDescent="0.2">
      <c r="A379" s="813" t="s">
        <v>1370</v>
      </c>
      <c r="B379" s="814" t="s">
        <v>1371</v>
      </c>
      <c r="C379" s="814" t="s">
        <v>568</v>
      </c>
      <c r="D379" s="814" t="s">
        <v>855</v>
      </c>
      <c r="E379" s="814" t="s">
        <v>1422</v>
      </c>
      <c r="F379" s="814" t="s">
        <v>1447</v>
      </c>
      <c r="G379" s="814" t="s">
        <v>1448</v>
      </c>
      <c r="H379" s="831"/>
      <c r="I379" s="831"/>
      <c r="J379" s="814"/>
      <c r="K379" s="814"/>
      <c r="L379" s="831">
        <v>4</v>
      </c>
      <c r="M379" s="831">
        <v>2748</v>
      </c>
      <c r="N379" s="814"/>
      <c r="O379" s="814">
        <v>687</v>
      </c>
      <c r="P379" s="831">
        <v>6</v>
      </c>
      <c r="Q379" s="831">
        <v>4290</v>
      </c>
      <c r="R379" s="819"/>
      <c r="S379" s="832">
        <v>715</v>
      </c>
    </row>
    <row r="380" spans="1:19" ht="14.45" customHeight="1" x14ac:dyDescent="0.2">
      <c r="A380" s="813" t="s">
        <v>1370</v>
      </c>
      <c r="B380" s="814" t="s">
        <v>1371</v>
      </c>
      <c r="C380" s="814" t="s">
        <v>568</v>
      </c>
      <c r="D380" s="814" t="s">
        <v>855</v>
      </c>
      <c r="E380" s="814" t="s">
        <v>1422</v>
      </c>
      <c r="F380" s="814" t="s">
        <v>1449</v>
      </c>
      <c r="G380" s="814" t="s">
        <v>1450</v>
      </c>
      <c r="H380" s="831"/>
      <c r="I380" s="831"/>
      <c r="J380" s="814"/>
      <c r="K380" s="814"/>
      <c r="L380" s="831"/>
      <c r="M380" s="831"/>
      <c r="N380" s="814"/>
      <c r="O380" s="814"/>
      <c r="P380" s="831">
        <v>3</v>
      </c>
      <c r="Q380" s="831">
        <v>2262</v>
      </c>
      <c r="R380" s="819"/>
      <c r="S380" s="832">
        <v>754</v>
      </c>
    </row>
    <row r="381" spans="1:19" ht="14.45" customHeight="1" x14ac:dyDescent="0.2">
      <c r="A381" s="813" t="s">
        <v>1370</v>
      </c>
      <c r="B381" s="814" t="s">
        <v>1371</v>
      </c>
      <c r="C381" s="814" t="s">
        <v>568</v>
      </c>
      <c r="D381" s="814" t="s">
        <v>855</v>
      </c>
      <c r="E381" s="814" t="s">
        <v>1422</v>
      </c>
      <c r="F381" s="814" t="s">
        <v>1453</v>
      </c>
      <c r="G381" s="814" t="s">
        <v>1454</v>
      </c>
      <c r="H381" s="831">
        <v>8</v>
      </c>
      <c r="I381" s="831">
        <v>14648</v>
      </c>
      <c r="J381" s="814"/>
      <c r="K381" s="814">
        <v>1831</v>
      </c>
      <c r="L381" s="831">
        <v>17</v>
      </c>
      <c r="M381" s="831">
        <v>31195</v>
      </c>
      <c r="N381" s="814"/>
      <c r="O381" s="814">
        <v>1835</v>
      </c>
      <c r="P381" s="831">
        <v>126</v>
      </c>
      <c r="Q381" s="831">
        <v>240534</v>
      </c>
      <c r="R381" s="819"/>
      <c r="S381" s="832">
        <v>1909</v>
      </c>
    </row>
    <row r="382" spans="1:19" ht="14.45" customHeight="1" x14ac:dyDescent="0.2">
      <c r="A382" s="813" t="s">
        <v>1370</v>
      </c>
      <c r="B382" s="814" t="s">
        <v>1371</v>
      </c>
      <c r="C382" s="814" t="s">
        <v>568</v>
      </c>
      <c r="D382" s="814" t="s">
        <v>855</v>
      </c>
      <c r="E382" s="814" t="s">
        <v>1422</v>
      </c>
      <c r="F382" s="814" t="s">
        <v>1455</v>
      </c>
      <c r="G382" s="814" t="s">
        <v>1456</v>
      </c>
      <c r="H382" s="831"/>
      <c r="I382" s="831"/>
      <c r="J382" s="814"/>
      <c r="K382" s="814"/>
      <c r="L382" s="831">
        <v>1</v>
      </c>
      <c r="M382" s="831">
        <v>433</v>
      </c>
      <c r="N382" s="814"/>
      <c r="O382" s="814">
        <v>433</v>
      </c>
      <c r="P382" s="831">
        <v>15</v>
      </c>
      <c r="Q382" s="831">
        <v>6780</v>
      </c>
      <c r="R382" s="819"/>
      <c r="S382" s="832">
        <v>452</v>
      </c>
    </row>
    <row r="383" spans="1:19" ht="14.45" customHeight="1" x14ac:dyDescent="0.2">
      <c r="A383" s="813" t="s">
        <v>1370</v>
      </c>
      <c r="B383" s="814" t="s">
        <v>1371</v>
      </c>
      <c r="C383" s="814" t="s">
        <v>568</v>
      </c>
      <c r="D383" s="814" t="s">
        <v>855</v>
      </c>
      <c r="E383" s="814" t="s">
        <v>1422</v>
      </c>
      <c r="F383" s="814" t="s">
        <v>1457</v>
      </c>
      <c r="G383" s="814" t="s">
        <v>1458</v>
      </c>
      <c r="H383" s="831">
        <v>1</v>
      </c>
      <c r="I383" s="831">
        <v>3533</v>
      </c>
      <c r="J383" s="814"/>
      <c r="K383" s="814">
        <v>3533</v>
      </c>
      <c r="L383" s="831">
        <v>12</v>
      </c>
      <c r="M383" s="831">
        <v>42516</v>
      </c>
      <c r="N383" s="814"/>
      <c r="O383" s="814">
        <v>3543</v>
      </c>
      <c r="P383" s="831">
        <v>16</v>
      </c>
      <c r="Q383" s="831">
        <v>57968</v>
      </c>
      <c r="R383" s="819"/>
      <c r="S383" s="832">
        <v>3623</v>
      </c>
    </row>
    <row r="384" spans="1:19" ht="14.45" customHeight="1" x14ac:dyDescent="0.2">
      <c r="A384" s="813" t="s">
        <v>1370</v>
      </c>
      <c r="B384" s="814" t="s">
        <v>1371</v>
      </c>
      <c r="C384" s="814" t="s">
        <v>568</v>
      </c>
      <c r="D384" s="814" t="s">
        <v>855</v>
      </c>
      <c r="E384" s="814" t="s">
        <v>1422</v>
      </c>
      <c r="F384" s="814" t="s">
        <v>1461</v>
      </c>
      <c r="G384" s="814" t="s">
        <v>1462</v>
      </c>
      <c r="H384" s="831"/>
      <c r="I384" s="831"/>
      <c r="J384" s="814"/>
      <c r="K384" s="814"/>
      <c r="L384" s="831"/>
      <c r="M384" s="831"/>
      <c r="N384" s="814"/>
      <c r="O384" s="814"/>
      <c r="P384" s="831">
        <v>96</v>
      </c>
      <c r="Q384" s="831">
        <v>4373.34</v>
      </c>
      <c r="R384" s="819"/>
      <c r="S384" s="832">
        <v>45.555624999999999</v>
      </c>
    </row>
    <row r="385" spans="1:19" ht="14.45" customHeight="1" x14ac:dyDescent="0.2">
      <c r="A385" s="813" t="s">
        <v>1370</v>
      </c>
      <c r="B385" s="814" t="s">
        <v>1371</v>
      </c>
      <c r="C385" s="814" t="s">
        <v>568</v>
      </c>
      <c r="D385" s="814" t="s">
        <v>855</v>
      </c>
      <c r="E385" s="814" t="s">
        <v>1422</v>
      </c>
      <c r="F385" s="814" t="s">
        <v>1463</v>
      </c>
      <c r="G385" s="814" t="s">
        <v>1464</v>
      </c>
      <c r="H385" s="831"/>
      <c r="I385" s="831"/>
      <c r="J385" s="814"/>
      <c r="K385" s="814"/>
      <c r="L385" s="831"/>
      <c r="M385" s="831"/>
      <c r="N385" s="814"/>
      <c r="O385" s="814"/>
      <c r="P385" s="831">
        <v>90</v>
      </c>
      <c r="Q385" s="831">
        <v>3510</v>
      </c>
      <c r="R385" s="819"/>
      <c r="S385" s="832">
        <v>39</v>
      </c>
    </row>
    <row r="386" spans="1:19" ht="14.45" customHeight="1" x14ac:dyDescent="0.2">
      <c r="A386" s="813" t="s">
        <v>1370</v>
      </c>
      <c r="B386" s="814" t="s">
        <v>1371</v>
      </c>
      <c r="C386" s="814" t="s">
        <v>568</v>
      </c>
      <c r="D386" s="814" t="s">
        <v>855</v>
      </c>
      <c r="E386" s="814" t="s">
        <v>1422</v>
      </c>
      <c r="F386" s="814" t="s">
        <v>1465</v>
      </c>
      <c r="G386" s="814" t="s">
        <v>1466</v>
      </c>
      <c r="H386" s="831"/>
      <c r="I386" s="831"/>
      <c r="J386" s="814"/>
      <c r="K386" s="814"/>
      <c r="L386" s="831"/>
      <c r="M386" s="831"/>
      <c r="N386" s="814"/>
      <c r="O386" s="814"/>
      <c r="P386" s="831">
        <v>9</v>
      </c>
      <c r="Q386" s="831">
        <v>5832</v>
      </c>
      <c r="R386" s="819"/>
      <c r="S386" s="832">
        <v>648</v>
      </c>
    </row>
    <row r="387" spans="1:19" ht="14.45" customHeight="1" x14ac:dyDescent="0.2">
      <c r="A387" s="813" t="s">
        <v>1370</v>
      </c>
      <c r="B387" s="814" t="s">
        <v>1371</v>
      </c>
      <c r="C387" s="814" t="s">
        <v>568</v>
      </c>
      <c r="D387" s="814" t="s">
        <v>855</v>
      </c>
      <c r="E387" s="814" t="s">
        <v>1422</v>
      </c>
      <c r="F387" s="814" t="s">
        <v>1469</v>
      </c>
      <c r="G387" s="814" t="s">
        <v>1470</v>
      </c>
      <c r="H387" s="831"/>
      <c r="I387" s="831"/>
      <c r="J387" s="814"/>
      <c r="K387" s="814"/>
      <c r="L387" s="831">
        <v>1</v>
      </c>
      <c r="M387" s="831">
        <v>440</v>
      </c>
      <c r="N387" s="814"/>
      <c r="O387" s="814">
        <v>440</v>
      </c>
      <c r="P387" s="831">
        <v>11</v>
      </c>
      <c r="Q387" s="831">
        <v>5049</v>
      </c>
      <c r="R387" s="819"/>
      <c r="S387" s="832">
        <v>459</v>
      </c>
    </row>
    <row r="388" spans="1:19" ht="14.45" customHeight="1" x14ac:dyDescent="0.2">
      <c r="A388" s="813" t="s">
        <v>1370</v>
      </c>
      <c r="B388" s="814" t="s">
        <v>1371</v>
      </c>
      <c r="C388" s="814" t="s">
        <v>568</v>
      </c>
      <c r="D388" s="814" t="s">
        <v>855</v>
      </c>
      <c r="E388" s="814" t="s">
        <v>1422</v>
      </c>
      <c r="F388" s="814" t="s">
        <v>1471</v>
      </c>
      <c r="G388" s="814" t="s">
        <v>1472</v>
      </c>
      <c r="H388" s="831">
        <v>4</v>
      </c>
      <c r="I388" s="831">
        <v>5388</v>
      </c>
      <c r="J388" s="814"/>
      <c r="K388" s="814">
        <v>1347</v>
      </c>
      <c r="L388" s="831">
        <v>6</v>
      </c>
      <c r="M388" s="831">
        <v>8106</v>
      </c>
      <c r="N388" s="814"/>
      <c r="O388" s="814">
        <v>1351</v>
      </c>
      <c r="P388" s="831">
        <v>32</v>
      </c>
      <c r="Q388" s="831">
        <v>45056</v>
      </c>
      <c r="R388" s="819"/>
      <c r="S388" s="832">
        <v>1408</v>
      </c>
    </row>
    <row r="389" spans="1:19" ht="14.45" customHeight="1" x14ac:dyDescent="0.2">
      <c r="A389" s="813" t="s">
        <v>1370</v>
      </c>
      <c r="B389" s="814" t="s">
        <v>1371</v>
      </c>
      <c r="C389" s="814" t="s">
        <v>568</v>
      </c>
      <c r="D389" s="814" t="s">
        <v>855</v>
      </c>
      <c r="E389" s="814" t="s">
        <v>1422</v>
      </c>
      <c r="F389" s="814" t="s">
        <v>1473</v>
      </c>
      <c r="G389" s="814" t="s">
        <v>1474</v>
      </c>
      <c r="H389" s="831"/>
      <c r="I389" s="831"/>
      <c r="J389" s="814"/>
      <c r="K389" s="814"/>
      <c r="L389" s="831">
        <v>4</v>
      </c>
      <c r="M389" s="831">
        <v>2056</v>
      </c>
      <c r="N389" s="814"/>
      <c r="O389" s="814">
        <v>514</v>
      </c>
      <c r="P389" s="831">
        <v>21</v>
      </c>
      <c r="Q389" s="831">
        <v>11277</v>
      </c>
      <c r="R389" s="819"/>
      <c r="S389" s="832">
        <v>537</v>
      </c>
    </row>
    <row r="390" spans="1:19" ht="14.45" customHeight="1" x14ac:dyDescent="0.2">
      <c r="A390" s="813" t="s">
        <v>1370</v>
      </c>
      <c r="B390" s="814" t="s">
        <v>1371</v>
      </c>
      <c r="C390" s="814" t="s">
        <v>568</v>
      </c>
      <c r="D390" s="814" t="s">
        <v>855</v>
      </c>
      <c r="E390" s="814" t="s">
        <v>1422</v>
      </c>
      <c r="F390" s="814" t="s">
        <v>1475</v>
      </c>
      <c r="G390" s="814" t="s">
        <v>1476</v>
      </c>
      <c r="H390" s="831"/>
      <c r="I390" s="831"/>
      <c r="J390" s="814"/>
      <c r="K390" s="814"/>
      <c r="L390" s="831"/>
      <c r="M390" s="831"/>
      <c r="N390" s="814"/>
      <c r="O390" s="814"/>
      <c r="P390" s="831">
        <v>5</v>
      </c>
      <c r="Q390" s="831">
        <v>12195</v>
      </c>
      <c r="R390" s="819"/>
      <c r="S390" s="832">
        <v>2439</v>
      </c>
    </row>
    <row r="391" spans="1:19" ht="14.45" customHeight="1" x14ac:dyDescent="0.2">
      <c r="A391" s="813" t="s">
        <v>1370</v>
      </c>
      <c r="B391" s="814" t="s">
        <v>1371</v>
      </c>
      <c r="C391" s="814" t="s">
        <v>568</v>
      </c>
      <c r="D391" s="814" t="s">
        <v>855</v>
      </c>
      <c r="E391" s="814" t="s">
        <v>1422</v>
      </c>
      <c r="F391" s="814" t="s">
        <v>1477</v>
      </c>
      <c r="G391" s="814" t="s">
        <v>1478</v>
      </c>
      <c r="H391" s="831"/>
      <c r="I391" s="831"/>
      <c r="J391" s="814"/>
      <c r="K391" s="814"/>
      <c r="L391" s="831"/>
      <c r="M391" s="831"/>
      <c r="N391" s="814"/>
      <c r="O391" s="814"/>
      <c r="P391" s="831">
        <v>6</v>
      </c>
      <c r="Q391" s="831">
        <v>16680</v>
      </c>
      <c r="R391" s="819"/>
      <c r="S391" s="832">
        <v>2780</v>
      </c>
    </row>
    <row r="392" spans="1:19" ht="14.45" customHeight="1" x14ac:dyDescent="0.2">
      <c r="A392" s="813" t="s">
        <v>1370</v>
      </c>
      <c r="B392" s="814" t="s">
        <v>1371</v>
      </c>
      <c r="C392" s="814" t="s">
        <v>568</v>
      </c>
      <c r="D392" s="814" t="s">
        <v>855</v>
      </c>
      <c r="E392" s="814" t="s">
        <v>1422</v>
      </c>
      <c r="F392" s="814" t="s">
        <v>1479</v>
      </c>
      <c r="G392" s="814" t="s">
        <v>1480</v>
      </c>
      <c r="H392" s="831"/>
      <c r="I392" s="831"/>
      <c r="J392" s="814"/>
      <c r="K392" s="814"/>
      <c r="L392" s="831"/>
      <c r="M392" s="831"/>
      <c r="N392" s="814"/>
      <c r="O392" s="814"/>
      <c r="P392" s="831">
        <v>5</v>
      </c>
      <c r="Q392" s="831">
        <v>1940</v>
      </c>
      <c r="R392" s="819"/>
      <c r="S392" s="832">
        <v>388</v>
      </c>
    </row>
    <row r="393" spans="1:19" ht="14.45" customHeight="1" x14ac:dyDescent="0.2">
      <c r="A393" s="813" t="s">
        <v>1370</v>
      </c>
      <c r="B393" s="814" t="s">
        <v>1371</v>
      </c>
      <c r="C393" s="814" t="s">
        <v>568</v>
      </c>
      <c r="D393" s="814" t="s">
        <v>855</v>
      </c>
      <c r="E393" s="814" t="s">
        <v>1422</v>
      </c>
      <c r="F393" s="814" t="s">
        <v>1483</v>
      </c>
      <c r="G393" s="814" t="s">
        <v>1484</v>
      </c>
      <c r="H393" s="831"/>
      <c r="I393" s="831"/>
      <c r="J393" s="814"/>
      <c r="K393" s="814"/>
      <c r="L393" s="831"/>
      <c r="M393" s="831"/>
      <c r="N393" s="814"/>
      <c r="O393" s="814"/>
      <c r="P393" s="831">
        <v>1</v>
      </c>
      <c r="Q393" s="831">
        <v>1117</v>
      </c>
      <c r="R393" s="819"/>
      <c r="S393" s="832">
        <v>1117</v>
      </c>
    </row>
    <row r="394" spans="1:19" ht="14.45" customHeight="1" x14ac:dyDescent="0.2">
      <c r="A394" s="813" t="s">
        <v>1370</v>
      </c>
      <c r="B394" s="814" t="s">
        <v>1371</v>
      </c>
      <c r="C394" s="814" t="s">
        <v>568</v>
      </c>
      <c r="D394" s="814" t="s">
        <v>855</v>
      </c>
      <c r="E394" s="814" t="s">
        <v>1422</v>
      </c>
      <c r="F394" s="814" t="s">
        <v>1485</v>
      </c>
      <c r="G394" s="814" t="s">
        <v>1486</v>
      </c>
      <c r="H394" s="831">
        <v>1</v>
      </c>
      <c r="I394" s="831">
        <v>527</v>
      </c>
      <c r="J394" s="814"/>
      <c r="K394" s="814">
        <v>527</v>
      </c>
      <c r="L394" s="831"/>
      <c r="M394" s="831"/>
      <c r="N394" s="814"/>
      <c r="O394" s="814"/>
      <c r="P394" s="831"/>
      <c r="Q394" s="831"/>
      <c r="R394" s="819"/>
      <c r="S394" s="832"/>
    </row>
    <row r="395" spans="1:19" ht="14.45" customHeight="1" x14ac:dyDescent="0.2">
      <c r="A395" s="813" t="s">
        <v>1370</v>
      </c>
      <c r="B395" s="814" t="s">
        <v>1371</v>
      </c>
      <c r="C395" s="814" t="s">
        <v>568</v>
      </c>
      <c r="D395" s="814" t="s">
        <v>855</v>
      </c>
      <c r="E395" s="814" t="s">
        <v>1422</v>
      </c>
      <c r="F395" s="814" t="s">
        <v>1493</v>
      </c>
      <c r="G395" s="814" t="s">
        <v>1494</v>
      </c>
      <c r="H395" s="831"/>
      <c r="I395" s="831"/>
      <c r="J395" s="814"/>
      <c r="K395" s="814"/>
      <c r="L395" s="831"/>
      <c r="M395" s="831"/>
      <c r="N395" s="814"/>
      <c r="O395" s="814"/>
      <c r="P395" s="831">
        <v>5</v>
      </c>
      <c r="Q395" s="831">
        <v>3760</v>
      </c>
      <c r="R395" s="819"/>
      <c r="S395" s="832">
        <v>752</v>
      </c>
    </row>
    <row r="396" spans="1:19" ht="14.45" customHeight="1" x14ac:dyDescent="0.2">
      <c r="A396" s="813" t="s">
        <v>1370</v>
      </c>
      <c r="B396" s="814" t="s">
        <v>1371</v>
      </c>
      <c r="C396" s="814" t="s">
        <v>568</v>
      </c>
      <c r="D396" s="814" t="s">
        <v>854</v>
      </c>
      <c r="E396" s="814" t="s">
        <v>1375</v>
      </c>
      <c r="F396" s="814" t="s">
        <v>1380</v>
      </c>
      <c r="G396" s="814" t="s">
        <v>1381</v>
      </c>
      <c r="H396" s="831"/>
      <c r="I396" s="831"/>
      <c r="J396" s="814"/>
      <c r="K396" s="814"/>
      <c r="L396" s="831"/>
      <c r="M396" s="831"/>
      <c r="N396" s="814"/>
      <c r="O396" s="814"/>
      <c r="P396" s="831">
        <v>450</v>
      </c>
      <c r="Q396" s="831">
        <v>3285</v>
      </c>
      <c r="R396" s="819"/>
      <c r="S396" s="832">
        <v>7.3</v>
      </c>
    </row>
    <row r="397" spans="1:19" ht="14.45" customHeight="1" x14ac:dyDescent="0.2">
      <c r="A397" s="813" t="s">
        <v>1370</v>
      </c>
      <c r="B397" s="814" t="s">
        <v>1371</v>
      </c>
      <c r="C397" s="814" t="s">
        <v>568</v>
      </c>
      <c r="D397" s="814" t="s">
        <v>854</v>
      </c>
      <c r="E397" s="814" t="s">
        <v>1422</v>
      </c>
      <c r="F397" s="814" t="s">
        <v>1423</v>
      </c>
      <c r="G397" s="814" t="s">
        <v>1424</v>
      </c>
      <c r="H397" s="831"/>
      <c r="I397" s="831"/>
      <c r="J397" s="814"/>
      <c r="K397" s="814"/>
      <c r="L397" s="831"/>
      <c r="M397" s="831"/>
      <c r="N397" s="814"/>
      <c r="O397" s="814"/>
      <c r="P397" s="831">
        <v>2</v>
      </c>
      <c r="Q397" s="831">
        <v>80</v>
      </c>
      <c r="R397" s="819"/>
      <c r="S397" s="832">
        <v>40</v>
      </c>
    </row>
    <row r="398" spans="1:19" ht="14.45" customHeight="1" x14ac:dyDescent="0.2">
      <c r="A398" s="813" t="s">
        <v>1370</v>
      </c>
      <c r="B398" s="814" t="s">
        <v>1371</v>
      </c>
      <c r="C398" s="814" t="s">
        <v>568</v>
      </c>
      <c r="D398" s="814" t="s">
        <v>854</v>
      </c>
      <c r="E398" s="814" t="s">
        <v>1422</v>
      </c>
      <c r="F398" s="814" t="s">
        <v>1453</v>
      </c>
      <c r="G398" s="814" t="s">
        <v>1454</v>
      </c>
      <c r="H398" s="831"/>
      <c r="I398" s="831"/>
      <c r="J398" s="814"/>
      <c r="K398" s="814"/>
      <c r="L398" s="831"/>
      <c r="M398" s="831"/>
      <c r="N398" s="814"/>
      <c r="O398" s="814"/>
      <c r="P398" s="831">
        <v>3</v>
      </c>
      <c r="Q398" s="831">
        <v>5727</v>
      </c>
      <c r="R398" s="819"/>
      <c r="S398" s="832">
        <v>1909</v>
      </c>
    </row>
    <row r="399" spans="1:19" ht="14.45" customHeight="1" x14ac:dyDescent="0.2">
      <c r="A399" s="813" t="s">
        <v>1370</v>
      </c>
      <c r="B399" s="814" t="s">
        <v>1371</v>
      </c>
      <c r="C399" s="814" t="s">
        <v>568</v>
      </c>
      <c r="D399" s="814" t="s">
        <v>854</v>
      </c>
      <c r="E399" s="814" t="s">
        <v>1422</v>
      </c>
      <c r="F399" s="814" t="s">
        <v>1473</v>
      </c>
      <c r="G399" s="814" t="s">
        <v>1474</v>
      </c>
      <c r="H399" s="831"/>
      <c r="I399" s="831"/>
      <c r="J399" s="814"/>
      <c r="K399" s="814"/>
      <c r="L399" s="831"/>
      <c r="M399" s="831"/>
      <c r="N399" s="814"/>
      <c r="O399" s="814"/>
      <c r="P399" s="831">
        <v>3</v>
      </c>
      <c r="Q399" s="831">
        <v>1611</v>
      </c>
      <c r="R399" s="819"/>
      <c r="S399" s="832">
        <v>537</v>
      </c>
    </row>
    <row r="400" spans="1:19" ht="14.45" customHeight="1" x14ac:dyDescent="0.2">
      <c r="A400" s="813" t="s">
        <v>1370</v>
      </c>
      <c r="B400" s="814" t="s">
        <v>1371</v>
      </c>
      <c r="C400" s="814" t="s">
        <v>571</v>
      </c>
      <c r="D400" s="814" t="s">
        <v>849</v>
      </c>
      <c r="E400" s="814" t="s">
        <v>1372</v>
      </c>
      <c r="F400" s="814" t="s">
        <v>1503</v>
      </c>
      <c r="G400" s="814"/>
      <c r="H400" s="831">
        <v>1.85</v>
      </c>
      <c r="I400" s="831">
        <v>3365.22</v>
      </c>
      <c r="J400" s="814"/>
      <c r="K400" s="814">
        <v>1819.0378378378377</v>
      </c>
      <c r="L400" s="831"/>
      <c r="M400" s="831"/>
      <c r="N400" s="814"/>
      <c r="O400" s="814"/>
      <c r="P400" s="831"/>
      <c r="Q400" s="831"/>
      <c r="R400" s="819"/>
      <c r="S400" s="832"/>
    </row>
    <row r="401" spans="1:19" ht="14.45" customHeight="1" x14ac:dyDescent="0.2">
      <c r="A401" s="813" t="s">
        <v>1370</v>
      </c>
      <c r="B401" s="814" t="s">
        <v>1371</v>
      </c>
      <c r="C401" s="814" t="s">
        <v>571</v>
      </c>
      <c r="D401" s="814" t="s">
        <v>849</v>
      </c>
      <c r="E401" s="814" t="s">
        <v>1372</v>
      </c>
      <c r="F401" s="814" t="s">
        <v>1505</v>
      </c>
      <c r="G401" s="814" t="s">
        <v>1506</v>
      </c>
      <c r="H401" s="831">
        <v>15.750000000000002</v>
      </c>
      <c r="I401" s="831">
        <v>10324.430000000002</v>
      </c>
      <c r="J401" s="814"/>
      <c r="K401" s="814">
        <v>655.51936507936512</v>
      </c>
      <c r="L401" s="831">
        <v>1.1000000000000001</v>
      </c>
      <c r="M401" s="831">
        <v>721.06999999999994</v>
      </c>
      <c r="N401" s="814"/>
      <c r="O401" s="814">
        <v>655.51818181818169</v>
      </c>
      <c r="P401" s="831"/>
      <c r="Q401" s="831"/>
      <c r="R401" s="819"/>
      <c r="S401" s="832"/>
    </row>
    <row r="402" spans="1:19" ht="14.45" customHeight="1" x14ac:dyDescent="0.2">
      <c r="A402" s="813" t="s">
        <v>1370</v>
      </c>
      <c r="B402" s="814" t="s">
        <v>1371</v>
      </c>
      <c r="C402" s="814" t="s">
        <v>571</v>
      </c>
      <c r="D402" s="814" t="s">
        <v>849</v>
      </c>
      <c r="E402" s="814" t="s">
        <v>1375</v>
      </c>
      <c r="F402" s="814" t="s">
        <v>1508</v>
      </c>
      <c r="G402" s="814" t="s">
        <v>1509</v>
      </c>
      <c r="H402" s="831">
        <v>8870</v>
      </c>
      <c r="I402" s="831">
        <v>301402.59999999998</v>
      </c>
      <c r="J402" s="814"/>
      <c r="K402" s="814">
        <v>33.979999999999997</v>
      </c>
      <c r="L402" s="831">
        <v>10540</v>
      </c>
      <c r="M402" s="831">
        <v>359718.13</v>
      </c>
      <c r="N402" s="814"/>
      <c r="O402" s="814">
        <v>34.128854838709678</v>
      </c>
      <c r="P402" s="831">
        <v>7654</v>
      </c>
      <c r="Q402" s="831">
        <v>263465.71999999997</v>
      </c>
      <c r="R402" s="819"/>
      <c r="S402" s="832">
        <v>34.421964985628428</v>
      </c>
    </row>
    <row r="403" spans="1:19" ht="14.45" customHeight="1" x14ac:dyDescent="0.2">
      <c r="A403" s="813" t="s">
        <v>1370</v>
      </c>
      <c r="B403" s="814" t="s">
        <v>1371</v>
      </c>
      <c r="C403" s="814" t="s">
        <v>571</v>
      </c>
      <c r="D403" s="814" t="s">
        <v>849</v>
      </c>
      <c r="E403" s="814" t="s">
        <v>1375</v>
      </c>
      <c r="F403" s="814" t="s">
        <v>1510</v>
      </c>
      <c r="G403" s="814" t="s">
        <v>1511</v>
      </c>
      <c r="H403" s="831">
        <v>1549</v>
      </c>
      <c r="I403" s="831">
        <v>79277.820000000007</v>
      </c>
      <c r="J403" s="814"/>
      <c r="K403" s="814">
        <v>51.180000000000007</v>
      </c>
      <c r="L403" s="831"/>
      <c r="M403" s="831"/>
      <c r="N403" s="814"/>
      <c r="O403" s="814"/>
      <c r="P403" s="831"/>
      <c r="Q403" s="831"/>
      <c r="R403" s="819"/>
      <c r="S403" s="832"/>
    </row>
    <row r="404" spans="1:19" ht="14.45" customHeight="1" x14ac:dyDescent="0.2">
      <c r="A404" s="813" t="s">
        <v>1370</v>
      </c>
      <c r="B404" s="814" t="s">
        <v>1371</v>
      </c>
      <c r="C404" s="814" t="s">
        <v>571</v>
      </c>
      <c r="D404" s="814" t="s">
        <v>849</v>
      </c>
      <c r="E404" s="814" t="s">
        <v>1422</v>
      </c>
      <c r="F404" s="814" t="s">
        <v>1514</v>
      </c>
      <c r="G404" s="814" t="s">
        <v>1515</v>
      </c>
      <c r="H404" s="831">
        <v>38</v>
      </c>
      <c r="I404" s="831">
        <v>551570</v>
      </c>
      <c r="J404" s="814"/>
      <c r="K404" s="814">
        <v>14515</v>
      </c>
      <c r="L404" s="831">
        <v>39</v>
      </c>
      <c r="M404" s="831">
        <v>566319</v>
      </c>
      <c r="N404" s="814"/>
      <c r="O404" s="814">
        <v>14521</v>
      </c>
      <c r="P404" s="831">
        <v>32</v>
      </c>
      <c r="Q404" s="831">
        <v>470720</v>
      </c>
      <c r="R404" s="819"/>
      <c r="S404" s="832">
        <v>14710</v>
      </c>
    </row>
    <row r="405" spans="1:19" ht="14.45" customHeight="1" x14ac:dyDescent="0.2">
      <c r="A405" s="813" t="s">
        <v>1370</v>
      </c>
      <c r="B405" s="814" t="s">
        <v>1371</v>
      </c>
      <c r="C405" s="814" t="s">
        <v>571</v>
      </c>
      <c r="D405" s="814" t="s">
        <v>850</v>
      </c>
      <c r="E405" s="814" t="s">
        <v>1372</v>
      </c>
      <c r="F405" s="814" t="s">
        <v>1501</v>
      </c>
      <c r="G405" s="814" t="s">
        <v>1502</v>
      </c>
      <c r="H405" s="831"/>
      <c r="I405" s="831"/>
      <c r="J405" s="814"/>
      <c r="K405" s="814"/>
      <c r="L405" s="831"/>
      <c r="M405" s="831"/>
      <c r="N405" s="814"/>
      <c r="O405" s="814"/>
      <c r="P405" s="831">
        <v>0.02</v>
      </c>
      <c r="Q405" s="831">
        <v>36.17</v>
      </c>
      <c r="R405" s="819"/>
      <c r="S405" s="832">
        <v>1808.5</v>
      </c>
    </row>
    <row r="406" spans="1:19" ht="14.45" customHeight="1" x14ac:dyDescent="0.2">
      <c r="A406" s="813" t="s">
        <v>1370</v>
      </c>
      <c r="B406" s="814" t="s">
        <v>1371</v>
      </c>
      <c r="C406" s="814" t="s">
        <v>571</v>
      </c>
      <c r="D406" s="814" t="s">
        <v>850</v>
      </c>
      <c r="E406" s="814" t="s">
        <v>1372</v>
      </c>
      <c r="F406" s="814" t="s">
        <v>1503</v>
      </c>
      <c r="G406" s="814"/>
      <c r="H406" s="831">
        <v>1.7999999999999998</v>
      </c>
      <c r="I406" s="831">
        <v>3274.2799999999997</v>
      </c>
      <c r="J406" s="814"/>
      <c r="K406" s="814">
        <v>1819.0444444444445</v>
      </c>
      <c r="L406" s="831"/>
      <c r="M406" s="831"/>
      <c r="N406" s="814"/>
      <c r="O406" s="814"/>
      <c r="P406" s="831"/>
      <c r="Q406" s="831"/>
      <c r="R406" s="819"/>
      <c r="S406" s="832"/>
    </row>
    <row r="407" spans="1:19" ht="14.45" customHeight="1" x14ac:dyDescent="0.2">
      <c r="A407" s="813" t="s">
        <v>1370</v>
      </c>
      <c r="B407" s="814" t="s">
        <v>1371</v>
      </c>
      <c r="C407" s="814" t="s">
        <v>571</v>
      </c>
      <c r="D407" s="814" t="s">
        <v>850</v>
      </c>
      <c r="E407" s="814" t="s">
        <v>1372</v>
      </c>
      <c r="F407" s="814" t="s">
        <v>1504</v>
      </c>
      <c r="G407" s="814" t="s">
        <v>777</v>
      </c>
      <c r="H407" s="831"/>
      <c r="I407" s="831"/>
      <c r="J407" s="814"/>
      <c r="K407" s="814"/>
      <c r="L407" s="831"/>
      <c r="M407" s="831"/>
      <c r="N407" s="814"/>
      <c r="O407" s="814"/>
      <c r="P407" s="831">
        <v>0.44999999999999996</v>
      </c>
      <c r="Q407" s="831">
        <v>323.18999999999994</v>
      </c>
      <c r="R407" s="819"/>
      <c r="S407" s="832">
        <v>718.19999999999993</v>
      </c>
    </row>
    <row r="408" spans="1:19" ht="14.45" customHeight="1" x14ac:dyDescent="0.2">
      <c r="A408" s="813" t="s">
        <v>1370</v>
      </c>
      <c r="B408" s="814" t="s">
        <v>1371</v>
      </c>
      <c r="C408" s="814" t="s">
        <v>571</v>
      </c>
      <c r="D408" s="814" t="s">
        <v>850</v>
      </c>
      <c r="E408" s="814" t="s">
        <v>1372</v>
      </c>
      <c r="F408" s="814" t="s">
        <v>1505</v>
      </c>
      <c r="G408" s="814" t="s">
        <v>1506</v>
      </c>
      <c r="H408" s="831">
        <v>131.38999999999999</v>
      </c>
      <c r="I408" s="831">
        <v>86130.74000000002</v>
      </c>
      <c r="J408" s="814"/>
      <c r="K408" s="814">
        <v>655.53497222010833</v>
      </c>
      <c r="L408" s="831">
        <v>8.92</v>
      </c>
      <c r="M408" s="831">
        <v>5849.21</v>
      </c>
      <c r="N408" s="814"/>
      <c r="O408" s="814">
        <v>655.74103139013459</v>
      </c>
      <c r="P408" s="831">
        <v>3.3</v>
      </c>
      <c r="Q408" s="831">
        <v>2163.21</v>
      </c>
      <c r="R408" s="819"/>
      <c r="S408" s="832">
        <v>655.51818181818192</v>
      </c>
    </row>
    <row r="409" spans="1:19" ht="14.45" customHeight="1" x14ac:dyDescent="0.2">
      <c r="A409" s="813" t="s">
        <v>1370</v>
      </c>
      <c r="B409" s="814" t="s">
        <v>1371</v>
      </c>
      <c r="C409" s="814" t="s">
        <v>571</v>
      </c>
      <c r="D409" s="814" t="s">
        <v>850</v>
      </c>
      <c r="E409" s="814" t="s">
        <v>1372</v>
      </c>
      <c r="F409" s="814" t="s">
        <v>1507</v>
      </c>
      <c r="G409" s="814" t="s">
        <v>1506</v>
      </c>
      <c r="H409" s="831">
        <v>0.38</v>
      </c>
      <c r="I409" s="831">
        <v>1244.8400000000001</v>
      </c>
      <c r="J409" s="814"/>
      <c r="K409" s="814">
        <v>3275.8947368421054</v>
      </c>
      <c r="L409" s="831">
        <v>0.33999999999999997</v>
      </c>
      <c r="M409" s="831">
        <v>1107.26</v>
      </c>
      <c r="N409" s="814"/>
      <c r="O409" s="814">
        <v>3256.6470588235297</v>
      </c>
      <c r="P409" s="831">
        <v>0.21000000000000002</v>
      </c>
      <c r="Q409" s="831">
        <v>687.94</v>
      </c>
      <c r="R409" s="819"/>
      <c r="S409" s="832">
        <v>3275.9047619047619</v>
      </c>
    </row>
    <row r="410" spans="1:19" ht="14.45" customHeight="1" x14ac:dyDescent="0.2">
      <c r="A410" s="813" t="s">
        <v>1370</v>
      </c>
      <c r="B410" s="814" t="s">
        <v>1371</v>
      </c>
      <c r="C410" s="814" t="s">
        <v>571</v>
      </c>
      <c r="D410" s="814" t="s">
        <v>850</v>
      </c>
      <c r="E410" s="814" t="s">
        <v>1375</v>
      </c>
      <c r="F410" s="814" t="s">
        <v>1508</v>
      </c>
      <c r="G410" s="814" t="s">
        <v>1509</v>
      </c>
      <c r="H410" s="831">
        <v>88183</v>
      </c>
      <c r="I410" s="831">
        <v>2996458.3399999989</v>
      </c>
      <c r="J410" s="814"/>
      <c r="K410" s="814">
        <v>33.97999999999999</v>
      </c>
      <c r="L410" s="831">
        <v>89961</v>
      </c>
      <c r="M410" s="831">
        <v>3070000.3299999996</v>
      </c>
      <c r="N410" s="814"/>
      <c r="O410" s="814">
        <v>34.125902668934309</v>
      </c>
      <c r="P410" s="831">
        <v>114744</v>
      </c>
      <c r="Q410" s="831">
        <v>3946620.7200000007</v>
      </c>
      <c r="R410" s="819"/>
      <c r="S410" s="832">
        <v>34.395007320644226</v>
      </c>
    </row>
    <row r="411" spans="1:19" ht="14.45" customHeight="1" x14ac:dyDescent="0.2">
      <c r="A411" s="813" t="s">
        <v>1370</v>
      </c>
      <c r="B411" s="814" t="s">
        <v>1371</v>
      </c>
      <c r="C411" s="814" t="s">
        <v>571</v>
      </c>
      <c r="D411" s="814" t="s">
        <v>850</v>
      </c>
      <c r="E411" s="814" t="s">
        <v>1375</v>
      </c>
      <c r="F411" s="814" t="s">
        <v>1510</v>
      </c>
      <c r="G411" s="814" t="s">
        <v>1511</v>
      </c>
      <c r="H411" s="831">
        <v>5875</v>
      </c>
      <c r="I411" s="831">
        <v>300682.49999999994</v>
      </c>
      <c r="J411" s="814"/>
      <c r="K411" s="814">
        <v>51.179999999999993</v>
      </c>
      <c r="L411" s="831"/>
      <c r="M411" s="831"/>
      <c r="N411" s="814"/>
      <c r="O411" s="814"/>
      <c r="P411" s="831">
        <v>786</v>
      </c>
      <c r="Q411" s="831">
        <v>59570.939999999995</v>
      </c>
      <c r="R411" s="819"/>
      <c r="S411" s="832">
        <v>75.789999999999992</v>
      </c>
    </row>
    <row r="412" spans="1:19" ht="14.45" customHeight="1" x14ac:dyDescent="0.2">
      <c r="A412" s="813" t="s">
        <v>1370</v>
      </c>
      <c r="B412" s="814" t="s">
        <v>1371</v>
      </c>
      <c r="C412" s="814" t="s">
        <v>571</v>
      </c>
      <c r="D412" s="814" t="s">
        <v>850</v>
      </c>
      <c r="E412" s="814" t="s">
        <v>1375</v>
      </c>
      <c r="F412" s="814" t="s">
        <v>1512</v>
      </c>
      <c r="G412" s="814" t="s">
        <v>1513</v>
      </c>
      <c r="H412" s="831">
        <v>1578</v>
      </c>
      <c r="I412" s="831">
        <v>94443.3</v>
      </c>
      <c r="J412" s="814"/>
      <c r="K412" s="814">
        <v>59.85</v>
      </c>
      <c r="L412" s="831"/>
      <c r="M412" s="831"/>
      <c r="N412" s="814"/>
      <c r="O412" s="814"/>
      <c r="P412" s="831">
        <v>1268</v>
      </c>
      <c r="Q412" s="831">
        <v>80784.28</v>
      </c>
      <c r="R412" s="819"/>
      <c r="S412" s="832">
        <v>63.71</v>
      </c>
    </row>
    <row r="413" spans="1:19" ht="14.45" customHeight="1" x14ac:dyDescent="0.2">
      <c r="A413" s="813" t="s">
        <v>1370</v>
      </c>
      <c r="B413" s="814" t="s">
        <v>1371</v>
      </c>
      <c r="C413" s="814" t="s">
        <v>571</v>
      </c>
      <c r="D413" s="814" t="s">
        <v>850</v>
      </c>
      <c r="E413" s="814" t="s">
        <v>1422</v>
      </c>
      <c r="F413" s="814" t="s">
        <v>1514</v>
      </c>
      <c r="G413" s="814" t="s">
        <v>1515</v>
      </c>
      <c r="H413" s="831">
        <v>358</v>
      </c>
      <c r="I413" s="831">
        <v>5196370</v>
      </c>
      <c r="J413" s="814"/>
      <c r="K413" s="814">
        <v>14515</v>
      </c>
      <c r="L413" s="831">
        <v>339</v>
      </c>
      <c r="M413" s="831">
        <v>4922619</v>
      </c>
      <c r="N413" s="814"/>
      <c r="O413" s="814">
        <v>14521</v>
      </c>
      <c r="P413" s="831">
        <v>520</v>
      </c>
      <c r="Q413" s="831">
        <v>7649200</v>
      </c>
      <c r="R413" s="819"/>
      <c r="S413" s="832">
        <v>14710</v>
      </c>
    </row>
    <row r="414" spans="1:19" ht="14.45" customHeight="1" x14ac:dyDescent="0.2">
      <c r="A414" s="813" t="s">
        <v>1370</v>
      </c>
      <c r="B414" s="814" t="s">
        <v>1371</v>
      </c>
      <c r="C414" s="814" t="s">
        <v>571</v>
      </c>
      <c r="D414" s="814" t="s">
        <v>851</v>
      </c>
      <c r="E414" s="814" t="s">
        <v>1372</v>
      </c>
      <c r="F414" s="814" t="s">
        <v>1501</v>
      </c>
      <c r="G414" s="814" t="s">
        <v>1502</v>
      </c>
      <c r="H414" s="831">
        <v>0.6</v>
      </c>
      <c r="I414" s="831">
        <v>1205.79</v>
      </c>
      <c r="J414" s="814"/>
      <c r="K414" s="814">
        <v>2009.65</v>
      </c>
      <c r="L414" s="831"/>
      <c r="M414" s="831"/>
      <c r="N414" s="814"/>
      <c r="O414" s="814"/>
      <c r="P414" s="831"/>
      <c r="Q414" s="831"/>
      <c r="R414" s="819"/>
      <c r="S414" s="832"/>
    </row>
    <row r="415" spans="1:19" ht="14.45" customHeight="1" x14ac:dyDescent="0.2">
      <c r="A415" s="813" t="s">
        <v>1370</v>
      </c>
      <c r="B415" s="814" t="s">
        <v>1371</v>
      </c>
      <c r="C415" s="814" t="s">
        <v>571</v>
      </c>
      <c r="D415" s="814" t="s">
        <v>851</v>
      </c>
      <c r="E415" s="814" t="s">
        <v>1372</v>
      </c>
      <c r="F415" s="814" t="s">
        <v>1505</v>
      </c>
      <c r="G415" s="814" t="s">
        <v>1506</v>
      </c>
      <c r="H415" s="831">
        <v>23</v>
      </c>
      <c r="I415" s="831">
        <v>15076.970000000001</v>
      </c>
      <c r="J415" s="814"/>
      <c r="K415" s="814">
        <v>655.52043478260873</v>
      </c>
      <c r="L415" s="831">
        <v>0.8</v>
      </c>
      <c r="M415" s="831">
        <v>524.41999999999996</v>
      </c>
      <c r="N415" s="814"/>
      <c r="O415" s="814">
        <v>655.52499999999986</v>
      </c>
      <c r="P415" s="831"/>
      <c r="Q415" s="831"/>
      <c r="R415" s="819"/>
      <c r="S415" s="832"/>
    </row>
    <row r="416" spans="1:19" ht="14.45" customHeight="1" x14ac:dyDescent="0.2">
      <c r="A416" s="813" t="s">
        <v>1370</v>
      </c>
      <c r="B416" s="814" t="s">
        <v>1371</v>
      </c>
      <c r="C416" s="814" t="s">
        <v>571</v>
      </c>
      <c r="D416" s="814" t="s">
        <v>851</v>
      </c>
      <c r="E416" s="814" t="s">
        <v>1372</v>
      </c>
      <c r="F416" s="814" t="s">
        <v>1507</v>
      </c>
      <c r="G416" s="814" t="s">
        <v>1506</v>
      </c>
      <c r="H416" s="831"/>
      <c r="I416" s="831"/>
      <c r="J416" s="814"/>
      <c r="K416" s="814"/>
      <c r="L416" s="831">
        <v>0.12</v>
      </c>
      <c r="M416" s="831">
        <v>393.11</v>
      </c>
      <c r="N416" s="814"/>
      <c r="O416" s="814">
        <v>3275.916666666667</v>
      </c>
      <c r="P416" s="831"/>
      <c r="Q416" s="831"/>
      <c r="R416" s="819"/>
      <c r="S416" s="832"/>
    </row>
    <row r="417" spans="1:19" ht="14.45" customHeight="1" x14ac:dyDescent="0.2">
      <c r="A417" s="813" t="s">
        <v>1370</v>
      </c>
      <c r="B417" s="814" t="s">
        <v>1371</v>
      </c>
      <c r="C417" s="814" t="s">
        <v>571</v>
      </c>
      <c r="D417" s="814" t="s">
        <v>851</v>
      </c>
      <c r="E417" s="814" t="s">
        <v>1375</v>
      </c>
      <c r="F417" s="814" t="s">
        <v>1508</v>
      </c>
      <c r="G417" s="814" t="s">
        <v>1509</v>
      </c>
      <c r="H417" s="831">
        <v>13456</v>
      </c>
      <c r="I417" s="831">
        <v>457234.88000000006</v>
      </c>
      <c r="J417" s="814"/>
      <c r="K417" s="814">
        <v>33.980000000000004</v>
      </c>
      <c r="L417" s="831">
        <v>17153</v>
      </c>
      <c r="M417" s="831">
        <v>585342.14000000013</v>
      </c>
      <c r="N417" s="814"/>
      <c r="O417" s="814">
        <v>34.124767679123195</v>
      </c>
      <c r="P417" s="831">
        <v>4960</v>
      </c>
      <c r="Q417" s="831">
        <v>170135.9</v>
      </c>
      <c r="R417" s="819"/>
      <c r="S417" s="832">
        <v>34.30159274193548</v>
      </c>
    </row>
    <row r="418" spans="1:19" ht="14.45" customHeight="1" x14ac:dyDescent="0.2">
      <c r="A418" s="813" t="s">
        <v>1370</v>
      </c>
      <c r="B418" s="814" t="s">
        <v>1371</v>
      </c>
      <c r="C418" s="814" t="s">
        <v>571</v>
      </c>
      <c r="D418" s="814" t="s">
        <v>851</v>
      </c>
      <c r="E418" s="814" t="s">
        <v>1375</v>
      </c>
      <c r="F418" s="814" t="s">
        <v>1510</v>
      </c>
      <c r="G418" s="814" t="s">
        <v>1511</v>
      </c>
      <c r="H418" s="831">
        <v>673</v>
      </c>
      <c r="I418" s="831">
        <v>34444.14</v>
      </c>
      <c r="J418" s="814"/>
      <c r="K418" s="814">
        <v>51.18</v>
      </c>
      <c r="L418" s="831">
        <v>865</v>
      </c>
      <c r="M418" s="831">
        <v>63603.45</v>
      </c>
      <c r="N418" s="814"/>
      <c r="O418" s="814">
        <v>73.53</v>
      </c>
      <c r="P418" s="831"/>
      <c r="Q418" s="831"/>
      <c r="R418" s="819"/>
      <c r="S418" s="832"/>
    </row>
    <row r="419" spans="1:19" ht="14.45" customHeight="1" x14ac:dyDescent="0.2">
      <c r="A419" s="813" t="s">
        <v>1370</v>
      </c>
      <c r="B419" s="814" t="s">
        <v>1371</v>
      </c>
      <c r="C419" s="814" t="s">
        <v>571</v>
      </c>
      <c r="D419" s="814" t="s">
        <v>851</v>
      </c>
      <c r="E419" s="814" t="s">
        <v>1422</v>
      </c>
      <c r="F419" s="814" t="s">
        <v>1514</v>
      </c>
      <c r="G419" s="814" t="s">
        <v>1515</v>
      </c>
      <c r="H419" s="831">
        <v>56</v>
      </c>
      <c r="I419" s="831">
        <v>812840</v>
      </c>
      <c r="J419" s="814"/>
      <c r="K419" s="814">
        <v>14515</v>
      </c>
      <c r="L419" s="831">
        <v>70</v>
      </c>
      <c r="M419" s="831">
        <v>1016470</v>
      </c>
      <c r="N419" s="814"/>
      <c r="O419" s="814">
        <v>14521</v>
      </c>
      <c r="P419" s="831">
        <v>24</v>
      </c>
      <c r="Q419" s="831">
        <v>353040</v>
      </c>
      <c r="R419" s="819"/>
      <c r="S419" s="832">
        <v>14710</v>
      </c>
    </row>
    <row r="420" spans="1:19" ht="14.45" customHeight="1" x14ac:dyDescent="0.2">
      <c r="A420" s="813" t="s">
        <v>1370</v>
      </c>
      <c r="B420" s="814" t="s">
        <v>1371</v>
      </c>
      <c r="C420" s="814" t="s">
        <v>571</v>
      </c>
      <c r="D420" s="814" t="s">
        <v>852</v>
      </c>
      <c r="E420" s="814" t="s">
        <v>1372</v>
      </c>
      <c r="F420" s="814" t="s">
        <v>1501</v>
      </c>
      <c r="G420" s="814" t="s">
        <v>1502</v>
      </c>
      <c r="H420" s="831"/>
      <c r="I420" s="831"/>
      <c r="J420" s="814"/>
      <c r="K420" s="814"/>
      <c r="L420" s="831">
        <v>0.02</v>
      </c>
      <c r="M420" s="831">
        <v>40.19</v>
      </c>
      <c r="N420" s="814"/>
      <c r="O420" s="814">
        <v>2009.4999999999998</v>
      </c>
      <c r="P420" s="831"/>
      <c r="Q420" s="831"/>
      <c r="R420" s="819"/>
      <c r="S420" s="832"/>
    </row>
    <row r="421" spans="1:19" ht="14.45" customHeight="1" x14ac:dyDescent="0.2">
      <c r="A421" s="813" t="s">
        <v>1370</v>
      </c>
      <c r="B421" s="814" t="s">
        <v>1371</v>
      </c>
      <c r="C421" s="814" t="s">
        <v>571</v>
      </c>
      <c r="D421" s="814" t="s">
        <v>852</v>
      </c>
      <c r="E421" s="814" t="s">
        <v>1372</v>
      </c>
      <c r="F421" s="814" t="s">
        <v>1503</v>
      </c>
      <c r="G421" s="814"/>
      <c r="H421" s="831">
        <v>6.2</v>
      </c>
      <c r="I421" s="831">
        <v>11278.080000000002</v>
      </c>
      <c r="J421" s="814"/>
      <c r="K421" s="814">
        <v>1819.0451612903228</v>
      </c>
      <c r="L421" s="831"/>
      <c r="M421" s="831"/>
      <c r="N421" s="814"/>
      <c r="O421" s="814"/>
      <c r="P421" s="831"/>
      <c r="Q421" s="831"/>
      <c r="R421" s="819"/>
      <c r="S421" s="832"/>
    </row>
    <row r="422" spans="1:19" ht="14.45" customHeight="1" x14ac:dyDescent="0.2">
      <c r="A422" s="813" t="s">
        <v>1370</v>
      </c>
      <c r="B422" s="814" t="s">
        <v>1371</v>
      </c>
      <c r="C422" s="814" t="s">
        <v>571</v>
      </c>
      <c r="D422" s="814" t="s">
        <v>852</v>
      </c>
      <c r="E422" s="814" t="s">
        <v>1372</v>
      </c>
      <c r="F422" s="814" t="s">
        <v>1504</v>
      </c>
      <c r="G422" s="814" t="s">
        <v>777</v>
      </c>
      <c r="H422" s="831"/>
      <c r="I422" s="831"/>
      <c r="J422" s="814"/>
      <c r="K422" s="814"/>
      <c r="L422" s="831"/>
      <c r="M422" s="831"/>
      <c r="N422" s="814"/>
      <c r="O422" s="814"/>
      <c r="P422" s="831">
        <v>0.35000000000000003</v>
      </c>
      <c r="Q422" s="831">
        <v>251.36999999999998</v>
      </c>
      <c r="R422" s="819"/>
      <c r="S422" s="832">
        <v>718.19999999999982</v>
      </c>
    </row>
    <row r="423" spans="1:19" ht="14.45" customHeight="1" x14ac:dyDescent="0.2">
      <c r="A423" s="813" t="s">
        <v>1370</v>
      </c>
      <c r="B423" s="814" t="s">
        <v>1371</v>
      </c>
      <c r="C423" s="814" t="s">
        <v>571</v>
      </c>
      <c r="D423" s="814" t="s">
        <v>852</v>
      </c>
      <c r="E423" s="814" t="s">
        <v>1372</v>
      </c>
      <c r="F423" s="814" t="s">
        <v>1505</v>
      </c>
      <c r="G423" s="814" t="s">
        <v>1506</v>
      </c>
      <c r="H423" s="831">
        <v>190.49999999999997</v>
      </c>
      <c r="I423" s="831">
        <v>124876.42999999995</v>
      </c>
      <c r="J423" s="814"/>
      <c r="K423" s="814">
        <v>655.51931758530168</v>
      </c>
      <c r="L423" s="831">
        <v>4.17</v>
      </c>
      <c r="M423" s="831">
        <v>2735.48</v>
      </c>
      <c r="N423" s="814"/>
      <c r="O423" s="814">
        <v>655.99040767386089</v>
      </c>
      <c r="P423" s="831">
        <v>0.48</v>
      </c>
      <c r="Q423" s="831">
        <v>313.33000000000004</v>
      </c>
      <c r="R423" s="819"/>
      <c r="S423" s="832">
        <v>652.77083333333348</v>
      </c>
    </row>
    <row r="424" spans="1:19" ht="14.45" customHeight="1" x14ac:dyDescent="0.2">
      <c r="A424" s="813" t="s">
        <v>1370</v>
      </c>
      <c r="B424" s="814" t="s">
        <v>1371</v>
      </c>
      <c r="C424" s="814" t="s">
        <v>571</v>
      </c>
      <c r="D424" s="814" t="s">
        <v>852</v>
      </c>
      <c r="E424" s="814" t="s">
        <v>1372</v>
      </c>
      <c r="F424" s="814" t="s">
        <v>1507</v>
      </c>
      <c r="G424" s="814" t="s">
        <v>1506</v>
      </c>
      <c r="H424" s="831"/>
      <c r="I424" s="831"/>
      <c r="J424" s="814"/>
      <c r="K424" s="814"/>
      <c r="L424" s="831">
        <v>0.11</v>
      </c>
      <c r="M424" s="831">
        <v>360.35</v>
      </c>
      <c r="N424" s="814"/>
      <c r="O424" s="814">
        <v>3275.909090909091</v>
      </c>
      <c r="P424" s="831">
        <v>0.1</v>
      </c>
      <c r="Q424" s="831">
        <v>327.58999999999997</v>
      </c>
      <c r="R424" s="819"/>
      <c r="S424" s="832">
        <v>3275.8999999999996</v>
      </c>
    </row>
    <row r="425" spans="1:19" ht="14.45" customHeight="1" x14ac:dyDescent="0.2">
      <c r="A425" s="813" t="s">
        <v>1370</v>
      </c>
      <c r="B425" s="814" t="s">
        <v>1371</v>
      </c>
      <c r="C425" s="814" t="s">
        <v>571</v>
      </c>
      <c r="D425" s="814" t="s">
        <v>852</v>
      </c>
      <c r="E425" s="814" t="s">
        <v>1375</v>
      </c>
      <c r="F425" s="814" t="s">
        <v>1508</v>
      </c>
      <c r="G425" s="814" t="s">
        <v>1509</v>
      </c>
      <c r="H425" s="831">
        <v>111249</v>
      </c>
      <c r="I425" s="831">
        <v>3780241.02</v>
      </c>
      <c r="J425" s="814"/>
      <c r="K425" s="814">
        <v>33.979999999999997</v>
      </c>
      <c r="L425" s="831">
        <v>96942</v>
      </c>
      <c r="M425" s="831">
        <v>3308197.37</v>
      </c>
      <c r="N425" s="814"/>
      <c r="O425" s="814">
        <v>34.125532483340557</v>
      </c>
      <c r="P425" s="831">
        <v>124921</v>
      </c>
      <c r="Q425" s="831">
        <v>4297031.03</v>
      </c>
      <c r="R425" s="819"/>
      <c r="S425" s="832">
        <v>34.397987768269552</v>
      </c>
    </row>
    <row r="426" spans="1:19" ht="14.45" customHeight="1" x14ac:dyDescent="0.2">
      <c r="A426" s="813" t="s">
        <v>1370</v>
      </c>
      <c r="B426" s="814" t="s">
        <v>1371</v>
      </c>
      <c r="C426" s="814" t="s">
        <v>571</v>
      </c>
      <c r="D426" s="814" t="s">
        <v>852</v>
      </c>
      <c r="E426" s="814" t="s">
        <v>1375</v>
      </c>
      <c r="F426" s="814" t="s">
        <v>1510</v>
      </c>
      <c r="G426" s="814" t="s">
        <v>1511</v>
      </c>
      <c r="H426" s="831">
        <v>9536</v>
      </c>
      <c r="I426" s="831">
        <v>488052.48000000004</v>
      </c>
      <c r="J426" s="814"/>
      <c r="K426" s="814">
        <v>51.180000000000007</v>
      </c>
      <c r="L426" s="831">
        <v>2656</v>
      </c>
      <c r="M426" s="831">
        <v>195281.09000000003</v>
      </c>
      <c r="N426" s="814"/>
      <c r="O426" s="814">
        <v>73.524506777108442</v>
      </c>
      <c r="P426" s="831">
        <v>2973</v>
      </c>
      <c r="Q426" s="831">
        <v>222114.46999999997</v>
      </c>
      <c r="R426" s="819"/>
      <c r="S426" s="832">
        <v>74.710551631348793</v>
      </c>
    </row>
    <row r="427" spans="1:19" ht="14.45" customHeight="1" x14ac:dyDescent="0.2">
      <c r="A427" s="813" t="s">
        <v>1370</v>
      </c>
      <c r="B427" s="814" t="s">
        <v>1371</v>
      </c>
      <c r="C427" s="814" t="s">
        <v>571</v>
      </c>
      <c r="D427" s="814" t="s">
        <v>852</v>
      </c>
      <c r="E427" s="814" t="s">
        <v>1375</v>
      </c>
      <c r="F427" s="814" t="s">
        <v>1512</v>
      </c>
      <c r="G427" s="814" t="s">
        <v>1513</v>
      </c>
      <c r="H427" s="831">
        <v>1413</v>
      </c>
      <c r="I427" s="831">
        <v>84568.05</v>
      </c>
      <c r="J427" s="814"/>
      <c r="K427" s="814">
        <v>59.85</v>
      </c>
      <c r="L427" s="831">
        <v>1023</v>
      </c>
      <c r="M427" s="831">
        <v>63221.400000000009</v>
      </c>
      <c r="N427" s="814"/>
      <c r="O427" s="814">
        <v>61.800000000000011</v>
      </c>
      <c r="P427" s="831">
        <v>898</v>
      </c>
      <c r="Q427" s="831">
        <v>57211.58</v>
      </c>
      <c r="R427" s="819"/>
      <c r="S427" s="832">
        <v>63.71</v>
      </c>
    </row>
    <row r="428" spans="1:19" ht="14.45" customHeight="1" x14ac:dyDescent="0.2">
      <c r="A428" s="813" t="s">
        <v>1370</v>
      </c>
      <c r="B428" s="814" t="s">
        <v>1371</v>
      </c>
      <c r="C428" s="814" t="s">
        <v>571</v>
      </c>
      <c r="D428" s="814" t="s">
        <v>852</v>
      </c>
      <c r="E428" s="814" t="s">
        <v>1422</v>
      </c>
      <c r="F428" s="814" t="s">
        <v>1514</v>
      </c>
      <c r="G428" s="814" t="s">
        <v>1515</v>
      </c>
      <c r="H428" s="831">
        <v>456</v>
      </c>
      <c r="I428" s="831">
        <v>6618840</v>
      </c>
      <c r="J428" s="814"/>
      <c r="K428" s="814">
        <v>14515</v>
      </c>
      <c r="L428" s="831">
        <v>384</v>
      </c>
      <c r="M428" s="831">
        <v>5576064</v>
      </c>
      <c r="N428" s="814"/>
      <c r="O428" s="814">
        <v>14521</v>
      </c>
      <c r="P428" s="831">
        <v>571</v>
      </c>
      <c r="Q428" s="831">
        <v>8399410</v>
      </c>
      <c r="R428" s="819"/>
      <c r="S428" s="832">
        <v>14710</v>
      </c>
    </row>
    <row r="429" spans="1:19" ht="14.45" customHeight="1" x14ac:dyDescent="0.2">
      <c r="A429" s="813" t="s">
        <v>1370</v>
      </c>
      <c r="B429" s="814" t="s">
        <v>1371</v>
      </c>
      <c r="C429" s="814" t="s">
        <v>571</v>
      </c>
      <c r="D429" s="814" t="s">
        <v>1366</v>
      </c>
      <c r="E429" s="814" t="s">
        <v>1372</v>
      </c>
      <c r="F429" s="814" t="s">
        <v>1504</v>
      </c>
      <c r="G429" s="814" t="s">
        <v>777</v>
      </c>
      <c r="H429" s="831"/>
      <c r="I429" s="831"/>
      <c r="J429" s="814"/>
      <c r="K429" s="814"/>
      <c r="L429" s="831"/>
      <c r="M429" s="831"/>
      <c r="N429" s="814"/>
      <c r="O429" s="814"/>
      <c r="P429" s="831">
        <v>0.1</v>
      </c>
      <c r="Q429" s="831">
        <v>71.819999999999993</v>
      </c>
      <c r="R429" s="819"/>
      <c r="S429" s="832">
        <v>718.19999999999993</v>
      </c>
    </row>
    <row r="430" spans="1:19" ht="14.45" customHeight="1" x14ac:dyDescent="0.2">
      <c r="A430" s="813" t="s">
        <v>1370</v>
      </c>
      <c r="B430" s="814" t="s">
        <v>1371</v>
      </c>
      <c r="C430" s="814" t="s">
        <v>571</v>
      </c>
      <c r="D430" s="814" t="s">
        <v>1366</v>
      </c>
      <c r="E430" s="814" t="s">
        <v>1372</v>
      </c>
      <c r="F430" s="814" t="s">
        <v>1505</v>
      </c>
      <c r="G430" s="814" t="s">
        <v>1506</v>
      </c>
      <c r="H430" s="831">
        <v>14.250000000000002</v>
      </c>
      <c r="I430" s="831">
        <v>9341.1900000000023</v>
      </c>
      <c r="J430" s="814"/>
      <c r="K430" s="814">
        <v>655.52210526315798</v>
      </c>
      <c r="L430" s="831"/>
      <c r="M430" s="831"/>
      <c r="N430" s="814"/>
      <c r="O430" s="814"/>
      <c r="P430" s="831"/>
      <c r="Q430" s="831"/>
      <c r="R430" s="819"/>
      <c r="S430" s="832"/>
    </row>
    <row r="431" spans="1:19" ht="14.45" customHeight="1" x14ac:dyDescent="0.2">
      <c r="A431" s="813" t="s">
        <v>1370</v>
      </c>
      <c r="B431" s="814" t="s">
        <v>1371</v>
      </c>
      <c r="C431" s="814" t="s">
        <v>571</v>
      </c>
      <c r="D431" s="814" t="s">
        <v>1366</v>
      </c>
      <c r="E431" s="814" t="s">
        <v>1375</v>
      </c>
      <c r="F431" s="814" t="s">
        <v>1508</v>
      </c>
      <c r="G431" s="814" t="s">
        <v>1509</v>
      </c>
      <c r="H431" s="831">
        <v>8731</v>
      </c>
      <c r="I431" s="831">
        <v>296679.38000000006</v>
      </c>
      <c r="J431" s="814"/>
      <c r="K431" s="814">
        <v>33.980000000000004</v>
      </c>
      <c r="L431" s="831">
        <v>1359</v>
      </c>
      <c r="M431" s="831">
        <v>46369.08</v>
      </c>
      <c r="N431" s="814"/>
      <c r="O431" s="814">
        <v>34.120000000000005</v>
      </c>
      <c r="P431" s="831">
        <v>5718</v>
      </c>
      <c r="Q431" s="831">
        <v>196447.44000000003</v>
      </c>
      <c r="R431" s="819"/>
      <c r="S431" s="832">
        <v>34.35597061909759</v>
      </c>
    </row>
    <row r="432" spans="1:19" ht="14.45" customHeight="1" x14ac:dyDescent="0.2">
      <c r="A432" s="813" t="s">
        <v>1370</v>
      </c>
      <c r="B432" s="814" t="s">
        <v>1371</v>
      </c>
      <c r="C432" s="814" t="s">
        <v>571</v>
      </c>
      <c r="D432" s="814" t="s">
        <v>1366</v>
      </c>
      <c r="E432" s="814" t="s">
        <v>1422</v>
      </c>
      <c r="F432" s="814" t="s">
        <v>1514</v>
      </c>
      <c r="G432" s="814" t="s">
        <v>1515</v>
      </c>
      <c r="H432" s="831">
        <v>34</v>
      </c>
      <c r="I432" s="831">
        <v>493510</v>
      </c>
      <c r="J432" s="814"/>
      <c r="K432" s="814">
        <v>14515</v>
      </c>
      <c r="L432" s="831">
        <v>5</v>
      </c>
      <c r="M432" s="831">
        <v>72605</v>
      </c>
      <c r="N432" s="814"/>
      <c r="O432" s="814">
        <v>14521</v>
      </c>
      <c r="P432" s="831">
        <v>25</v>
      </c>
      <c r="Q432" s="831">
        <v>367750</v>
      </c>
      <c r="R432" s="819"/>
      <c r="S432" s="832">
        <v>14710</v>
      </c>
    </row>
    <row r="433" spans="1:19" ht="14.45" customHeight="1" x14ac:dyDescent="0.2">
      <c r="A433" s="813" t="s">
        <v>1370</v>
      </c>
      <c r="B433" s="814" t="s">
        <v>1371</v>
      </c>
      <c r="C433" s="814" t="s">
        <v>571</v>
      </c>
      <c r="D433" s="814" t="s">
        <v>853</v>
      </c>
      <c r="E433" s="814" t="s">
        <v>1372</v>
      </c>
      <c r="F433" s="814" t="s">
        <v>1503</v>
      </c>
      <c r="G433" s="814"/>
      <c r="H433" s="831">
        <v>2.2000000000000002</v>
      </c>
      <c r="I433" s="831">
        <v>4001.8900000000003</v>
      </c>
      <c r="J433" s="814"/>
      <c r="K433" s="814">
        <v>1819.0409090909091</v>
      </c>
      <c r="L433" s="831"/>
      <c r="M433" s="831"/>
      <c r="N433" s="814"/>
      <c r="O433" s="814"/>
      <c r="P433" s="831"/>
      <c r="Q433" s="831"/>
      <c r="R433" s="819"/>
      <c r="S433" s="832"/>
    </row>
    <row r="434" spans="1:19" ht="14.45" customHeight="1" x14ac:dyDescent="0.2">
      <c r="A434" s="813" t="s">
        <v>1370</v>
      </c>
      <c r="B434" s="814" t="s">
        <v>1371</v>
      </c>
      <c r="C434" s="814" t="s">
        <v>571</v>
      </c>
      <c r="D434" s="814" t="s">
        <v>853</v>
      </c>
      <c r="E434" s="814" t="s">
        <v>1372</v>
      </c>
      <c r="F434" s="814" t="s">
        <v>1505</v>
      </c>
      <c r="G434" s="814" t="s">
        <v>1506</v>
      </c>
      <c r="H434" s="831">
        <v>17.2</v>
      </c>
      <c r="I434" s="831">
        <v>11274.95</v>
      </c>
      <c r="J434" s="814"/>
      <c r="K434" s="814">
        <v>655.52034883720933</v>
      </c>
      <c r="L434" s="831">
        <v>0.95000000000000007</v>
      </c>
      <c r="M434" s="831">
        <v>622.75</v>
      </c>
      <c r="N434" s="814"/>
      <c r="O434" s="814">
        <v>655.52631578947364</v>
      </c>
      <c r="P434" s="831"/>
      <c r="Q434" s="831"/>
      <c r="R434" s="819"/>
      <c r="S434" s="832"/>
    </row>
    <row r="435" spans="1:19" ht="14.45" customHeight="1" x14ac:dyDescent="0.2">
      <c r="A435" s="813" t="s">
        <v>1370</v>
      </c>
      <c r="B435" s="814" t="s">
        <v>1371</v>
      </c>
      <c r="C435" s="814" t="s">
        <v>571</v>
      </c>
      <c r="D435" s="814" t="s">
        <v>853</v>
      </c>
      <c r="E435" s="814" t="s">
        <v>1372</v>
      </c>
      <c r="F435" s="814" t="s">
        <v>1507</v>
      </c>
      <c r="G435" s="814" t="s">
        <v>1506</v>
      </c>
      <c r="H435" s="831">
        <v>0.08</v>
      </c>
      <c r="I435" s="831">
        <v>262.07</v>
      </c>
      <c r="J435" s="814"/>
      <c r="K435" s="814">
        <v>3275.875</v>
      </c>
      <c r="L435" s="831"/>
      <c r="M435" s="831"/>
      <c r="N435" s="814"/>
      <c r="O435" s="814"/>
      <c r="P435" s="831"/>
      <c r="Q435" s="831"/>
      <c r="R435" s="819"/>
      <c r="S435" s="832"/>
    </row>
    <row r="436" spans="1:19" ht="14.45" customHeight="1" x14ac:dyDescent="0.2">
      <c r="A436" s="813" t="s">
        <v>1370</v>
      </c>
      <c r="B436" s="814" t="s">
        <v>1371</v>
      </c>
      <c r="C436" s="814" t="s">
        <v>571</v>
      </c>
      <c r="D436" s="814" t="s">
        <v>853</v>
      </c>
      <c r="E436" s="814" t="s">
        <v>1375</v>
      </c>
      <c r="F436" s="814" t="s">
        <v>1508</v>
      </c>
      <c r="G436" s="814" t="s">
        <v>1509</v>
      </c>
      <c r="H436" s="831">
        <v>11541</v>
      </c>
      <c r="I436" s="831">
        <v>392163.18</v>
      </c>
      <c r="J436" s="814"/>
      <c r="K436" s="814">
        <v>33.979999999999997</v>
      </c>
      <c r="L436" s="831">
        <v>8802</v>
      </c>
      <c r="M436" s="831">
        <v>300394.52</v>
      </c>
      <c r="N436" s="814"/>
      <c r="O436" s="814">
        <v>34.127984548966147</v>
      </c>
      <c r="P436" s="831">
        <v>3327</v>
      </c>
      <c r="Q436" s="831">
        <v>114268.11</v>
      </c>
      <c r="R436" s="819"/>
      <c r="S436" s="832">
        <v>34.345689810640216</v>
      </c>
    </row>
    <row r="437" spans="1:19" ht="14.45" customHeight="1" x14ac:dyDescent="0.2">
      <c r="A437" s="813" t="s">
        <v>1370</v>
      </c>
      <c r="B437" s="814" t="s">
        <v>1371</v>
      </c>
      <c r="C437" s="814" t="s">
        <v>571</v>
      </c>
      <c r="D437" s="814" t="s">
        <v>853</v>
      </c>
      <c r="E437" s="814" t="s">
        <v>1375</v>
      </c>
      <c r="F437" s="814" t="s">
        <v>1510</v>
      </c>
      <c r="G437" s="814" t="s">
        <v>1511</v>
      </c>
      <c r="H437" s="831">
        <v>559</v>
      </c>
      <c r="I437" s="831">
        <v>28609.62</v>
      </c>
      <c r="J437" s="814"/>
      <c r="K437" s="814">
        <v>51.18</v>
      </c>
      <c r="L437" s="831"/>
      <c r="M437" s="831"/>
      <c r="N437" s="814"/>
      <c r="O437" s="814"/>
      <c r="P437" s="831"/>
      <c r="Q437" s="831"/>
      <c r="R437" s="819"/>
      <c r="S437" s="832"/>
    </row>
    <row r="438" spans="1:19" ht="14.45" customHeight="1" x14ac:dyDescent="0.2">
      <c r="A438" s="813" t="s">
        <v>1370</v>
      </c>
      <c r="B438" s="814" t="s">
        <v>1371</v>
      </c>
      <c r="C438" s="814" t="s">
        <v>571</v>
      </c>
      <c r="D438" s="814" t="s">
        <v>853</v>
      </c>
      <c r="E438" s="814" t="s">
        <v>1422</v>
      </c>
      <c r="F438" s="814" t="s">
        <v>1514</v>
      </c>
      <c r="G438" s="814" t="s">
        <v>1515</v>
      </c>
      <c r="H438" s="831">
        <v>47</v>
      </c>
      <c r="I438" s="831">
        <v>682205</v>
      </c>
      <c r="J438" s="814"/>
      <c r="K438" s="814">
        <v>14515</v>
      </c>
      <c r="L438" s="831">
        <v>31</v>
      </c>
      <c r="M438" s="831">
        <v>450151</v>
      </c>
      <c r="N438" s="814"/>
      <c r="O438" s="814">
        <v>14521</v>
      </c>
      <c r="P438" s="831">
        <v>14</v>
      </c>
      <c r="Q438" s="831">
        <v>205940</v>
      </c>
      <c r="R438" s="819"/>
      <c r="S438" s="832">
        <v>14710</v>
      </c>
    </row>
    <row r="439" spans="1:19" ht="14.45" customHeight="1" x14ac:dyDescent="0.2">
      <c r="A439" s="813" t="s">
        <v>1370</v>
      </c>
      <c r="B439" s="814" t="s">
        <v>1371</v>
      </c>
      <c r="C439" s="814" t="s">
        <v>571</v>
      </c>
      <c r="D439" s="814" t="s">
        <v>856</v>
      </c>
      <c r="E439" s="814" t="s">
        <v>1372</v>
      </c>
      <c r="F439" s="814" t="s">
        <v>1505</v>
      </c>
      <c r="G439" s="814" t="s">
        <v>1506</v>
      </c>
      <c r="H439" s="831">
        <v>2.6500000000000004</v>
      </c>
      <c r="I439" s="831">
        <v>1737.13</v>
      </c>
      <c r="J439" s="814"/>
      <c r="K439" s="814">
        <v>655.52075471698106</v>
      </c>
      <c r="L439" s="831">
        <v>0.55000000000000004</v>
      </c>
      <c r="M439" s="831">
        <v>360.54</v>
      </c>
      <c r="N439" s="814"/>
      <c r="O439" s="814">
        <v>655.5272727272727</v>
      </c>
      <c r="P439" s="831"/>
      <c r="Q439" s="831"/>
      <c r="R439" s="819"/>
      <c r="S439" s="832"/>
    </row>
    <row r="440" spans="1:19" ht="14.45" customHeight="1" x14ac:dyDescent="0.2">
      <c r="A440" s="813" t="s">
        <v>1370</v>
      </c>
      <c r="B440" s="814" t="s">
        <v>1371</v>
      </c>
      <c r="C440" s="814" t="s">
        <v>571</v>
      </c>
      <c r="D440" s="814" t="s">
        <v>856</v>
      </c>
      <c r="E440" s="814" t="s">
        <v>1375</v>
      </c>
      <c r="F440" s="814" t="s">
        <v>1508</v>
      </c>
      <c r="G440" s="814" t="s">
        <v>1509</v>
      </c>
      <c r="H440" s="831">
        <v>1450</v>
      </c>
      <c r="I440" s="831">
        <v>49271.000000000007</v>
      </c>
      <c r="J440" s="814"/>
      <c r="K440" s="814">
        <v>33.980000000000004</v>
      </c>
      <c r="L440" s="831">
        <v>3042</v>
      </c>
      <c r="M440" s="831">
        <v>103816.53</v>
      </c>
      <c r="N440" s="814"/>
      <c r="O440" s="814">
        <v>34.12772189349112</v>
      </c>
      <c r="P440" s="831">
        <v>2257</v>
      </c>
      <c r="Q440" s="831">
        <v>77708.509999999995</v>
      </c>
      <c r="R440" s="819"/>
      <c r="S440" s="832">
        <v>34.43</v>
      </c>
    </row>
    <row r="441" spans="1:19" ht="14.45" customHeight="1" x14ac:dyDescent="0.2">
      <c r="A441" s="813" t="s">
        <v>1370</v>
      </c>
      <c r="B441" s="814" t="s">
        <v>1371</v>
      </c>
      <c r="C441" s="814" t="s">
        <v>571</v>
      </c>
      <c r="D441" s="814" t="s">
        <v>856</v>
      </c>
      <c r="E441" s="814" t="s">
        <v>1422</v>
      </c>
      <c r="F441" s="814" t="s">
        <v>1514</v>
      </c>
      <c r="G441" s="814" t="s">
        <v>1515</v>
      </c>
      <c r="H441" s="831">
        <v>6</v>
      </c>
      <c r="I441" s="831">
        <v>87090</v>
      </c>
      <c r="J441" s="814"/>
      <c r="K441" s="814">
        <v>14515</v>
      </c>
      <c r="L441" s="831">
        <v>11</v>
      </c>
      <c r="M441" s="831">
        <v>159731</v>
      </c>
      <c r="N441" s="814"/>
      <c r="O441" s="814">
        <v>14521</v>
      </c>
      <c r="P441" s="831">
        <v>10</v>
      </c>
      <c r="Q441" s="831">
        <v>147100</v>
      </c>
      <c r="R441" s="819"/>
      <c r="S441" s="832">
        <v>14710</v>
      </c>
    </row>
    <row r="442" spans="1:19" ht="14.45" customHeight="1" x14ac:dyDescent="0.2">
      <c r="A442" s="813" t="s">
        <v>1370</v>
      </c>
      <c r="B442" s="814" t="s">
        <v>1371</v>
      </c>
      <c r="C442" s="814" t="s">
        <v>571</v>
      </c>
      <c r="D442" s="814" t="s">
        <v>857</v>
      </c>
      <c r="E442" s="814" t="s">
        <v>1372</v>
      </c>
      <c r="F442" s="814" t="s">
        <v>1505</v>
      </c>
      <c r="G442" s="814" t="s">
        <v>1506</v>
      </c>
      <c r="H442" s="831">
        <v>33.6</v>
      </c>
      <c r="I442" s="831">
        <v>22025.500000000004</v>
      </c>
      <c r="J442" s="814"/>
      <c r="K442" s="814">
        <v>655.52083333333337</v>
      </c>
      <c r="L442" s="831">
        <v>0.95000000000000007</v>
      </c>
      <c r="M442" s="831">
        <v>622.75</v>
      </c>
      <c r="N442" s="814"/>
      <c r="O442" s="814">
        <v>655.52631578947364</v>
      </c>
      <c r="P442" s="831">
        <v>0.5</v>
      </c>
      <c r="Q442" s="831">
        <v>327.76</v>
      </c>
      <c r="R442" s="819"/>
      <c r="S442" s="832">
        <v>655.52</v>
      </c>
    </row>
    <row r="443" spans="1:19" ht="14.45" customHeight="1" x14ac:dyDescent="0.2">
      <c r="A443" s="813" t="s">
        <v>1370</v>
      </c>
      <c r="B443" s="814" t="s">
        <v>1371</v>
      </c>
      <c r="C443" s="814" t="s">
        <v>571</v>
      </c>
      <c r="D443" s="814" t="s">
        <v>857</v>
      </c>
      <c r="E443" s="814" t="s">
        <v>1375</v>
      </c>
      <c r="F443" s="814" t="s">
        <v>1508</v>
      </c>
      <c r="G443" s="814" t="s">
        <v>1509</v>
      </c>
      <c r="H443" s="831">
        <v>18785</v>
      </c>
      <c r="I443" s="831">
        <v>638314.30000000005</v>
      </c>
      <c r="J443" s="814"/>
      <c r="K443" s="814">
        <v>33.980000000000004</v>
      </c>
      <c r="L443" s="831">
        <v>10476</v>
      </c>
      <c r="M443" s="831">
        <v>357510.97000000003</v>
      </c>
      <c r="N443" s="814"/>
      <c r="O443" s="814">
        <v>34.12666762122948</v>
      </c>
      <c r="P443" s="831">
        <v>5870</v>
      </c>
      <c r="Q443" s="831">
        <v>202104.10000000003</v>
      </c>
      <c r="R443" s="819"/>
      <c r="S443" s="832">
        <v>34.430000000000007</v>
      </c>
    </row>
    <row r="444" spans="1:19" ht="14.45" customHeight="1" x14ac:dyDescent="0.2">
      <c r="A444" s="813" t="s">
        <v>1370</v>
      </c>
      <c r="B444" s="814" t="s">
        <v>1371</v>
      </c>
      <c r="C444" s="814" t="s">
        <v>571</v>
      </c>
      <c r="D444" s="814" t="s">
        <v>857</v>
      </c>
      <c r="E444" s="814" t="s">
        <v>1375</v>
      </c>
      <c r="F444" s="814" t="s">
        <v>1510</v>
      </c>
      <c r="G444" s="814" t="s">
        <v>1511</v>
      </c>
      <c r="H444" s="831">
        <v>1468</v>
      </c>
      <c r="I444" s="831">
        <v>75132.240000000005</v>
      </c>
      <c r="J444" s="814"/>
      <c r="K444" s="814">
        <v>51.180000000000007</v>
      </c>
      <c r="L444" s="831"/>
      <c r="M444" s="831"/>
      <c r="N444" s="814"/>
      <c r="O444" s="814"/>
      <c r="P444" s="831">
        <v>607</v>
      </c>
      <c r="Q444" s="831">
        <v>44989.79</v>
      </c>
      <c r="R444" s="819"/>
      <c r="S444" s="832">
        <v>74.118270181219117</v>
      </c>
    </row>
    <row r="445" spans="1:19" ht="14.45" customHeight="1" x14ac:dyDescent="0.2">
      <c r="A445" s="813" t="s">
        <v>1370</v>
      </c>
      <c r="B445" s="814" t="s">
        <v>1371</v>
      </c>
      <c r="C445" s="814" t="s">
        <v>571</v>
      </c>
      <c r="D445" s="814" t="s">
        <v>857</v>
      </c>
      <c r="E445" s="814" t="s">
        <v>1422</v>
      </c>
      <c r="F445" s="814" t="s">
        <v>1514</v>
      </c>
      <c r="G445" s="814" t="s">
        <v>1515</v>
      </c>
      <c r="H445" s="831">
        <v>78</v>
      </c>
      <c r="I445" s="831">
        <v>1132170</v>
      </c>
      <c r="J445" s="814"/>
      <c r="K445" s="814">
        <v>14515</v>
      </c>
      <c r="L445" s="831">
        <v>42</v>
      </c>
      <c r="M445" s="831">
        <v>609882</v>
      </c>
      <c r="N445" s="814"/>
      <c r="O445" s="814">
        <v>14521</v>
      </c>
      <c r="P445" s="831">
        <v>29</v>
      </c>
      <c r="Q445" s="831">
        <v>426590</v>
      </c>
      <c r="R445" s="819"/>
      <c r="S445" s="832">
        <v>14710</v>
      </c>
    </row>
    <row r="446" spans="1:19" ht="14.45" customHeight="1" x14ac:dyDescent="0.2">
      <c r="A446" s="813" t="s">
        <v>1370</v>
      </c>
      <c r="B446" s="814" t="s">
        <v>1371</v>
      </c>
      <c r="C446" s="814" t="s">
        <v>571</v>
      </c>
      <c r="D446" s="814" t="s">
        <v>1368</v>
      </c>
      <c r="E446" s="814" t="s">
        <v>1372</v>
      </c>
      <c r="F446" s="814" t="s">
        <v>1501</v>
      </c>
      <c r="G446" s="814" t="s">
        <v>1502</v>
      </c>
      <c r="H446" s="831"/>
      <c r="I446" s="831"/>
      <c r="J446" s="814"/>
      <c r="K446" s="814"/>
      <c r="L446" s="831">
        <v>0.5</v>
      </c>
      <c r="M446" s="831">
        <v>1004.82</v>
      </c>
      <c r="N446" s="814"/>
      <c r="O446" s="814">
        <v>2009.64</v>
      </c>
      <c r="P446" s="831"/>
      <c r="Q446" s="831"/>
      <c r="R446" s="819"/>
      <c r="S446" s="832"/>
    </row>
    <row r="447" spans="1:19" ht="14.45" customHeight="1" x14ac:dyDescent="0.2">
      <c r="A447" s="813" t="s">
        <v>1370</v>
      </c>
      <c r="B447" s="814" t="s">
        <v>1371</v>
      </c>
      <c r="C447" s="814" t="s">
        <v>571</v>
      </c>
      <c r="D447" s="814" t="s">
        <v>1368</v>
      </c>
      <c r="E447" s="814" t="s">
        <v>1372</v>
      </c>
      <c r="F447" s="814" t="s">
        <v>1505</v>
      </c>
      <c r="G447" s="814" t="s">
        <v>1506</v>
      </c>
      <c r="H447" s="831">
        <v>45.449999999999989</v>
      </c>
      <c r="I447" s="831">
        <v>29793.360000000004</v>
      </c>
      <c r="J447" s="814"/>
      <c r="K447" s="814">
        <v>655.51947194719503</v>
      </c>
      <c r="L447" s="831">
        <v>0.02</v>
      </c>
      <c r="M447" s="831">
        <v>15.08</v>
      </c>
      <c r="N447" s="814"/>
      <c r="O447" s="814">
        <v>754</v>
      </c>
      <c r="P447" s="831"/>
      <c r="Q447" s="831"/>
      <c r="R447" s="819"/>
      <c r="S447" s="832"/>
    </row>
    <row r="448" spans="1:19" ht="14.45" customHeight="1" x14ac:dyDescent="0.2">
      <c r="A448" s="813" t="s">
        <v>1370</v>
      </c>
      <c r="B448" s="814" t="s">
        <v>1371</v>
      </c>
      <c r="C448" s="814" t="s">
        <v>571</v>
      </c>
      <c r="D448" s="814" t="s">
        <v>1368</v>
      </c>
      <c r="E448" s="814" t="s">
        <v>1372</v>
      </c>
      <c r="F448" s="814" t="s">
        <v>1507</v>
      </c>
      <c r="G448" s="814" t="s">
        <v>1506</v>
      </c>
      <c r="H448" s="831">
        <v>0.1</v>
      </c>
      <c r="I448" s="831">
        <v>327.58999999999997</v>
      </c>
      <c r="J448" s="814"/>
      <c r="K448" s="814">
        <v>3275.8999999999996</v>
      </c>
      <c r="L448" s="831"/>
      <c r="M448" s="831"/>
      <c r="N448" s="814"/>
      <c r="O448" s="814"/>
      <c r="P448" s="831"/>
      <c r="Q448" s="831"/>
      <c r="R448" s="819"/>
      <c r="S448" s="832"/>
    </row>
    <row r="449" spans="1:19" ht="14.45" customHeight="1" x14ac:dyDescent="0.2">
      <c r="A449" s="813" t="s">
        <v>1370</v>
      </c>
      <c r="B449" s="814" t="s">
        <v>1371</v>
      </c>
      <c r="C449" s="814" t="s">
        <v>571</v>
      </c>
      <c r="D449" s="814" t="s">
        <v>1368</v>
      </c>
      <c r="E449" s="814" t="s">
        <v>1375</v>
      </c>
      <c r="F449" s="814" t="s">
        <v>1508</v>
      </c>
      <c r="G449" s="814" t="s">
        <v>1509</v>
      </c>
      <c r="H449" s="831">
        <v>29972</v>
      </c>
      <c r="I449" s="831">
        <v>1018448.5600000002</v>
      </c>
      <c r="J449" s="814"/>
      <c r="K449" s="814">
        <v>33.980000000000004</v>
      </c>
      <c r="L449" s="831">
        <v>5847</v>
      </c>
      <c r="M449" s="831">
        <v>199558.11000000002</v>
      </c>
      <c r="N449" s="814"/>
      <c r="O449" s="814">
        <v>34.130000000000003</v>
      </c>
      <c r="P449" s="831">
        <v>2629</v>
      </c>
      <c r="Q449" s="831">
        <v>90137.569999999992</v>
      </c>
      <c r="R449" s="819"/>
      <c r="S449" s="832">
        <v>34.285876759224038</v>
      </c>
    </row>
    <row r="450" spans="1:19" ht="14.45" customHeight="1" x14ac:dyDescent="0.2">
      <c r="A450" s="813" t="s">
        <v>1370</v>
      </c>
      <c r="B450" s="814" t="s">
        <v>1371</v>
      </c>
      <c r="C450" s="814" t="s">
        <v>571</v>
      </c>
      <c r="D450" s="814" t="s">
        <v>1368</v>
      </c>
      <c r="E450" s="814" t="s">
        <v>1375</v>
      </c>
      <c r="F450" s="814" t="s">
        <v>1510</v>
      </c>
      <c r="G450" s="814" t="s">
        <v>1511</v>
      </c>
      <c r="H450" s="831">
        <v>2144</v>
      </c>
      <c r="I450" s="831">
        <v>109729.92</v>
      </c>
      <c r="J450" s="814"/>
      <c r="K450" s="814">
        <v>51.18</v>
      </c>
      <c r="L450" s="831"/>
      <c r="M450" s="831"/>
      <c r="N450" s="814"/>
      <c r="O450" s="814"/>
      <c r="P450" s="831"/>
      <c r="Q450" s="831"/>
      <c r="R450" s="819"/>
      <c r="S450" s="832"/>
    </row>
    <row r="451" spans="1:19" ht="14.45" customHeight="1" x14ac:dyDescent="0.2">
      <c r="A451" s="813" t="s">
        <v>1370</v>
      </c>
      <c r="B451" s="814" t="s">
        <v>1371</v>
      </c>
      <c r="C451" s="814" t="s">
        <v>571</v>
      </c>
      <c r="D451" s="814" t="s">
        <v>1368</v>
      </c>
      <c r="E451" s="814" t="s">
        <v>1422</v>
      </c>
      <c r="F451" s="814" t="s">
        <v>1514</v>
      </c>
      <c r="G451" s="814" t="s">
        <v>1515</v>
      </c>
      <c r="H451" s="831">
        <v>115</v>
      </c>
      <c r="I451" s="831">
        <v>1669225</v>
      </c>
      <c r="J451" s="814"/>
      <c r="K451" s="814">
        <v>14515</v>
      </c>
      <c r="L451" s="831">
        <v>22</v>
      </c>
      <c r="M451" s="831">
        <v>319462</v>
      </c>
      <c r="N451" s="814"/>
      <c r="O451" s="814">
        <v>14521</v>
      </c>
      <c r="P451" s="831">
        <v>11</v>
      </c>
      <c r="Q451" s="831">
        <v>161810</v>
      </c>
      <c r="R451" s="819"/>
      <c r="S451" s="832">
        <v>14710</v>
      </c>
    </row>
    <row r="452" spans="1:19" ht="14.45" customHeight="1" x14ac:dyDescent="0.2">
      <c r="A452" s="813" t="s">
        <v>1370</v>
      </c>
      <c r="B452" s="814" t="s">
        <v>1371</v>
      </c>
      <c r="C452" s="814" t="s">
        <v>571</v>
      </c>
      <c r="D452" s="814" t="s">
        <v>859</v>
      </c>
      <c r="E452" s="814" t="s">
        <v>1372</v>
      </c>
      <c r="F452" s="814" t="s">
        <v>1503</v>
      </c>
      <c r="G452" s="814"/>
      <c r="H452" s="831">
        <v>0.6</v>
      </c>
      <c r="I452" s="831">
        <v>1091.43</v>
      </c>
      <c r="J452" s="814"/>
      <c r="K452" s="814">
        <v>1819.0500000000002</v>
      </c>
      <c r="L452" s="831"/>
      <c r="M452" s="831"/>
      <c r="N452" s="814"/>
      <c r="O452" s="814"/>
      <c r="P452" s="831"/>
      <c r="Q452" s="831"/>
      <c r="R452" s="819"/>
      <c r="S452" s="832"/>
    </row>
    <row r="453" spans="1:19" ht="14.45" customHeight="1" x14ac:dyDescent="0.2">
      <c r="A453" s="813" t="s">
        <v>1370</v>
      </c>
      <c r="B453" s="814" t="s">
        <v>1371</v>
      </c>
      <c r="C453" s="814" t="s">
        <v>571</v>
      </c>
      <c r="D453" s="814" t="s">
        <v>859</v>
      </c>
      <c r="E453" s="814" t="s">
        <v>1372</v>
      </c>
      <c r="F453" s="814" t="s">
        <v>1505</v>
      </c>
      <c r="G453" s="814" t="s">
        <v>1506</v>
      </c>
      <c r="H453" s="831">
        <v>15.9</v>
      </c>
      <c r="I453" s="831">
        <v>10422.790000000001</v>
      </c>
      <c r="J453" s="814"/>
      <c r="K453" s="814">
        <v>655.52138364779876</v>
      </c>
      <c r="L453" s="831">
        <v>1.7</v>
      </c>
      <c r="M453" s="831">
        <v>1114.3800000000001</v>
      </c>
      <c r="N453" s="814"/>
      <c r="O453" s="814">
        <v>655.51764705882363</v>
      </c>
      <c r="P453" s="831"/>
      <c r="Q453" s="831"/>
      <c r="R453" s="819"/>
      <c r="S453" s="832"/>
    </row>
    <row r="454" spans="1:19" ht="14.45" customHeight="1" x14ac:dyDescent="0.2">
      <c r="A454" s="813" t="s">
        <v>1370</v>
      </c>
      <c r="B454" s="814" t="s">
        <v>1371</v>
      </c>
      <c r="C454" s="814" t="s">
        <v>571</v>
      </c>
      <c r="D454" s="814" t="s">
        <v>859</v>
      </c>
      <c r="E454" s="814" t="s">
        <v>1375</v>
      </c>
      <c r="F454" s="814" t="s">
        <v>1508</v>
      </c>
      <c r="G454" s="814" t="s">
        <v>1509</v>
      </c>
      <c r="H454" s="831">
        <v>10978</v>
      </c>
      <c r="I454" s="831">
        <v>373032.43999999994</v>
      </c>
      <c r="J454" s="814"/>
      <c r="K454" s="814">
        <v>33.979999999999997</v>
      </c>
      <c r="L454" s="831">
        <v>11885</v>
      </c>
      <c r="M454" s="831">
        <v>405548.51</v>
      </c>
      <c r="N454" s="814"/>
      <c r="O454" s="814">
        <v>34.122718552797643</v>
      </c>
      <c r="P454" s="831">
        <v>11507</v>
      </c>
      <c r="Q454" s="831">
        <v>395895.60999999993</v>
      </c>
      <c r="R454" s="819"/>
      <c r="S454" s="832">
        <v>34.404763187624916</v>
      </c>
    </row>
    <row r="455" spans="1:19" ht="14.45" customHeight="1" x14ac:dyDescent="0.2">
      <c r="A455" s="813" t="s">
        <v>1370</v>
      </c>
      <c r="B455" s="814" t="s">
        <v>1371</v>
      </c>
      <c r="C455" s="814" t="s">
        <v>571</v>
      </c>
      <c r="D455" s="814" t="s">
        <v>859</v>
      </c>
      <c r="E455" s="814" t="s">
        <v>1375</v>
      </c>
      <c r="F455" s="814" t="s">
        <v>1510</v>
      </c>
      <c r="G455" s="814" t="s">
        <v>1511</v>
      </c>
      <c r="H455" s="831">
        <v>499</v>
      </c>
      <c r="I455" s="831">
        <v>25538.82</v>
      </c>
      <c r="J455" s="814"/>
      <c r="K455" s="814">
        <v>51.18</v>
      </c>
      <c r="L455" s="831"/>
      <c r="M455" s="831"/>
      <c r="N455" s="814"/>
      <c r="O455" s="814"/>
      <c r="P455" s="831"/>
      <c r="Q455" s="831"/>
      <c r="R455" s="819"/>
      <c r="S455" s="832"/>
    </row>
    <row r="456" spans="1:19" ht="14.45" customHeight="1" x14ac:dyDescent="0.2">
      <c r="A456" s="813" t="s">
        <v>1370</v>
      </c>
      <c r="B456" s="814" t="s">
        <v>1371</v>
      </c>
      <c r="C456" s="814" t="s">
        <v>571</v>
      </c>
      <c r="D456" s="814" t="s">
        <v>859</v>
      </c>
      <c r="E456" s="814" t="s">
        <v>1422</v>
      </c>
      <c r="F456" s="814" t="s">
        <v>1514</v>
      </c>
      <c r="G456" s="814" t="s">
        <v>1515</v>
      </c>
      <c r="H456" s="831">
        <v>44</v>
      </c>
      <c r="I456" s="831">
        <v>638660</v>
      </c>
      <c r="J456" s="814"/>
      <c r="K456" s="814">
        <v>14515</v>
      </c>
      <c r="L456" s="831">
        <v>48</v>
      </c>
      <c r="M456" s="831">
        <v>697008</v>
      </c>
      <c r="N456" s="814"/>
      <c r="O456" s="814">
        <v>14521</v>
      </c>
      <c r="P456" s="831">
        <v>50</v>
      </c>
      <c r="Q456" s="831">
        <v>735500</v>
      </c>
      <c r="R456" s="819"/>
      <c r="S456" s="832">
        <v>14710</v>
      </c>
    </row>
    <row r="457" spans="1:19" ht="14.45" customHeight="1" x14ac:dyDescent="0.2">
      <c r="A457" s="813" t="s">
        <v>1370</v>
      </c>
      <c r="B457" s="814" t="s">
        <v>1371</v>
      </c>
      <c r="C457" s="814" t="s">
        <v>571</v>
      </c>
      <c r="D457" s="814" t="s">
        <v>858</v>
      </c>
      <c r="E457" s="814" t="s">
        <v>1372</v>
      </c>
      <c r="F457" s="814" t="s">
        <v>1501</v>
      </c>
      <c r="G457" s="814" t="s">
        <v>1502</v>
      </c>
      <c r="H457" s="831">
        <v>0.6</v>
      </c>
      <c r="I457" s="831">
        <v>1205.79</v>
      </c>
      <c r="J457" s="814"/>
      <c r="K457" s="814">
        <v>2009.65</v>
      </c>
      <c r="L457" s="831">
        <v>0.5</v>
      </c>
      <c r="M457" s="831">
        <v>1004.82</v>
      </c>
      <c r="N457" s="814"/>
      <c r="O457" s="814">
        <v>2009.64</v>
      </c>
      <c r="P457" s="831"/>
      <c r="Q457" s="831"/>
      <c r="R457" s="819"/>
      <c r="S457" s="832"/>
    </row>
    <row r="458" spans="1:19" ht="14.45" customHeight="1" x14ac:dyDescent="0.2">
      <c r="A458" s="813" t="s">
        <v>1370</v>
      </c>
      <c r="B458" s="814" t="s">
        <v>1371</v>
      </c>
      <c r="C458" s="814" t="s">
        <v>571</v>
      </c>
      <c r="D458" s="814" t="s">
        <v>858</v>
      </c>
      <c r="E458" s="814" t="s">
        <v>1372</v>
      </c>
      <c r="F458" s="814" t="s">
        <v>1505</v>
      </c>
      <c r="G458" s="814" t="s">
        <v>1506</v>
      </c>
      <c r="H458" s="831">
        <v>28.799999999999997</v>
      </c>
      <c r="I458" s="831">
        <v>18878.98</v>
      </c>
      <c r="J458" s="814"/>
      <c r="K458" s="814">
        <v>655.52013888888894</v>
      </c>
      <c r="L458" s="831">
        <v>1.4500000000000002</v>
      </c>
      <c r="M458" s="831">
        <v>950.5</v>
      </c>
      <c r="N458" s="814"/>
      <c r="O458" s="814">
        <v>655.51724137931024</v>
      </c>
      <c r="P458" s="831"/>
      <c r="Q458" s="831"/>
      <c r="R458" s="819"/>
      <c r="S458" s="832"/>
    </row>
    <row r="459" spans="1:19" ht="14.45" customHeight="1" x14ac:dyDescent="0.2">
      <c r="A459" s="813" t="s">
        <v>1370</v>
      </c>
      <c r="B459" s="814" t="s">
        <v>1371</v>
      </c>
      <c r="C459" s="814" t="s">
        <v>571</v>
      </c>
      <c r="D459" s="814" t="s">
        <v>858</v>
      </c>
      <c r="E459" s="814" t="s">
        <v>1375</v>
      </c>
      <c r="F459" s="814" t="s">
        <v>1508</v>
      </c>
      <c r="G459" s="814" t="s">
        <v>1509</v>
      </c>
      <c r="H459" s="831">
        <v>16741</v>
      </c>
      <c r="I459" s="831">
        <v>568859.18000000005</v>
      </c>
      <c r="J459" s="814"/>
      <c r="K459" s="814">
        <v>33.980000000000004</v>
      </c>
      <c r="L459" s="831">
        <v>22566</v>
      </c>
      <c r="M459" s="831">
        <v>770061.32999999984</v>
      </c>
      <c r="N459" s="814"/>
      <c r="O459" s="814">
        <v>34.124848444562609</v>
      </c>
      <c r="P459" s="831">
        <v>16777</v>
      </c>
      <c r="Q459" s="831">
        <v>576641.80999999982</v>
      </c>
      <c r="R459" s="819"/>
      <c r="S459" s="832">
        <v>34.37097276032663</v>
      </c>
    </row>
    <row r="460" spans="1:19" ht="14.45" customHeight="1" x14ac:dyDescent="0.2">
      <c r="A460" s="813" t="s">
        <v>1370</v>
      </c>
      <c r="B460" s="814" t="s">
        <v>1371</v>
      </c>
      <c r="C460" s="814" t="s">
        <v>571</v>
      </c>
      <c r="D460" s="814" t="s">
        <v>858</v>
      </c>
      <c r="E460" s="814" t="s">
        <v>1375</v>
      </c>
      <c r="F460" s="814" t="s">
        <v>1510</v>
      </c>
      <c r="G460" s="814" t="s">
        <v>1511</v>
      </c>
      <c r="H460" s="831">
        <v>942</v>
      </c>
      <c r="I460" s="831">
        <v>48211.56</v>
      </c>
      <c r="J460" s="814"/>
      <c r="K460" s="814">
        <v>51.18</v>
      </c>
      <c r="L460" s="831">
        <v>169</v>
      </c>
      <c r="M460" s="831">
        <v>12424.88</v>
      </c>
      <c r="N460" s="814"/>
      <c r="O460" s="814">
        <v>73.52</v>
      </c>
      <c r="P460" s="831"/>
      <c r="Q460" s="831"/>
      <c r="R460" s="819"/>
      <c r="S460" s="832"/>
    </row>
    <row r="461" spans="1:19" ht="14.45" customHeight="1" x14ac:dyDescent="0.2">
      <c r="A461" s="813" t="s">
        <v>1370</v>
      </c>
      <c r="B461" s="814" t="s">
        <v>1371</v>
      </c>
      <c r="C461" s="814" t="s">
        <v>571</v>
      </c>
      <c r="D461" s="814" t="s">
        <v>858</v>
      </c>
      <c r="E461" s="814" t="s">
        <v>1375</v>
      </c>
      <c r="F461" s="814" t="s">
        <v>1512</v>
      </c>
      <c r="G461" s="814" t="s">
        <v>1513</v>
      </c>
      <c r="H461" s="831">
        <v>402</v>
      </c>
      <c r="I461" s="831">
        <v>24059.699999999997</v>
      </c>
      <c r="J461" s="814"/>
      <c r="K461" s="814">
        <v>59.849999999999994</v>
      </c>
      <c r="L461" s="831">
        <v>156</v>
      </c>
      <c r="M461" s="831">
        <v>9640.7999999999993</v>
      </c>
      <c r="N461" s="814"/>
      <c r="O461" s="814">
        <v>61.8</v>
      </c>
      <c r="P461" s="831"/>
      <c r="Q461" s="831"/>
      <c r="R461" s="819"/>
      <c r="S461" s="832"/>
    </row>
    <row r="462" spans="1:19" ht="14.45" customHeight="1" x14ac:dyDescent="0.2">
      <c r="A462" s="813" t="s">
        <v>1370</v>
      </c>
      <c r="B462" s="814" t="s">
        <v>1371</v>
      </c>
      <c r="C462" s="814" t="s">
        <v>571</v>
      </c>
      <c r="D462" s="814" t="s">
        <v>858</v>
      </c>
      <c r="E462" s="814" t="s">
        <v>1422</v>
      </c>
      <c r="F462" s="814" t="s">
        <v>1514</v>
      </c>
      <c r="G462" s="814" t="s">
        <v>1515</v>
      </c>
      <c r="H462" s="831">
        <v>75</v>
      </c>
      <c r="I462" s="831">
        <v>1088625</v>
      </c>
      <c r="J462" s="814"/>
      <c r="K462" s="814">
        <v>14515</v>
      </c>
      <c r="L462" s="831">
        <v>91</v>
      </c>
      <c r="M462" s="831">
        <v>1321411</v>
      </c>
      <c r="N462" s="814"/>
      <c r="O462" s="814">
        <v>14521</v>
      </c>
      <c r="P462" s="831">
        <v>69</v>
      </c>
      <c r="Q462" s="831">
        <v>1014990</v>
      </c>
      <c r="R462" s="819"/>
      <c r="S462" s="832">
        <v>14710</v>
      </c>
    </row>
    <row r="463" spans="1:19" ht="14.45" customHeight="1" x14ac:dyDescent="0.2">
      <c r="A463" s="813" t="s">
        <v>1370</v>
      </c>
      <c r="B463" s="814" t="s">
        <v>1371</v>
      </c>
      <c r="C463" s="814" t="s">
        <v>571</v>
      </c>
      <c r="D463" s="814" t="s">
        <v>855</v>
      </c>
      <c r="E463" s="814" t="s">
        <v>1372</v>
      </c>
      <c r="F463" s="814" t="s">
        <v>1504</v>
      </c>
      <c r="G463" s="814" t="s">
        <v>777</v>
      </c>
      <c r="H463" s="831"/>
      <c r="I463" s="831"/>
      <c r="J463" s="814"/>
      <c r="K463" s="814"/>
      <c r="L463" s="831"/>
      <c r="M463" s="831"/>
      <c r="N463" s="814"/>
      <c r="O463" s="814"/>
      <c r="P463" s="831">
        <v>0.1</v>
      </c>
      <c r="Q463" s="831">
        <v>71.819999999999993</v>
      </c>
      <c r="R463" s="819"/>
      <c r="S463" s="832">
        <v>718.19999999999993</v>
      </c>
    </row>
    <row r="464" spans="1:19" ht="14.45" customHeight="1" x14ac:dyDescent="0.2">
      <c r="A464" s="813" t="s">
        <v>1370</v>
      </c>
      <c r="B464" s="814" t="s">
        <v>1371</v>
      </c>
      <c r="C464" s="814" t="s">
        <v>571</v>
      </c>
      <c r="D464" s="814" t="s">
        <v>855</v>
      </c>
      <c r="E464" s="814" t="s">
        <v>1372</v>
      </c>
      <c r="F464" s="814" t="s">
        <v>1505</v>
      </c>
      <c r="G464" s="814" t="s">
        <v>1506</v>
      </c>
      <c r="H464" s="831">
        <v>16.850000000000001</v>
      </c>
      <c r="I464" s="831">
        <v>11045.5</v>
      </c>
      <c r="J464" s="814"/>
      <c r="K464" s="814">
        <v>655.51928783382789</v>
      </c>
      <c r="L464" s="831">
        <v>1.8</v>
      </c>
      <c r="M464" s="831">
        <v>1179.93</v>
      </c>
      <c r="N464" s="814"/>
      <c r="O464" s="814">
        <v>655.51666666666665</v>
      </c>
      <c r="P464" s="831">
        <v>0.5</v>
      </c>
      <c r="Q464" s="831">
        <v>327.76</v>
      </c>
      <c r="R464" s="819"/>
      <c r="S464" s="832">
        <v>655.52</v>
      </c>
    </row>
    <row r="465" spans="1:19" ht="14.45" customHeight="1" x14ac:dyDescent="0.2">
      <c r="A465" s="813" t="s">
        <v>1370</v>
      </c>
      <c r="B465" s="814" t="s">
        <v>1371</v>
      </c>
      <c r="C465" s="814" t="s">
        <v>571</v>
      </c>
      <c r="D465" s="814" t="s">
        <v>855</v>
      </c>
      <c r="E465" s="814" t="s">
        <v>1372</v>
      </c>
      <c r="F465" s="814" t="s">
        <v>1507</v>
      </c>
      <c r="G465" s="814" t="s">
        <v>1506</v>
      </c>
      <c r="H465" s="831"/>
      <c r="I465" s="831"/>
      <c r="J465" s="814"/>
      <c r="K465" s="814"/>
      <c r="L465" s="831">
        <v>0.08</v>
      </c>
      <c r="M465" s="831">
        <v>262.07</v>
      </c>
      <c r="N465" s="814"/>
      <c r="O465" s="814">
        <v>3275.875</v>
      </c>
      <c r="P465" s="831"/>
      <c r="Q465" s="831"/>
      <c r="R465" s="819"/>
      <c r="S465" s="832"/>
    </row>
    <row r="466" spans="1:19" ht="14.45" customHeight="1" x14ac:dyDescent="0.2">
      <c r="A466" s="813" t="s">
        <v>1370</v>
      </c>
      <c r="B466" s="814" t="s">
        <v>1371</v>
      </c>
      <c r="C466" s="814" t="s">
        <v>571</v>
      </c>
      <c r="D466" s="814" t="s">
        <v>855</v>
      </c>
      <c r="E466" s="814" t="s">
        <v>1375</v>
      </c>
      <c r="F466" s="814" t="s">
        <v>1508</v>
      </c>
      <c r="G466" s="814" t="s">
        <v>1509</v>
      </c>
      <c r="H466" s="831">
        <v>10169</v>
      </c>
      <c r="I466" s="831">
        <v>345542.62000000005</v>
      </c>
      <c r="J466" s="814"/>
      <c r="K466" s="814">
        <v>33.980000000000004</v>
      </c>
      <c r="L466" s="831">
        <v>20694</v>
      </c>
      <c r="M466" s="831">
        <v>706251.50000000012</v>
      </c>
      <c r="N466" s="814"/>
      <c r="O466" s="814">
        <v>34.12832221900068</v>
      </c>
      <c r="P466" s="831">
        <v>7860</v>
      </c>
      <c r="Q466" s="831">
        <v>270502.50000000006</v>
      </c>
      <c r="R466" s="819"/>
      <c r="S466" s="832">
        <v>34.41507633587787</v>
      </c>
    </row>
    <row r="467" spans="1:19" ht="14.45" customHeight="1" x14ac:dyDescent="0.2">
      <c r="A467" s="813" t="s">
        <v>1370</v>
      </c>
      <c r="B467" s="814" t="s">
        <v>1371</v>
      </c>
      <c r="C467" s="814" t="s">
        <v>571</v>
      </c>
      <c r="D467" s="814" t="s">
        <v>855</v>
      </c>
      <c r="E467" s="814" t="s">
        <v>1422</v>
      </c>
      <c r="F467" s="814" t="s">
        <v>1514</v>
      </c>
      <c r="G467" s="814" t="s">
        <v>1515</v>
      </c>
      <c r="H467" s="831">
        <v>36</v>
      </c>
      <c r="I467" s="831">
        <v>522540</v>
      </c>
      <c r="J467" s="814"/>
      <c r="K467" s="814">
        <v>14515</v>
      </c>
      <c r="L467" s="831">
        <v>79</v>
      </c>
      <c r="M467" s="831">
        <v>1147159</v>
      </c>
      <c r="N467" s="814"/>
      <c r="O467" s="814">
        <v>14521</v>
      </c>
      <c r="P467" s="831">
        <v>33</v>
      </c>
      <c r="Q467" s="831">
        <v>485430</v>
      </c>
      <c r="R467" s="819"/>
      <c r="S467" s="832">
        <v>14710</v>
      </c>
    </row>
    <row r="468" spans="1:19" ht="14.45" customHeight="1" x14ac:dyDescent="0.2">
      <c r="A468" s="813" t="s">
        <v>1370</v>
      </c>
      <c r="B468" s="814" t="s">
        <v>1371</v>
      </c>
      <c r="C468" s="814" t="s">
        <v>571</v>
      </c>
      <c r="D468" s="814" t="s">
        <v>854</v>
      </c>
      <c r="E468" s="814" t="s">
        <v>1375</v>
      </c>
      <c r="F468" s="814" t="s">
        <v>1508</v>
      </c>
      <c r="G468" s="814" t="s">
        <v>1509</v>
      </c>
      <c r="H468" s="831"/>
      <c r="I468" s="831"/>
      <c r="J468" s="814"/>
      <c r="K468" s="814"/>
      <c r="L468" s="831"/>
      <c r="M468" s="831"/>
      <c r="N468" s="814"/>
      <c r="O468" s="814"/>
      <c r="P468" s="831">
        <v>1743</v>
      </c>
      <c r="Q468" s="831">
        <v>59886.689999999995</v>
      </c>
      <c r="R468" s="819"/>
      <c r="S468" s="832">
        <v>34.358399311531841</v>
      </c>
    </row>
    <row r="469" spans="1:19" ht="14.45" customHeight="1" x14ac:dyDescent="0.2">
      <c r="A469" s="813" t="s">
        <v>1370</v>
      </c>
      <c r="B469" s="814" t="s">
        <v>1371</v>
      </c>
      <c r="C469" s="814" t="s">
        <v>571</v>
      </c>
      <c r="D469" s="814" t="s">
        <v>854</v>
      </c>
      <c r="E469" s="814" t="s">
        <v>1422</v>
      </c>
      <c r="F469" s="814" t="s">
        <v>1514</v>
      </c>
      <c r="G469" s="814" t="s">
        <v>1515</v>
      </c>
      <c r="H469" s="831"/>
      <c r="I469" s="831"/>
      <c r="J469" s="814"/>
      <c r="K469" s="814"/>
      <c r="L469" s="831"/>
      <c r="M469" s="831"/>
      <c r="N469" s="814"/>
      <c r="O469" s="814"/>
      <c r="P469" s="831">
        <v>8</v>
      </c>
      <c r="Q469" s="831">
        <v>117680</v>
      </c>
      <c r="R469" s="819"/>
      <c r="S469" s="832">
        <v>14710</v>
      </c>
    </row>
    <row r="470" spans="1:19" ht="14.45" customHeight="1" thickBot="1" x14ac:dyDescent="0.25">
      <c r="A470" s="821" t="s">
        <v>1370</v>
      </c>
      <c r="B470" s="822" t="s">
        <v>1371</v>
      </c>
      <c r="C470" s="822" t="s">
        <v>1516</v>
      </c>
      <c r="D470" s="822" t="s">
        <v>1362</v>
      </c>
      <c r="E470" s="822" t="s">
        <v>1372</v>
      </c>
      <c r="F470" s="822" t="s">
        <v>1412</v>
      </c>
      <c r="G470" s="822" t="s">
        <v>1517</v>
      </c>
      <c r="H470" s="833"/>
      <c r="I470" s="833"/>
      <c r="J470" s="822"/>
      <c r="K470" s="822"/>
      <c r="L470" s="833">
        <v>0</v>
      </c>
      <c r="M470" s="833">
        <v>0</v>
      </c>
      <c r="N470" s="822"/>
      <c r="O470" s="822"/>
      <c r="P470" s="833">
        <v>0</v>
      </c>
      <c r="Q470" s="833">
        <v>0</v>
      </c>
      <c r="R470" s="827"/>
      <c r="S470" s="834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E7BB30D-ACB0-4BF7-8D7A-CA79537D9709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3505094</v>
      </c>
      <c r="C3" s="343">
        <f t="shared" ref="C3:R3" si="0">SUBTOTAL(9,C6:C1048576)</f>
        <v>0</v>
      </c>
      <c r="D3" s="343">
        <f t="shared" si="0"/>
        <v>2747315</v>
      </c>
      <c r="E3" s="343">
        <f t="shared" si="0"/>
        <v>0</v>
      </c>
      <c r="F3" s="343">
        <f t="shared" si="0"/>
        <v>3354262</v>
      </c>
      <c r="G3" s="346">
        <f>IF(D3&lt;&gt;0,F3/D3,"")</f>
        <v>1.2209237018689156</v>
      </c>
      <c r="H3" s="342">
        <f t="shared" si="0"/>
        <v>2083306.43</v>
      </c>
      <c r="I3" s="343">
        <f t="shared" si="0"/>
        <v>0</v>
      </c>
      <c r="J3" s="343">
        <f t="shared" si="0"/>
        <v>1819660.2199999997</v>
      </c>
      <c r="K3" s="343">
        <f t="shared" si="0"/>
        <v>0</v>
      </c>
      <c r="L3" s="343">
        <f t="shared" si="0"/>
        <v>2638598.16</v>
      </c>
      <c r="M3" s="344">
        <f>IF(J3&lt;&gt;0,L3/J3,"")</f>
        <v>1.4500499219574083</v>
      </c>
      <c r="N3" s="345">
        <f t="shared" si="0"/>
        <v>221977.49</v>
      </c>
      <c r="O3" s="343">
        <f t="shared" si="0"/>
        <v>0</v>
      </c>
      <c r="P3" s="343">
        <f t="shared" si="0"/>
        <v>221964</v>
      </c>
      <c r="Q3" s="343">
        <f t="shared" si="0"/>
        <v>0</v>
      </c>
      <c r="R3" s="343">
        <f t="shared" si="0"/>
        <v>258958</v>
      </c>
      <c r="S3" s="344">
        <f>IF(P3&lt;&gt;0,R3/P3,"")</f>
        <v>1.1666666666666667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7"/>
      <c r="B5" s="848">
        <v>2019</v>
      </c>
      <c r="C5" s="849"/>
      <c r="D5" s="849">
        <v>2020</v>
      </c>
      <c r="E5" s="849"/>
      <c r="F5" s="849">
        <v>2021</v>
      </c>
      <c r="G5" s="887" t="s">
        <v>2</v>
      </c>
      <c r="H5" s="848">
        <v>2019</v>
      </c>
      <c r="I5" s="849"/>
      <c r="J5" s="849">
        <v>2020</v>
      </c>
      <c r="K5" s="849"/>
      <c r="L5" s="849">
        <v>2021</v>
      </c>
      <c r="M5" s="887" t="s">
        <v>2</v>
      </c>
      <c r="N5" s="848">
        <v>2019</v>
      </c>
      <c r="O5" s="849"/>
      <c r="P5" s="849">
        <v>2020</v>
      </c>
      <c r="Q5" s="849"/>
      <c r="R5" s="849">
        <v>2021</v>
      </c>
      <c r="S5" s="887" t="s">
        <v>2</v>
      </c>
    </row>
    <row r="6" spans="1:19" ht="14.45" customHeight="1" x14ac:dyDescent="0.2">
      <c r="A6" s="838" t="s">
        <v>1520</v>
      </c>
      <c r="B6" s="869">
        <v>573462</v>
      </c>
      <c r="C6" s="807"/>
      <c r="D6" s="869">
        <v>333388</v>
      </c>
      <c r="E6" s="807"/>
      <c r="F6" s="869">
        <v>499637</v>
      </c>
      <c r="G6" s="812"/>
      <c r="H6" s="869">
        <v>430672.73000000004</v>
      </c>
      <c r="I6" s="807"/>
      <c r="J6" s="869">
        <v>218896.93999999997</v>
      </c>
      <c r="K6" s="807"/>
      <c r="L6" s="869">
        <v>250497.88000000003</v>
      </c>
      <c r="M6" s="812"/>
      <c r="N6" s="869"/>
      <c r="O6" s="807"/>
      <c r="P6" s="869"/>
      <c r="Q6" s="807"/>
      <c r="R6" s="869"/>
      <c r="S6" s="231"/>
    </row>
    <row r="7" spans="1:19" ht="14.45" customHeight="1" x14ac:dyDescent="0.2">
      <c r="A7" s="839" t="s">
        <v>1521</v>
      </c>
      <c r="B7" s="871">
        <v>193934</v>
      </c>
      <c r="C7" s="814"/>
      <c r="D7" s="871">
        <v>138001</v>
      </c>
      <c r="E7" s="814"/>
      <c r="F7" s="871">
        <v>47600</v>
      </c>
      <c r="G7" s="819"/>
      <c r="H7" s="871">
        <v>125771.34999999998</v>
      </c>
      <c r="I7" s="814"/>
      <c r="J7" s="871">
        <v>78073.490000000005</v>
      </c>
      <c r="K7" s="814"/>
      <c r="L7" s="871">
        <v>23919.539999999997</v>
      </c>
      <c r="M7" s="819"/>
      <c r="N7" s="871"/>
      <c r="O7" s="814"/>
      <c r="P7" s="871"/>
      <c r="Q7" s="814"/>
      <c r="R7" s="871"/>
      <c r="S7" s="820"/>
    </row>
    <row r="8" spans="1:19" ht="14.45" customHeight="1" x14ac:dyDescent="0.2">
      <c r="A8" s="839" t="s">
        <v>1522</v>
      </c>
      <c r="B8" s="871">
        <v>437751</v>
      </c>
      <c r="C8" s="814"/>
      <c r="D8" s="871">
        <v>256119</v>
      </c>
      <c r="E8" s="814"/>
      <c r="F8" s="871">
        <v>260704</v>
      </c>
      <c r="G8" s="819"/>
      <c r="H8" s="871">
        <v>280766</v>
      </c>
      <c r="I8" s="814"/>
      <c r="J8" s="871">
        <v>170413.00999999998</v>
      </c>
      <c r="K8" s="814"/>
      <c r="L8" s="871">
        <v>161778.05999999997</v>
      </c>
      <c r="M8" s="819"/>
      <c r="N8" s="871"/>
      <c r="O8" s="814"/>
      <c r="P8" s="871"/>
      <c r="Q8" s="814"/>
      <c r="R8" s="871"/>
      <c r="S8" s="820"/>
    </row>
    <row r="9" spans="1:19" ht="14.45" customHeight="1" x14ac:dyDescent="0.2">
      <c r="A9" s="839" t="s">
        <v>1523</v>
      </c>
      <c r="B9" s="871">
        <v>161582</v>
      </c>
      <c r="C9" s="814"/>
      <c r="D9" s="871">
        <v>174083</v>
      </c>
      <c r="E9" s="814"/>
      <c r="F9" s="871">
        <v>30471</v>
      </c>
      <c r="G9" s="819"/>
      <c r="H9" s="871">
        <v>96347.75999999998</v>
      </c>
      <c r="I9" s="814"/>
      <c r="J9" s="871">
        <v>95583.450000000012</v>
      </c>
      <c r="K9" s="814"/>
      <c r="L9" s="871">
        <v>23018.359999999997</v>
      </c>
      <c r="M9" s="819"/>
      <c r="N9" s="871"/>
      <c r="O9" s="814"/>
      <c r="P9" s="871"/>
      <c r="Q9" s="814"/>
      <c r="R9" s="871"/>
      <c r="S9" s="820"/>
    </row>
    <row r="10" spans="1:19" ht="14.45" customHeight="1" x14ac:dyDescent="0.2">
      <c r="A10" s="839" t="s">
        <v>1524</v>
      </c>
      <c r="B10" s="871">
        <v>38</v>
      </c>
      <c r="C10" s="814"/>
      <c r="D10" s="871">
        <v>38</v>
      </c>
      <c r="E10" s="814"/>
      <c r="F10" s="871">
        <v>4892</v>
      </c>
      <c r="G10" s="819"/>
      <c r="H10" s="871"/>
      <c r="I10" s="814"/>
      <c r="J10" s="871"/>
      <c r="K10" s="814"/>
      <c r="L10" s="871">
        <v>2190</v>
      </c>
      <c r="M10" s="819"/>
      <c r="N10" s="871"/>
      <c r="O10" s="814"/>
      <c r="P10" s="871"/>
      <c r="Q10" s="814"/>
      <c r="R10" s="871"/>
      <c r="S10" s="820"/>
    </row>
    <row r="11" spans="1:19" ht="14.45" customHeight="1" x14ac:dyDescent="0.2">
      <c r="A11" s="839" t="s">
        <v>1525</v>
      </c>
      <c r="B11" s="871"/>
      <c r="C11" s="814"/>
      <c r="D11" s="871"/>
      <c r="E11" s="814"/>
      <c r="F11" s="871">
        <v>14710</v>
      </c>
      <c r="G11" s="819"/>
      <c r="H11" s="871"/>
      <c r="I11" s="814"/>
      <c r="J11" s="871"/>
      <c r="K11" s="814"/>
      <c r="L11" s="871">
        <v>7436.88</v>
      </c>
      <c r="M11" s="819"/>
      <c r="N11" s="871"/>
      <c r="O11" s="814"/>
      <c r="P11" s="871"/>
      <c r="Q11" s="814"/>
      <c r="R11" s="871"/>
      <c r="S11" s="820"/>
    </row>
    <row r="12" spans="1:19" ht="14.45" customHeight="1" x14ac:dyDescent="0.2">
      <c r="A12" s="839" t="s">
        <v>1526</v>
      </c>
      <c r="B12" s="871">
        <v>14515</v>
      </c>
      <c r="C12" s="814"/>
      <c r="D12" s="871"/>
      <c r="E12" s="814"/>
      <c r="F12" s="871">
        <v>2446</v>
      </c>
      <c r="G12" s="819"/>
      <c r="H12" s="871">
        <v>9708.65</v>
      </c>
      <c r="I12" s="814"/>
      <c r="J12" s="871"/>
      <c r="K12" s="814"/>
      <c r="L12" s="871">
        <v>1080.4000000000001</v>
      </c>
      <c r="M12" s="819"/>
      <c r="N12" s="871"/>
      <c r="O12" s="814"/>
      <c r="P12" s="871"/>
      <c r="Q12" s="814"/>
      <c r="R12" s="871"/>
      <c r="S12" s="820"/>
    </row>
    <row r="13" spans="1:19" ht="14.45" customHeight="1" x14ac:dyDescent="0.2">
      <c r="A13" s="839" t="s">
        <v>1527</v>
      </c>
      <c r="B13" s="871">
        <v>14773</v>
      </c>
      <c r="C13" s="814"/>
      <c r="D13" s="871">
        <v>35962</v>
      </c>
      <c r="E13" s="814"/>
      <c r="F13" s="871">
        <v>6183</v>
      </c>
      <c r="G13" s="819"/>
      <c r="H13" s="871">
        <v>5817.95</v>
      </c>
      <c r="I13" s="814"/>
      <c r="J13" s="871">
        <v>31192.11</v>
      </c>
      <c r="K13" s="814"/>
      <c r="L13" s="871">
        <v>3480.7999999999997</v>
      </c>
      <c r="M13" s="819"/>
      <c r="N13" s="871"/>
      <c r="O13" s="814"/>
      <c r="P13" s="871"/>
      <c r="Q13" s="814"/>
      <c r="R13" s="871"/>
      <c r="S13" s="820"/>
    </row>
    <row r="14" spans="1:19" ht="14.45" customHeight="1" x14ac:dyDescent="0.2">
      <c r="A14" s="839" t="s">
        <v>1528</v>
      </c>
      <c r="B14" s="871">
        <v>11099</v>
      </c>
      <c r="C14" s="814"/>
      <c r="D14" s="871">
        <v>23459</v>
      </c>
      <c r="E14" s="814"/>
      <c r="F14" s="871">
        <v>5614</v>
      </c>
      <c r="G14" s="819"/>
      <c r="H14" s="871">
        <v>4042.7799999999997</v>
      </c>
      <c r="I14" s="814"/>
      <c r="J14" s="871">
        <v>9084.14</v>
      </c>
      <c r="K14" s="814"/>
      <c r="L14" s="871">
        <v>1301.48</v>
      </c>
      <c r="M14" s="819"/>
      <c r="N14" s="871"/>
      <c r="O14" s="814"/>
      <c r="P14" s="871"/>
      <c r="Q14" s="814"/>
      <c r="R14" s="871"/>
      <c r="S14" s="820"/>
    </row>
    <row r="15" spans="1:19" ht="14.45" customHeight="1" x14ac:dyDescent="0.2">
      <c r="A15" s="839" t="s">
        <v>1529</v>
      </c>
      <c r="B15" s="871">
        <v>96308</v>
      </c>
      <c r="C15" s="814"/>
      <c r="D15" s="871">
        <v>7178</v>
      </c>
      <c r="E15" s="814"/>
      <c r="F15" s="871">
        <v>38908</v>
      </c>
      <c r="G15" s="819"/>
      <c r="H15" s="871">
        <v>92297.099999999991</v>
      </c>
      <c r="I15" s="814"/>
      <c r="J15" s="871">
        <v>9829.4</v>
      </c>
      <c r="K15" s="814"/>
      <c r="L15" s="871">
        <v>14549.560000000001</v>
      </c>
      <c r="M15" s="819"/>
      <c r="N15" s="871"/>
      <c r="O15" s="814"/>
      <c r="P15" s="871"/>
      <c r="Q15" s="814"/>
      <c r="R15" s="871"/>
      <c r="S15" s="820"/>
    </row>
    <row r="16" spans="1:19" ht="14.45" customHeight="1" x14ac:dyDescent="0.2">
      <c r="A16" s="839" t="s">
        <v>1530</v>
      </c>
      <c r="B16" s="871">
        <v>7983</v>
      </c>
      <c r="C16" s="814"/>
      <c r="D16" s="871">
        <v>58582</v>
      </c>
      <c r="E16" s="814"/>
      <c r="F16" s="871">
        <v>35391</v>
      </c>
      <c r="G16" s="819"/>
      <c r="H16" s="871">
        <v>6157.78</v>
      </c>
      <c r="I16" s="814"/>
      <c r="J16" s="871">
        <v>49442.58</v>
      </c>
      <c r="K16" s="814"/>
      <c r="L16" s="871">
        <v>16812</v>
      </c>
      <c r="M16" s="819"/>
      <c r="N16" s="871"/>
      <c r="O16" s="814"/>
      <c r="P16" s="871"/>
      <c r="Q16" s="814"/>
      <c r="R16" s="871"/>
      <c r="S16" s="820"/>
    </row>
    <row r="17" spans="1:19" ht="14.45" customHeight="1" x14ac:dyDescent="0.2">
      <c r="A17" s="839" t="s">
        <v>1531</v>
      </c>
      <c r="B17" s="871">
        <v>15929</v>
      </c>
      <c r="C17" s="814"/>
      <c r="D17" s="871">
        <v>26720</v>
      </c>
      <c r="E17" s="814"/>
      <c r="F17" s="871">
        <v>15098</v>
      </c>
      <c r="G17" s="819"/>
      <c r="H17" s="871">
        <v>7225.7</v>
      </c>
      <c r="I17" s="814"/>
      <c r="J17" s="871">
        <v>21327.26</v>
      </c>
      <c r="K17" s="814"/>
      <c r="L17" s="871">
        <v>7195.87</v>
      </c>
      <c r="M17" s="819"/>
      <c r="N17" s="871"/>
      <c r="O17" s="814"/>
      <c r="P17" s="871"/>
      <c r="Q17" s="814"/>
      <c r="R17" s="871"/>
      <c r="S17" s="820"/>
    </row>
    <row r="18" spans="1:19" ht="14.45" customHeight="1" x14ac:dyDescent="0.2">
      <c r="A18" s="839" t="s">
        <v>1532</v>
      </c>
      <c r="B18" s="871">
        <v>258803</v>
      </c>
      <c r="C18" s="814"/>
      <c r="D18" s="871">
        <v>166222</v>
      </c>
      <c r="E18" s="814"/>
      <c r="F18" s="871">
        <v>159749</v>
      </c>
      <c r="G18" s="819"/>
      <c r="H18" s="871">
        <v>183712.32999999993</v>
      </c>
      <c r="I18" s="814"/>
      <c r="J18" s="871">
        <v>101273.43</v>
      </c>
      <c r="K18" s="814"/>
      <c r="L18" s="871">
        <v>90456.599999999991</v>
      </c>
      <c r="M18" s="819"/>
      <c r="N18" s="871"/>
      <c r="O18" s="814"/>
      <c r="P18" s="871"/>
      <c r="Q18" s="814"/>
      <c r="R18" s="871"/>
      <c r="S18" s="820"/>
    </row>
    <row r="19" spans="1:19" ht="14.45" customHeight="1" x14ac:dyDescent="0.2">
      <c r="A19" s="839" t="s">
        <v>1533</v>
      </c>
      <c r="B19" s="871">
        <v>128992</v>
      </c>
      <c r="C19" s="814"/>
      <c r="D19" s="871">
        <v>125944</v>
      </c>
      <c r="E19" s="814"/>
      <c r="F19" s="871">
        <v>128347</v>
      </c>
      <c r="G19" s="819"/>
      <c r="H19" s="871">
        <v>137018.16999999998</v>
      </c>
      <c r="I19" s="814"/>
      <c r="J19" s="871">
        <v>77716.19</v>
      </c>
      <c r="K19" s="814"/>
      <c r="L19" s="871">
        <v>77130.78</v>
      </c>
      <c r="M19" s="819"/>
      <c r="N19" s="871"/>
      <c r="O19" s="814"/>
      <c r="P19" s="871"/>
      <c r="Q19" s="814"/>
      <c r="R19" s="871"/>
      <c r="S19" s="820"/>
    </row>
    <row r="20" spans="1:19" ht="14.45" customHeight="1" x14ac:dyDescent="0.2">
      <c r="A20" s="839" t="s">
        <v>1534</v>
      </c>
      <c r="B20" s="871"/>
      <c r="C20" s="814"/>
      <c r="D20" s="871"/>
      <c r="E20" s="814"/>
      <c r="F20" s="871">
        <v>2446</v>
      </c>
      <c r="G20" s="819"/>
      <c r="H20" s="871"/>
      <c r="I20" s="814"/>
      <c r="J20" s="871"/>
      <c r="K20" s="814"/>
      <c r="L20" s="871">
        <v>1095</v>
      </c>
      <c r="M20" s="819"/>
      <c r="N20" s="871"/>
      <c r="O20" s="814"/>
      <c r="P20" s="871"/>
      <c r="Q20" s="814"/>
      <c r="R20" s="871"/>
      <c r="S20" s="820"/>
    </row>
    <row r="21" spans="1:19" ht="14.45" customHeight="1" x14ac:dyDescent="0.2">
      <c r="A21" s="839" t="s">
        <v>1535</v>
      </c>
      <c r="B21" s="871">
        <v>2343</v>
      </c>
      <c r="C21" s="814"/>
      <c r="D21" s="871"/>
      <c r="E21" s="814"/>
      <c r="F21" s="871">
        <v>44130</v>
      </c>
      <c r="G21" s="819"/>
      <c r="H21" s="871">
        <v>1102.5</v>
      </c>
      <c r="I21" s="814"/>
      <c r="J21" s="871"/>
      <c r="K21" s="814"/>
      <c r="L21" s="871">
        <v>23835.02</v>
      </c>
      <c r="M21" s="819"/>
      <c r="N21" s="871"/>
      <c r="O21" s="814"/>
      <c r="P21" s="871"/>
      <c r="Q21" s="814"/>
      <c r="R21" s="871"/>
      <c r="S21" s="820"/>
    </row>
    <row r="22" spans="1:19" ht="14.45" customHeight="1" x14ac:dyDescent="0.2">
      <c r="A22" s="839" t="s">
        <v>1536</v>
      </c>
      <c r="B22" s="871">
        <v>96854</v>
      </c>
      <c r="C22" s="814"/>
      <c r="D22" s="871">
        <v>108740</v>
      </c>
      <c r="E22" s="814"/>
      <c r="F22" s="871">
        <v>86056</v>
      </c>
      <c r="G22" s="819"/>
      <c r="H22" s="871">
        <v>69919</v>
      </c>
      <c r="I22" s="814"/>
      <c r="J22" s="871">
        <v>75054.819999999992</v>
      </c>
      <c r="K22" s="814"/>
      <c r="L22" s="871">
        <v>32589.08</v>
      </c>
      <c r="M22" s="819"/>
      <c r="N22" s="871"/>
      <c r="O22" s="814"/>
      <c r="P22" s="871"/>
      <c r="Q22" s="814"/>
      <c r="R22" s="871"/>
      <c r="S22" s="820"/>
    </row>
    <row r="23" spans="1:19" ht="14.45" customHeight="1" x14ac:dyDescent="0.2">
      <c r="A23" s="839" t="s">
        <v>838</v>
      </c>
      <c r="B23" s="871">
        <v>1169915</v>
      </c>
      <c r="C23" s="814"/>
      <c r="D23" s="871">
        <v>878131</v>
      </c>
      <c r="E23" s="814"/>
      <c r="F23" s="871">
        <v>1377845</v>
      </c>
      <c r="G23" s="819"/>
      <c r="H23" s="871">
        <v>376066.82</v>
      </c>
      <c r="I23" s="814"/>
      <c r="J23" s="871">
        <v>638978.56999999983</v>
      </c>
      <c r="K23" s="814"/>
      <c r="L23" s="871">
        <v>1521484.2099999997</v>
      </c>
      <c r="M23" s="819"/>
      <c r="N23" s="871">
        <v>221977.49</v>
      </c>
      <c r="O23" s="814"/>
      <c r="P23" s="871">
        <v>221964</v>
      </c>
      <c r="Q23" s="814"/>
      <c r="R23" s="871">
        <v>258958</v>
      </c>
      <c r="S23" s="820"/>
    </row>
    <row r="24" spans="1:19" ht="14.45" customHeight="1" x14ac:dyDescent="0.2">
      <c r="A24" s="839" t="s">
        <v>1537</v>
      </c>
      <c r="B24" s="871">
        <v>29030</v>
      </c>
      <c r="C24" s="814"/>
      <c r="D24" s="871">
        <v>14521</v>
      </c>
      <c r="E24" s="814"/>
      <c r="F24" s="871">
        <v>29420</v>
      </c>
      <c r="G24" s="819"/>
      <c r="H24" s="871">
        <v>18179.3</v>
      </c>
      <c r="I24" s="814"/>
      <c r="J24" s="871">
        <v>4914.72</v>
      </c>
      <c r="K24" s="814"/>
      <c r="L24" s="871">
        <v>13703.14</v>
      </c>
      <c r="M24" s="819"/>
      <c r="N24" s="871"/>
      <c r="O24" s="814"/>
      <c r="P24" s="871"/>
      <c r="Q24" s="814"/>
      <c r="R24" s="871"/>
      <c r="S24" s="820"/>
    </row>
    <row r="25" spans="1:19" ht="14.45" customHeight="1" x14ac:dyDescent="0.2">
      <c r="A25" s="839" t="s">
        <v>1538</v>
      </c>
      <c r="B25" s="871"/>
      <c r="C25" s="814"/>
      <c r="D25" s="871"/>
      <c r="E25" s="814"/>
      <c r="F25" s="871">
        <v>16710</v>
      </c>
      <c r="G25" s="819"/>
      <c r="H25" s="871"/>
      <c r="I25" s="814"/>
      <c r="J25" s="871"/>
      <c r="K25" s="814"/>
      <c r="L25" s="871">
        <v>8122.91</v>
      </c>
      <c r="M25" s="819"/>
      <c r="N25" s="871"/>
      <c r="O25" s="814"/>
      <c r="P25" s="871"/>
      <c r="Q25" s="814"/>
      <c r="R25" s="871"/>
      <c r="S25" s="820"/>
    </row>
    <row r="26" spans="1:19" ht="14.45" customHeight="1" x14ac:dyDescent="0.2">
      <c r="A26" s="839" t="s">
        <v>1539</v>
      </c>
      <c r="B26" s="871">
        <v>26962</v>
      </c>
      <c r="C26" s="814"/>
      <c r="D26" s="871"/>
      <c r="E26" s="814"/>
      <c r="F26" s="871">
        <v>29386</v>
      </c>
      <c r="G26" s="819"/>
      <c r="H26" s="871">
        <v>20332.28</v>
      </c>
      <c r="I26" s="814"/>
      <c r="J26" s="871"/>
      <c r="K26" s="814"/>
      <c r="L26" s="871">
        <v>16617.37</v>
      </c>
      <c r="M26" s="819"/>
      <c r="N26" s="871"/>
      <c r="O26" s="814"/>
      <c r="P26" s="871"/>
      <c r="Q26" s="814"/>
      <c r="R26" s="871"/>
      <c r="S26" s="820"/>
    </row>
    <row r="27" spans="1:19" ht="14.45" customHeight="1" x14ac:dyDescent="0.2">
      <c r="A27" s="839" t="s">
        <v>1540</v>
      </c>
      <c r="B27" s="871">
        <v>2262</v>
      </c>
      <c r="C27" s="814"/>
      <c r="D27" s="871"/>
      <c r="E27" s="814"/>
      <c r="F27" s="871">
        <v>22383</v>
      </c>
      <c r="G27" s="819"/>
      <c r="H27" s="871">
        <v>1525.08</v>
      </c>
      <c r="I27" s="814"/>
      <c r="J27" s="871"/>
      <c r="K27" s="814"/>
      <c r="L27" s="871">
        <v>35624.199999999997</v>
      </c>
      <c r="M27" s="819"/>
      <c r="N27" s="871"/>
      <c r="O27" s="814"/>
      <c r="P27" s="871"/>
      <c r="Q27" s="814"/>
      <c r="R27" s="871"/>
      <c r="S27" s="820"/>
    </row>
    <row r="28" spans="1:19" ht="14.45" customHeight="1" x14ac:dyDescent="0.2">
      <c r="A28" s="839" t="s">
        <v>1541</v>
      </c>
      <c r="B28" s="871">
        <v>262559</v>
      </c>
      <c r="C28" s="814"/>
      <c r="D28" s="871">
        <v>377546</v>
      </c>
      <c r="E28" s="814"/>
      <c r="F28" s="871">
        <v>473081</v>
      </c>
      <c r="G28" s="819"/>
      <c r="H28" s="871">
        <v>216643.15</v>
      </c>
      <c r="I28" s="814"/>
      <c r="J28" s="871">
        <v>224261.83</v>
      </c>
      <c r="K28" s="814"/>
      <c r="L28" s="871">
        <v>295839.23</v>
      </c>
      <c r="M28" s="819"/>
      <c r="N28" s="871"/>
      <c r="O28" s="814"/>
      <c r="P28" s="871"/>
      <c r="Q28" s="814"/>
      <c r="R28" s="871"/>
      <c r="S28" s="820"/>
    </row>
    <row r="29" spans="1:19" ht="14.45" customHeight="1" x14ac:dyDescent="0.2">
      <c r="A29" s="839" t="s">
        <v>1542</v>
      </c>
      <c r="B29" s="871"/>
      <c r="C29" s="814"/>
      <c r="D29" s="871">
        <v>19138</v>
      </c>
      <c r="E29" s="814"/>
      <c r="F29" s="871">
        <v>4722</v>
      </c>
      <c r="G29" s="819"/>
      <c r="H29" s="871"/>
      <c r="I29" s="814"/>
      <c r="J29" s="871">
        <v>12547.08</v>
      </c>
      <c r="K29" s="814"/>
      <c r="L29" s="871">
        <v>1876.16</v>
      </c>
      <c r="M29" s="819"/>
      <c r="N29" s="871"/>
      <c r="O29" s="814"/>
      <c r="P29" s="871"/>
      <c r="Q29" s="814"/>
      <c r="R29" s="871"/>
      <c r="S29" s="820"/>
    </row>
    <row r="30" spans="1:19" ht="14.45" customHeight="1" thickBot="1" x14ac:dyDescent="0.25">
      <c r="A30" s="875" t="s">
        <v>1543</v>
      </c>
      <c r="B30" s="873"/>
      <c r="C30" s="822"/>
      <c r="D30" s="873">
        <v>3543</v>
      </c>
      <c r="E30" s="822"/>
      <c r="F30" s="873">
        <v>18333</v>
      </c>
      <c r="G30" s="827"/>
      <c r="H30" s="873"/>
      <c r="I30" s="822"/>
      <c r="J30" s="873">
        <v>1071.2</v>
      </c>
      <c r="K30" s="822"/>
      <c r="L30" s="873">
        <v>6963.6299999999992</v>
      </c>
      <c r="M30" s="827"/>
      <c r="N30" s="873"/>
      <c r="O30" s="822"/>
      <c r="P30" s="873"/>
      <c r="Q30" s="822"/>
      <c r="R30" s="873"/>
      <c r="S30" s="8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F353DBD-09D7-4422-907D-BEA96F14A87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9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1616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266112.90999999997</v>
      </c>
      <c r="G3" s="208">
        <f t="shared" si="0"/>
        <v>5810377.9199999999</v>
      </c>
      <c r="H3" s="208"/>
      <c r="I3" s="208"/>
      <c r="J3" s="208">
        <f t="shared" si="0"/>
        <v>180469.72999999998</v>
      </c>
      <c r="K3" s="208">
        <f t="shared" si="0"/>
        <v>4788939.2200000025</v>
      </c>
      <c r="L3" s="208"/>
      <c r="M3" s="208"/>
      <c r="N3" s="208">
        <f t="shared" si="0"/>
        <v>285210.40000000002</v>
      </c>
      <c r="O3" s="208">
        <f t="shared" si="0"/>
        <v>6251818.1599999992</v>
      </c>
      <c r="P3" s="79">
        <f>IF(K3=0,0,O3/K3)</f>
        <v>1.305470350070552</v>
      </c>
      <c r="Q3" s="209">
        <f>IF(N3=0,0,O3/N3)</f>
        <v>21.92002171028826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8"/>
      <c r="B5" s="876"/>
      <c r="C5" s="878"/>
      <c r="D5" s="888"/>
      <c r="E5" s="880"/>
      <c r="F5" s="889" t="s">
        <v>90</v>
      </c>
      <c r="G5" s="890" t="s">
        <v>14</v>
      </c>
      <c r="H5" s="891"/>
      <c r="I5" s="891"/>
      <c r="J5" s="889" t="s">
        <v>90</v>
      </c>
      <c r="K5" s="890" t="s">
        <v>14</v>
      </c>
      <c r="L5" s="891"/>
      <c r="M5" s="891"/>
      <c r="N5" s="889" t="s">
        <v>90</v>
      </c>
      <c r="O5" s="890" t="s">
        <v>14</v>
      </c>
      <c r="P5" s="892"/>
      <c r="Q5" s="885"/>
    </row>
    <row r="6" spans="1:17" ht="14.45" customHeight="1" x14ac:dyDescent="0.2">
      <c r="A6" s="806" t="s">
        <v>1544</v>
      </c>
      <c r="B6" s="807" t="s">
        <v>1371</v>
      </c>
      <c r="C6" s="807" t="s">
        <v>1372</v>
      </c>
      <c r="D6" s="807" t="s">
        <v>1503</v>
      </c>
      <c r="E6" s="807"/>
      <c r="F6" s="225">
        <v>1.55</v>
      </c>
      <c r="G6" s="225">
        <v>2819.51</v>
      </c>
      <c r="H6" s="225"/>
      <c r="I6" s="225">
        <v>1819.0387096774195</v>
      </c>
      <c r="J6" s="225"/>
      <c r="K6" s="225"/>
      <c r="L6" s="225"/>
      <c r="M6" s="225"/>
      <c r="N6" s="225"/>
      <c r="O6" s="225"/>
      <c r="P6" s="812"/>
      <c r="Q6" s="830"/>
    </row>
    <row r="7" spans="1:17" ht="14.45" customHeight="1" x14ac:dyDescent="0.2">
      <c r="A7" s="813" t="s">
        <v>1544</v>
      </c>
      <c r="B7" s="814" t="s">
        <v>1371</v>
      </c>
      <c r="C7" s="814" t="s">
        <v>1372</v>
      </c>
      <c r="D7" s="814" t="s">
        <v>1505</v>
      </c>
      <c r="E7" s="814" t="s">
        <v>1506</v>
      </c>
      <c r="F7" s="831">
        <v>6.25</v>
      </c>
      <c r="G7" s="831">
        <v>4097.01</v>
      </c>
      <c r="H7" s="831"/>
      <c r="I7" s="831">
        <v>655.52160000000003</v>
      </c>
      <c r="J7" s="831"/>
      <c r="K7" s="831"/>
      <c r="L7" s="831"/>
      <c r="M7" s="831"/>
      <c r="N7" s="831"/>
      <c r="O7" s="831"/>
      <c r="P7" s="819"/>
      <c r="Q7" s="832"/>
    </row>
    <row r="8" spans="1:17" ht="14.45" customHeight="1" x14ac:dyDescent="0.2">
      <c r="A8" s="813" t="s">
        <v>1544</v>
      </c>
      <c r="B8" s="814" t="s">
        <v>1371</v>
      </c>
      <c r="C8" s="814" t="s">
        <v>1372</v>
      </c>
      <c r="D8" s="814" t="s">
        <v>1373</v>
      </c>
      <c r="E8" s="814" t="s">
        <v>1374</v>
      </c>
      <c r="F8" s="831"/>
      <c r="G8" s="831"/>
      <c r="H8" s="831"/>
      <c r="I8" s="831"/>
      <c r="J8" s="831">
        <v>1</v>
      </c>
      <c r="K8" s="831">
        <v>1763.77</v>
      </c>
      <c r="L8" s="831"/>
      <c r="M8" s="831">
        <v>1763.77</v>
      </c>
      <c r="N8" s="831">
        <v>3</v>
      </c>
      <c r="O8" s="831">
        <v>5291.3099999999995</v>
      </c>
      <c r="P8" s="819"/>
      <c r="Q8" s="832">
        <v>1763.7699999999998</v>
      </c>
    </row>
    <row r="9" spans="1:17" ht="14.45" customHeight="1" x14ac:dyDescent="0.2">
      <c r="A9" s="813" t="s">
        <v>1544</v>
      </c>
      <c r="B9" s="814" t="s">
        <v>1371</v>
      </c>
      <c r="C9" s="814" t="s">
        <v>1375</v>
      </c>
      <c r="D9" s="814" t="s">
        <v>1380</v>
      </c>
      <c r="E9" s="814" t="s">
        <v>1381</v>
      </c>
      <c r="F9" s="831">
        <v>5123</v>
      </c>
      <c r="G9" s="831">
        <v>37654.050000000003</v>
      </c>
      <c r="H9" s="831"/>
      <c r="I9" s="831">
        <v>7.3500000000000005</v>
      </c>
      <c r="J9" s="831">
        <v>2165</v>
      </c>
      <c r="K9" s="831">
        <v>15434.05</v>
      </c>
      <c r="L9" s="831"/>
      <c r="M9" s="831">
        <v>7.1288914549653573</v>
      </c>
      <c r="N9" s="831">
        <v>8425</v>
      </c>
      <c r="O9" s="831">
        <v>61364.049999999996</v>
      </c>
      <c r="P9" s="819"/>
      <c r="Q9" s="832">
        <v>7.2835667655786347</v>
      </c>
    </row>
    <row r="10" spans="1:17" ht="14.45" customHeight="1" x14ac:dyDescent="0.2">
      <c r="A10" s="813" t="s">
        <v>1544</v>
      </c>
      <c r="B10" s="814" t="s">
        <v>1371</v>
      </c>
      <c r="C10" s="814" t="s">
        <v>1375</v>
      </c>
      <c r="D10" s="814" t="s">
        <v>1384</v>
      </c>
      <c r="E10" s="814" t="s">
        <v>1385</v>
      </c>
      <c r="F10" s="831">
        <v>33048</v>
      </c>
      <c r="G10" s="831">
        <v>177467.75999999998</v>
      </c>
      <c r="H10" s="831"/>
      <c r="I10" s="831">
        <v>5.3699999999999992</v>
      </c>
      <c r="J10" s="831">
        <v>13555</v>
      </c>
      <c r="K10" s="831">
        <v>70165.710000000006</v>
      </c>
      <c r="L10" s="831"/>
      <c r="M10" s="831">
        <v>5.1763710807819994</v>
      </c>
      <c r="N10" s="831">
        <v>13244</v>
      </c>
      <c r="O10" s="831">
        <v>70367.62</v>
      </c>
      <c r="P10" s="819"/>
      <c r="Q10" s="832">
        <v>5.3131697372395044</v>
      </c>
    </row>
    <row r="11" spans="1:17" ht="14.45" customHeight="1" x14ac:dyDescent="0.2">
      <c r="A11" s="813" t="s">
        <v>1544</v>
      </c>
      <c r="B11" s="814" t="s">
        <v>1371</v>
      </c>
      <c r="C11" s="814" t="s">
        <v>1375</v>
      </c>
      <c r="D11" s="814" t="s">
        <v>1400</v>
      </c>
      <c r="E11" s="814" t="s">
        <v>1401</v>
      </c>
      <c r="F11" s="831">
        <v>20</v>
      </c>
      <c r="G11" s="831">
        <v>36355.80000000001</v>
      </c>
      <c r="H11" s="831"/>
      <c r="I11" s="831">
        <v>1817.7900000000004</v>
      </c>
      <c r="J11" s="831">
        <v>11</v>
      </c>
      <c r="K11" s="831">
        <v>20302.279999999995</v>
      </c>
      <c r="L11" s="831"/>
      <c r="M11" s="831">
        <v>1845.6618181818178</v>
      </c>
      <c r="N11" s="831">
        <v>4</v>
      </c>
      <c r="O11" s="831">
        <v>7412.2</v>
      </c>
      <c r="P11" s="819"/>
      <c r="Q11" s="832">
        <v>1853.05</v>
      </c>
    </row>
    <row r="12" spans="1:17" ht="14.45" customHeight="1" x14ac:dyDescent="0.2">
      <c r="A12" s="813" t="s">
        <v>1544</v>
      </c>
      <c r="B12" s="814" t="s">
        <v>1371</v>
      </c>
      <c r="C12" s="814" t="s">
        <v>1375</v>
      </c>
      <c r="D12" s="814" t="s">
        <v>1404</v>
      </c>
      <c r="E12" s="814" t="s">
        <v>1405</v>
      </c>
      <c r="F12" s="831"/>
      <c r="G12" s="831"/>
      <c r="H12" s="831"/>
      <c r="I12" s="831"/>
      <c r="J12" s="831">
        <v>499</v>
      </c>
      <c r="K12" s="831">
        <v>1826.34</v>
      </c>
      <c r="L12" s="831"/>
      <c r="M12" s="831">
        <v>3.6599999999999997</v>
      </c>
      <c r="N12" s="831"/>
      <c r="O12" s="831"/>
      <c r="P12" s="819"/>
      <c r="Q12" s="832"/>
    </row>
    <row r="13" spans="1:17" ht="14.45" customHeight="1" x14ac:dyDescent="0.2">
      <c r="A13" s="813" t="s">
        <v>1544</v>
      </c>
      <c r="B13" s="814" t="s">
        <v>1371</v>
      </c>
      <c r="C13" s="814" t="s">
        <v>1375</v>
      </c>
      <c r="D13" s="814" t="s">
        <v>1406</v>
      </c>
      <c r="E13" s="814" t="s">
        <v>1407</v>
      </c>
      <c r="F13" s="831"/>
      <c r="G13" s="831"/>
      <c r="H13" s="831"/>
      <c r="I13" s="831"/>
      <c r="J13" s="831"/>
      <c r="K13" s="831"/>
      <c r="L13" s="831"/>
      <c r="M13" s="831"/>
      <c r="N13" s="831">
        <v>183</v>
      </c>
      <c r="O13" s="831">
        <v>1134.5999999999999</v>
      </c>
      <c r="P13" s="819"/>
      <c r="Q13" s="832">
        <v>6.1999999999999993</v>
      </c>
    </row>
    <row r="14" spans="1:17" ht="14.45" customHeight="1" x14ac:dyDescent="0.2">
      <c r="A14" s="813" t="s">
        <v>1544</v>
      </c>
      <c r="B14" s="814" t="s">
        <v>1371</v>
      </c>
      <c r="C14" s="814" t="s">
        <v>1375</v>
      </c>
      <c r="D14" s="814" t="s">
        <v>1508</v>
      </c>
      <c r="E14" s="814" t="s">
        <v>1509</v>
      </c>
      <c r="F14" s="831">
        <v>5070</v>
      </c>
      <c r="G14" s="831">
        <v>172278.6</v>
      </c>
      <c r="H14" s="831"/>
      <c r="I14" s="831">
        <v>33.980000000000004</v>
      </c>
      <c r="J14" s="831">
        <v>3206</v>
      </c>
      <c r="K14" s="831">
        <v>109404.79000000001</v>
      </c>
      <c r="L14" s="831"/>
      <c r="M14" s="831">
        <v>34.125012476606365</v>
      </c>
      <c r="N14" s="831">
        <v>3050</v>
      </c>
      <c r="O14" s="831">
        <v>104928.1</v>
      </c>
      <c r="P14" s="819"/>
      <c r="Q14" s="832">
        <v>34.402655737704919</v>
      </c>
    </row>
    <row r="15" spans="1:17" ht="14.45" customHeight="1" x14ac:dyDescent="0.2">
      <c r="A15" s="813" t="s">
        <v>1544</v>
      </c>
      <c r="B15" s="814" t="s">
        <v>1371</v>
      </c>
      <c r="C15" s="814" t="s">
        <v>1422</v>
      </c>
      <c r="D15" s="814" t="s">
        <v>1425</v>
      </c>
      <c r="E15" s="814" t="s">
        <v>1426</v>
      </c>
      <c r="F15" s="831">
        <v>8</v>
      </c>
      <c r="G15" s="831">
        <v>3576</v>
      </c>
      <c r="H15" s="831"/>
      <c r="I15" s="831">
        <v>447</v>
      </c>
      <c r="J15" s="831">
        <v>1</v>
      </c>
      <c r="K15" s="831">
        <v>449</v>
      </c>
      <c r="L15" s="831"/>
      <c r="M15" s="831">
        <v>449</v>
      </c>
      <c r="N15" s="831">
        <v>4</v>
      </c>
      <c r="O15" s="831">
        <v>1888</v>
      </c>
      <c r="P15" s="819"/>
      <c r="Q15" s="832">
        <v>472</v>
      </c>
    </row>
    <row r="16" spans="1:17" ht="14.45" customHeight="1" x14ac:dyDescent="0.2">
      <c r="A16" s="813" t="s">
        <v>1544</v>
      </c>
      <c r="B16" s="814" t="s">
        <v>1371</v>
      </c>
      <c r="C16" s="814" t="s">
        <v>1422</v>
      </c>
      <c r="D16" s="814" t="s">
        <v>1445</v>
      </c>
      <c r="E16" s="814" t="s">
        <v>1446</v>
      </c>
      <c r="F16" s="831"/>
      <c r="G16" s="831"/>
      <c r="H16" s="831"/>
      <c r="I16" s="831"/>
      <c r="J16" s="831">
        <v>1</v>
      </c>
      <c r="K16" s="831">
        <v>1223</v>
      </c>
      <c r="L16" s="831"/>
      <c r="M16" s="831">
        <v>1223</v>
      </c>
      <c r="N16" s="831"/>
      <c r="O16" s="831"/>
      <c r="P16" s="819"/>
      <c r="Q16" s="832"/>
    </row>
    <row r="17" spans="1:17" ht="14.45" customHeight="1" x14ac:dyDescent="0.2">
      <c r="A17" s="813" t="s">
        <v>1544</v>
      </c>
      <c r="B17" s="814" t="s">
        <v>1371</v>
      </c>
      <c r="C17" s="814" t="s">
        <v>1422</v>
      </c>
      <c r="D17" s="814" t="s">
        <v>1447</v>
      </c>
      <c r="E17" s="814" t="s">
        <v>1448</v>
      </c>
      <c r="F17" s="831">
        <v>20</v>
      </c>
      <c r="G17" s="831">
        <v>13700</v>
      </c>
      <c r="H17" s="831"/>
      <c r="I17" s="831">
        <v>685</v>
      </c>
      <c r="J17" s="831">
        <v>11</v>
      </c>
      <c r="K17" s="831">
        <v>7557</v>
      </c>
      <c r="L17" s="831"/>
      <c r="M17" s="831">
        <v>687</v>
      </c>
      <c r="N17" s="831">
        <v>3</v>
      </c>
      <c r="O17" s="831">
        <v>2145</v>
      </c>
      <c r="P17" s="819"/>
      <c r="Q17" s="832">
        <v>715</v>
      </c>
    </row>
    <row r="18" spans="1:17" ht="14.45" customHeight="1" x14ac:dyDescent="0.2">
      <c r="A18" s="813" t="s">
        <v>1544</v>
      </c>
      <c r="B18" s="814" t="s">
        <v>1371</v>
      </c>
      <c r="C18" s="814" t="s">
        <v>1422</v>
      </c>
      <c r="D18" s="814" t="s">
        <v>1453</v>
      </c>
      <c r="E18" s="814" t="s">
        <v>1454</v>
      </c>
      <c r="F18" s="831">
        <v>132</v>
      </c>
      <c r="G18" s="831">
        <v>241692</v>
      </c>
      <c r="H18" s="831"/>
      <c r="I18" s="831">
        <v>1831</v>
      </c>
      <c r="J18" s="831">
        <v>77</v>
      </c>
      <c r="K18" s="831">
        <v>141295</v>
      </c>
      <c r="L18" s="831"/>
      <c r="M18" s="831">
        <v>1835</v>
      </c>
      <c r="N18" s="831">
        <v>124</v>
      </c>
      <c r="O18" s="831">
        <v>236716</v>
      </c>
      <c r="P18" s="819"/>
      <c r="Q18" s="832">
        <v>1909</v>
      </c>
    </row>
    <row r="19" spans="1:17" ht="14.45" customHeight="1" x14ac:dyDescent="0.2">
      <c r="A19" s="813" t="s">
        <v>1544</v>
      </c>
      <c r="B19" s="814" t="s">
        <v>1371</v>
      </c>
      <c r="C19" s="814" t="s">
        <v>1422</v>
      </c>
      <c r="D19" s="814" t="s">
        <v>1455</v>
      </c>
      <c r="E19" s="814" t="s">
        <v>1456</v>
      </c>
      <c r="F19" s="831">
        <v>89</v>
      </c>
      <c r="G19" s="831">
        <v>38359</v>
      </c>
      <c r="H19" s="831"/>
      <c r="I19" s="831">
        <v>431</v>
      </c>
      <c r="J19" s="831">
        <v>41</v>
      </c>
      <c r="K19" s="831">
        <v>17753</v>
      </c>
      <c r="L19" s="831"/>
      <c r="M19" s="831">
        <v>433</v>
      </c>
      <c r="N19" s="831">
        <v>53</v>
      </c>
      <c r="O19" s="831">
        <v>23956</v>
      </c>
      <c r="P19" s="819"/>
      <c r="Q19" s="832">
        <v>452</v>
      </c>
    </row>
    <row r="20" spans="1:17" ht="14.45" customHeight="1" x14ac:dyDescent="0.2">
      <c r="A20" s="813" t="s">
        <v>1544</v>
      </c>
      <c r="B20" s="814" t="s">
        <v>1371</v>
      </c>
      <c r="C20" s="814" t="s">
        <v>1422</v>
      </c>
      <c r="D20" s="814" t="s">
        <v>1514</v>
      </c>
      <c r="E20" s="814" t="s">
        <v>1515</v>
      </c>
      <c r="F20" s="831">
        <v>17</v>
      </c>
      <c r="G20" s="831">
        <v>246755</v>
      </c>
      <c r="H20" s="831"/>
      <c r="I20" s="831">
        <v>14515</v>
      </c>
      <c r="J20" s="831">
        <v>10</v>
      </c>
      <c r="K20" s="831">
        <v>145210</v>
      </c>
      <c r="L20" s="831"/>
      <c r="M20" s="831">
        <v>14521</v>
      </c>
      <c r="N20" s="831">
        <v>13</v>
      </c>
      <c r="O20" s="831">
        <v>191230</v>
      </c>
      <c r="P20" s="819"/>
      <c r="Q20" s="832">
        <v>14710</v>
      </c>
    </row>
    <row r="21" spans="1:17" ht="14.45" customHeight="1" x14ac:dyDescent="0.2">
      <c r="A21" s="813" t="s">
        <v>1544</v>
      </c>
      <c r="B21" s="814" t="s">
        <v>1371</v>
      </c>
      <c r="C21" s="814" t="s">
        <v>1422</v>
      </c>
      <c r="D21" s="814" t="s">
        <v>1465</v>
      </c>
      <c r="E21" s="814" t="s">
        <v>1466</v>
      </c>
      <c r="F21" s="831">
        <v>22</v>
      </c>
      <c r="G21" s="831">
        <v>13508</v>
      </c>
      <c r="H21" s="831"/>
      <c r="I21" s="831">
        <v>614</v>
      </c>
      <c r="J21" s="831">
        <v>14</v>
      </c>
      <c r="K21" s="831">
        <v>8652</v>
      </c>
      <c r="L21" s="831"/>
      <c r="M21" s="831">
        <v>618</v>
      </c>
      <c r="N21" s="831">
        <v>14</v>
      </c>
      <c r="O21" s="831">
        <v>9072</v>
      </c>
      <c r="P21" s="819"/>
      <c r="Q21" s="832">
        <v>648</v>
      </c>
    </row>
    <row r="22" spans="1:17" ht="14.45" customHeight="1" x14ac:dyDescent="0.2">
      <c r="A22" s="813" t="s">
        <v>1544</v>
      </c>
      <c r="B22" s="814" t="s">
        <v>1371</v>
      </c>
      <c r="C22" s="814" t="s">
        <v>1422</v>
      </c>
      <c r="D22" s="814" t="s">
        <v>1471</v>
      </c>
      <c r="E22" s="814" t="s">
        <v>1472</v>
      </c>
      <c r="F22" s="831"/>
      <c r="G22" s="831"/>
      <c r="H22" s="831"/>
      <c r="I22" s="831"/>
      <c r="J22" s="831">
        <v>3</v>
      </c>
      <c r="K22" s="831">
        <v>4053</v>
      </c>
      <c r="L22" s="831"/>
      <c r="M22" s="831">
        <v>1351</v>
      </c>
      <c r="N22" s="831">
        <v>4</v>
      </c>
      <c r="O22" s="831">
        <v>5632</v>
      </c>
      <c r="P22" s="819"/>
      <c r="Q22" s="832">
        <v>1408</v>
      </c>
    </row>
    <row r="23" spans="1:17" ht="14.45" customHeight="1" x14ac:dyDescent="0.2">
      <c r="A23" s="813" t="s">
        <v>1544</v>
      </c>
      <c r="B23" s="814" t="s">
        <v>1371</v>
      </c>
      <c r="C23" s="814" t="s">
        <v>1422</v>
      </c>
      <c r="D23" s="814" t="s">
        <v>1473</v>
      </c>
      <c r="E23" s="814" t="s">
        <v>1474</v>
      </c>
      <c r="F23" s="831">
        <v>31</v>
      </c>
      <c r="G23" s="831">
        <v>15872</v>
      </c>
      <c r="H23" s="831"/>
      <c r="I23" s="831">
        <v>512</v>
      </c>
      <c r="J23" s="831">
        <v>14</v>
      </c>
      <c r="K23" s="831">
        <v>7196</v>
      </c>
      <c r="L23" s="831"/>
      <c r="M23" s="831">
        <v>514</v>
      </c>
      <c r="N23" s="831">
        <v>54</v>
      </c>
      <c r="O23" s="831">
        <v>28998</v>
      </c>
      <c r="P23" s="819"/>
      <c r="Q23" s="832">
        <v>537</v>
      </c>
    </row>
    <row r="24" spans="1:17" ht="14.45" customHeight="1" x14ac:dyDescent="0.2">
      <c r="A24" s="813" t="s">
        <v>1545</v>
      </c>
      <c r="B24" s="814" t="s">
        <v>1371</v>
      </c>
      <c r="C24" s="814" t="s">
        <v>1372</v>
      </c>
      <c r="D24" s="814" t="s">
        <v>1505</v>
      </c>
      <c r="E24" s="814" t="s">
        <v>1506</v>
      </c>
      <c r="F24" s="831">
        <v>4.45</v>
      </c>
      <c r="G24" s="831">
        <v>2917.0600000000004</v>
      </c>
      <c r="H24" s="831"/>
      <c r="I24" s="831">
        <v>655.51910112359553</v>
      </c>
      <c r="J24" s="831">
        <v>0.35</v>
      </c>
      <c r="K24" s="831">
        <v>229.43</v>
      </c>
      <c r="L24" s="831"/>
      <c r="M24" s="831">
        <v>655.51428571428573</v>
      </c>
      <c r="N24" s="831"/>
      <c r="O24" s="831"/>
      <c r="P24" s="819"/>
      <c r="Q24" s="832"/>
    </row>
    <row r="25" spans="1:17" ht="14.45" customHeight="1" x14ac:dyDescent="0.2">
      <c r="A25" s="813" t="s">
        <v>1545</v>
      </c>
      <c r="B25" s="814" t="s">
        <v>1371</v>
      </c>
      <c r="C25" s="814" t="s">
        <v>1375</v>
      </c>
      <c r="D25" s="814" t="s">
        <v>1380</v>
      </c>
      <c r="E25" s="814" t="s">
        <v>1381</v>
      </c>
      <c r="F25" s="831">
        <v>2329</v>
      </c>
      <c r="G25" s="831">
        <v>17118.149999999998</v>
      </c>
      <c r="H25" s="831"/>
      <c r="I25" s="831">
        <v>7.3499999999999988</v>
      </c>
      <c r="J25" s="831">
        <v>760</v>
      </c>
      <c r="K25" s="831">
        <v>5418.5</v>
      </c>
      <c r="L25" s="831"/>
      <c r="M25" s="831">
        <v>7.1296052631578943</v>
      </c>
      <c r="N25" s="831">
        <v>617</v>
      </c>
      <c r="O25" s="831">
        <v>4504.1000000000004</v>
      </c>
      <c r="P25" s="819"/>
      <c r="Q25" s="832">
        <v>7.3000000000000007</v>
      </c>
    </row>
    <row r="26" spans="1:17" ht="14.45" customHeight="1" x14ac:dyDescent="0.2">
      <c r="A26" s="813" t="s">
        <v>1545</v>
      </c>
      <c r="B26" s="814" t="s">
        <v>1371</v>
      </c>
      <c r="C26" s="814" t="s">
        <v>1375</v>
      </c>
      <c r="D26" s="814" t="s">
        <v>1388</v>
      </c>
      <c r="E26" s="814" t="s">
        <v>1389</v>
      </c>
      <c r="F26" s="831"/>
      <c r="G26" s="831"/>
      <c r="H26" s="831"/>
      <c r="I26" s="831"/>
      <c r="J26" s="831"/>
      <c r="K26" s="831"/>
      <c r="L26" s="831"/>
      <c r="M26" s="831"/>
      <c r="N26" s="831">
        <v>30</v>
      </c>
      <c r="O26" s="831">
        <v>284.7</v>
      </c>
      <c r="P26" s="819"/>
      <c r="Q26" s="832">
        <v>9.49</v>
      </c>
    </row>
    <row r="27" spans="1:17" ht="14.45" customHeight="1" x14ac:dyDescent="0.2">
      <c r="A27" s="813" t="s">
        <v>1545</v>
      </c>
      <c r="B27" s="814" t="s">
        <v>1371</v>
      </c>
      <c r="C27" s="814" t="s">
        <v>1375</v>
      </c>
      <c r="D27" s="814" t="s">
        <v>1400</v>
      </c>
      <c r="E27" s="814" t="s">
        <v>1401</v>
      </c>
      <c r="F27" s="831">
        <v>8</v>
      </c>
      <c r="G27" s="831">
        <v>14542.320000000003</v>
      </c>
      <c r="H27" s="831"/>
      <c r="I27" s="831">
        <v>1817.7900000000004</v>
      </c>
      <c r="J27" s="831">
        <v>4</v>
      </c>
      <c r="K27" s="831">
        <v>7382.8</v>
      </c>
      <c r="L27" s="831"/>
      <c r="M27" s="831">
        <v>1845.7</v>
      </c>
      <c r="N27" s="831">
        <v>2</v>
      </c>
      <c r="O27" s="831">
        <v>3706.1</v>
      </c>
      <c r="P27" s="819"/>
      <c r="Q27" s="832">
        <v>1853.05</v>
      </c>
    </row>
    <row r="28" spans="1:17" ht="14.45" customHeight="1" x14ac:dyDescent="0.2">
      <c r="A28" s="813" t="s">
        <v>1545</v>
      </c>
      <c r="B28" s="814" t="s">
        <v>1371</v>
      </c>
      <c r="C28" s="814" t="s">
        <v>1375</v>
      </c>
      <c r="D28" s="814" t="s">
        <v>1404</v>
      </c>
      <c r="E28" s="814" t="s">
        <v>1405</v>
      </c>
      <c r="F28" s="831">
        <v>570</v>
      </c>
      <c r="G28" s="831">
        <v>2200.1999999999998</v>
      </c>
      <c r="H28" s="831"/>
      <c r="I28" s="831">
        <v>3.86</v>
      </c>
      <c r="J28" s="831"/>
      <c r="K28" s="831"/>
      <c r="L28" s="831"/>
      <c r="M28" s="831"/>
      <c r="N28" s="831"/>
      <c r="O28" s="831"/>
      <c r="P28" s="819"/>
      <c r="Q28" s="832"/>
    </row>
    <row r="29" spans="1:17" ht="14.45" customHeight="1" x14ac:dyDescent="0.2">
      <c r="A29" s="813" t="s">
        <v>1545</v>
      </c>
      <c r="B29" s="814" t="s">
        <v>1371</v>
      </c>
      <c r="C29" s="814" t="s">
        <v>1375</v>
      </c>
      <c r="D29" s="814" t="s">
        <v>1508</v>
      </c>
      <c r="E29" s="814" t="s">
        <v>1509</v>
      </c>
      <c r="F29" s="831">
        <v>2619</v>
      </c>
      <c r="G29" s="831">
        <v>88993.62</v>
      </c>
      <c r="H29" s="831"/>
      <c r="I29" s="831">
        <v>33.979999999999997</v>
      </c>
      <c r="J29" s="831">
        <v>1906</v>
      </c>
      <c r="K29" s="831">
        <v>65042.76</v>
      </c>
      <c r="L29" s="831"/>
      <c r="M29" s="831">
        <v>34.125267576075551</v>
      </c>
      <c r="N29" s="831">
        <v>448</v>
      </c>
      <c r="O29" s="831">
        <v>15424.64</v>
      </c>
      <c r="P29" s="819"/>
      <c r="Q29" s="832">
        <v>34.43</v>
      </c>
    </row>
    <row r="30" spans="1:17" ht="14.45" customHeight="1" x14ac:dyDescent="0.2">
      <c r="A30" s="813" t="s">
        <v>1545</v>
      </c>
      <c r="B30" s="814" t="s">
        <v>1371</v>
      </c>
      <c r="C30" s="814" t="s">
        <v>1422</v>
      </c>
      <c r="D30" s="814" t="s">
        <v>1435</v>
      </c>
      <c r="E30" s="814" t="s">
        <v>1436</v>
      </c>
      <c r="F30" s="831"/>
      <c r="G30" s="831"/>
      <c r="H30" s="831"/>
      <c r="I30" s="831"/>
      <c r="J30" s="831"/>
      <c r="K30" s="831"/>
      <c r="L30" s="831"/>
      <c r="M30" s="831"/>
      <c r="N30" s="831">
        <v>1</v>
      </c>
      <c r="O30" s="831">
        <v>3148</v>
      </c>
      <c r="P30" s="819"/>
      <c r="Q30" s="832">
        <v>3148</v>
      </c>
    </row>
    <row r="31" spans="1:17" ht="14.45" customHeight="1" x14ac:dyDescent="0.2">
      <c r="A31" s="813" t="s">
        <v>1545</v>
      </c>
      <c r="B31" s="814" t="s">
        <v>1371</v>
      </c>
      <c r="C31" s="814" t="s">
        <v>1422</v>
      </c>
      <c r="D31" s="814" t="s">
        <v>1447</v>
      </c>
      <c r="E31" s="814" t="s">
        <v>1448</v>
      </c>
      <c r="F31" s="831">
        <v>8</v>
      </c>
      <c r="G31" s="831">
        <v>5480</v>
      </c>
      <c r="H31" s="831"/>
      <c r="I31" s="831">
        <v>685</v>
      </c>
      <c r="J31" s="831">
        <v>4</v>
      </c>
      <c r="K31" s="831">
        <v>2748</v>
      </c>
      <c r="L31" s="831"/>
      <c r="M31" s="831">
        <v>687</v>
      </c>
      <c r="N31" s="831">
        <v>2</v>
      </c>
      <c r="O31" s="831">
        <v>1430</v>
      </c>
      <c r="P31" s="819"/>
      <c r="Q31" s="832">
        <v>715</v>
      </c>
    </row>
    <row r="32" spans="1:17" ht="14.45" customHeight="1" x14ac:dyDescent="0.2">
      <c r="A32" s="813" t="s">
        <v>1545</v>
      </c>
      <c r="B32" s="814" t="s">
        <v>1371</v>
      </c>
      <c r="C32" s="814" t="s">
        <v>1422</v>
      </c>
      <c r="D32" s="814" t="s">
        <v>1453</v>
      </c>
      <c r="E32" s="814" t="s">
        <v>1454</v>
      </c>
      <c r="F32" s="831">
        <v>19</v>
      </c>
      <c r="G32" s="831">
        <v>34789</v>
      </c>
      <c r="H32" s="831"/>
      <c r="I32" s="831">
        <v>1831</v>
      </c>
      <c r="J32" s="831">
        <v>9</v>
      </c>
      <c r="K32" s="831">
        <v>16515</v>
      </c>
      <c r="L32" s="831"/>
      <c r="M32" s="831">
        <v>1835</v>
      </c>
      <c r="N32" s="831">
        <v>6</v>
      </c>
      <c r="O32" s="831">
        <v>11454</v>
      </c>
      <c r="P32" s="819"/>
      <c r="Q32" s="832">
        <v>1909</v>
      </c>
    </row>
    <row r="33" spans="1:17" ht="14.45" customHeight="1" x14ac:dyDescent="0.2">
      <c r="A33" s="813" t="s">
        <v>1545</v>
      </c>
      <c r="B33" s="814" t="s">
        <v>1371</v>
      </c>
      <c r="C33" s="814" t="s">
        <v>1422</v>
      </c>
      <c r="D33" s="814" t="s">
        <v>1514</v>
      </c>
      <c r="E33" s="814" t="s">
        <v>1515</v>
      </c>
      <c r="F33" s="831">
        <v>10</v>
      </c>
      <c r="G33" s="831">
        <v>145150</v>
      </c>
      <c r="H33" s="831"/>
      <c r="I33" s="831">
        <v>14515</v>
      </c>
      <c r="J33" s="831">
        <v>8</v>
      </c>
      <c r="K33" s="831">
        <v>116168</v>
      </c>
      <c r="L33" s="831"/>
      <c r="M33" s="831">
        <v>14521</v>
      </c>
      <c r="N33" s="831">
        <v>2</v>
      </c>
      <c r="O33" s="831">
        <v>29420</v>
      </c>
      <c r="P33" s="819"/>
      <c r="Q33" s="832">
        <v>14710</v>
      </c>
    </row>
    <row r="34" spans="1:17" ht="14.45" customHeight="1" x14ac:dyDescent="0.2">
      <c r="A34" s="813" t="s">
        <v>1545</v>
      </c>
      <c r="B34" s="814" t="s">
        <v>1371</v>
      </c>
      <c r="C34" s="814" t="s">
        <v>1422</v>
      </c>
      <c r="D34" s="814" t="s">
        <v>1471</v>
      </c>
      <c r="E34" s="814" t="s">
        <v>1472</v>
      </c>
      <c r="F34" s="831">
        <v>1</v>
      </c>
      <c r="G34" s="831">
        <v>1347</v>
      </c>
      <c r="H34" s="831"/>
      <c r="I34" s="831">
        <v>1347</v>
      </c>
      <c r="J34" s="831"/>
      <c r="K34" s="831"/>
      <c r="L34" s="831"/>
      <c r="M34" s="831"/>
      <c r="N34" s="831"/>
      <c r="O34" s="831"/>
      <c r="P34" s="819"/>
      <c r="Q34" s="832"/>
    </row>
    <row r="35" spans="1:17" ht="14.45" customHeight="1" x14ac:dyDescent="0.2">
      <c r="A35" s="813" t="s">
        <v>1545</v>
      </c>
      <c r="B35" s="814" t="s">
        <v>1371</v>
      </c>
      <c r="C35" s="814" t="s">
        <v>1422</v>
      </c>
      <c r="D35" s="814" t="s">
        <v>1473</v>
      </c>
      <c r="E35" s="814" t="s">
        <v>1474</v>
      </c>
      <c r="F35" s="831">
        <v>14</v>
      </c>
      <c r="G35" s="831">
        <v>7168</v>
      </c>
      <c r="H35" s="831"/>
      <c r="I35" s="831">
        <v>512</v>
      </c>
      <c r="J35" s="831">
        <v>5</v>
      </c>
      <c r="K35" s="831">
        <v>2570</v>
      </c>
      <c r="L35" s="831"/>
      <c r="M35" s="831">
        <v>514</v>
      </c>
      <c r="N35" s="831">
        <v>4</v>
      </c>
      <c r="O35" s="831">
        <v>2148</v>
      </c>
      <c r="P35" s="819"/>
      <c r="Q35" s="832">
        <v>537</v>
      </c>
    </row>
    <row r="36" spans="1:17" ht="14.45" customHeight="1" x14ac:dyDescent="0.2">
      <c r="A36" s="813" t="s">
        <v>1546</v>
      </c>
      <c r="B36" s="814" t="s">
        <v>1371</v>
      </c>
      <c r="C36" s="814" t="s">
        <v>1372</v>
      </c>
      <c r="D36" s="814" t="s">
        <v>1505</v>
      </c>
      <c r="E36" s="814" t="s">
        <v>1506</v>
      </c>
      <c r="F36" s="831">
        <v>8.5500000000000025</v>
      </c>
      <c r="G36" s="831">
        <v>5604.71</v>
      </c>
      <c r="H36" s="831"/>
      <c r="I36" s="831">
        <v>655.52163742690038</v>
      </c>
      <c r="J36" s="831"/>
      <c r="K36" s="831"/>
      <c r="L36" s="831"/>
      <c r="M36" s="831"/>
      <c r="N36" s="831"/>
      <c r="O36" s="831"/>
      <c r="P36" s="819"/>
      <c r="Q36" s="832"/>
    </row>
    <row r="37" spans="1:17" ht="14.45" customHeight="1" x14ac:dyDescent="0.2">
      <c r="A37" s="813" t="s">
        <v>1546</v>
      </c>
      <c r="B37" s="814" t="s">
        <v>1371</v>
      </c>
      <c r="C37" s="814" t="s">
        <v>1372</v>
      </c>
      <c r="D37" s="814" t="s">
        <v>1507</v>
      </c>
      <c r="E37" s="814" t="s">
        <v>1506</v>
      </c>
      <c r="F37" s="831">
        <v>0.06</v>
      </c>
      <c r="G37" s="831">
        <v>196.56</v>
      </c>
      <c r="H37" s="831"/>
      <c r="I37" s="831">
        <v>3276</v>
      </c>
      <c r="J37" s="831"/>
      <c r="K37" s="831"/>
      <c r="L37" s="831"/>
      <c r="M37" s="831"/>
      <c r="N37" s="831"/>
      <c r="O37" s="831"/>
      <c r="P37" s="819"/>
      <c r="Q37" s="832"/>
    </row>
    <row r="38" spans="1:17" ht="14.45" customHeight="1" x14ac:dyDescent="0.2">
      <c r="A38" s="813" t="s">
        <v>1546</v>
      </c>
      <c r="B38" s="814" t="s">
        <v>1371</v>
      </c>
      <c r="C38" s="814" t="s">
        <v>1375</v>
      </c>
      <c r="D38" s="814" t="s">
        <v>1378</v>
      </c>
      <c r="E38" s="814" t="s">
        <v>1379</v>
      </c>
      <c r="F38" s="831">
        <v>751</v>
      </c>
      <c r="G38" s="831">
        <v>1997.66</v>
      </c>
      <c r="H38" s="831"/>
      <c r="I38" s="831">
        <v>2.66</v>
      </c>
      <c r="J38" s="831">
        <v>85</v>
      </c>
      <c r="K38" s="831">
        <v>211.65</v>
      </c>
      <c r="L38" s="831"/>
      <c r="M38" s="831">
        <v>2.4900000000000002</v>
      </c>
      <c r="N38" s="831">
        <v>190</v>
      </c>
      <c r="O38" s="831">
        <v>473.1</v>
      </c>
      <c r="P38" s="819"/>
      <c r="Q38" s="832">
        <v>2.4900000000000002</v>
      </c>
    </row>
    <row r="39" spans="1:17" ht="14.45" customHeight="1" x14ac:dyDescent="0.2">
      <c r="A39" s="813" t="s">
        <v>1546</v>
      </c>
      <c r="B39" s="814" t="s">
        <v>1371</v>
      </c>
      <c r="C39" s="814" t="s">
        <v>1375</v>
      </c>
      <c r="D39" s="814" t="s">
        <v>1380</v>
      </c>
      <c r="E39" s="814" t="s">
        <v>1381</v>
      </c>
      <c r="F39" s="831">
        <v>3003</v>
      </c>
      <c r="G39" s="831">
        <v>22072.05</v>
      </c>
      <c r="H39" s="831"/>
      <c r="I39" s="831">
        <v>7.35</v>
      </c>
      <c r="J39" s="831">
        <v>2281</v>
      </c>
      <c r="K39" s="831">
        <v>16275.4</v>
      </c>
      <c r="L39" s="831"/>
      <c r="M39" s="831">
        <v>7.1352038579570358</v>
      </c>
      <c r="N39" s="831">
        <v>3081</v>
      </c>
      <c r="O39" s="831">
        <v>22442.699999999997</v>
      </c>
      <c r="P39" s="819"/>
      <c r="Q39" s="832">
        <v>7.2842259006815961</v>
      </c>
    </row>
    <row r="40" spans="1:17" ht="14.45" customHeight="1" x14ac:dyDescent="0.2">
      <c r="A40" s="813" t="s">
        <v>1546</v>
      </c>
      <c r="B40" s="814" t="s">
        <v>1371</v>
      </c>
      <c r="C40" s="814" t="s">
        <v>1375</v>
      </c>
      <c r="D40" s="814" t="s">
        <v>1382</v>
      </c>
      <c r="E40" s="814" t="s">
        <v>1383</v>
      </c>
      <c r="F40" s="831"/>
      <c r="G40" s="831"/>
      <c r="H40" s="831"/>
      <c r="I40" s="831"/>
      <c r="J40" s="831">
        <v>1</v>
      </c>
      <c r="K40" s="831">
        <v>10</v>
      </c>
      <c r="L40" s="831"/>
      <c r="M40" s="831">
        <v>10</v>
      </c>
      <c r="N40" s="831">
        <v>1</v>
      </c>
      <c r="O40" s="831">
        <v>10.29</v>
      </c>
      <c r="P40" s="819"/>
      <c r="Q40" s="832">
        <v>10.29</v>
      </c>
    </row>
    <row r="41" spans="1:17" ht="14.45" customHeight="1" x14ac:dyDescent="0.2">
      <c r="A41" s="813" t="s">
        <v>1546</v>
      </c>
      <c r="B41" s="814" t="s">
        <v>1371</v>
      </c>
      <c r="C41" s="814" t="s">
        <v>1375</v>
      </c>
      <c r="D41" s="814" t="s">
        <v>1384</v>
      </c>
      <c r="E41" s="814" t="s">
        <v>1385</v>
      </c>
      <c r="F41" s="831">
        <v>3823</v>
      </c>
      <c r="G41" s="831">
        <v>20529.509999999998</v>
      </c>
      <c r="H41" s="831"/>
      <c r="I41" s="831">
        <v>5.3699999999999992</v>
      </c>
      <c r="J41" s="831">
        <v>2458</v>
      </c>
      <c r="K41" s="831">
        <v>12710.87</v>
      </c>
      <c r="L41" s="831"/>
      <c r="M41" s="831">
        <v>5.1712245728234336</v>
      </c>
      <c r="N41" s="831">
        <v>449</v>
      </c>
      <c r="O41" s="831">
        <v>2393.17</v>
      </c>
      <c r="P41" s="819"/>
      <c r="Q41" s="832">
        <v>5.33</v>
      </c>
    </row>
    <row r="42" spans="1:17" ht="14.45" customHeight="1" x14ac:dyDescent="0.2">
      <c r="A42" s="813" t="s">
        <v>1546</v>
      </c>
      <c r="B42" s="814" t="s">
        <v>1371</v>
      </c>
      <c r="C42" s="814" t="s">
        <v>1375</v>
      </c>
      <c r="D42" s="814" t="s">
        <v>1388</v>
      </c>
      <c r="E42" s="814" t="s">
        <v>1389</v>
      </c>
      <c r="F42" s="831">
        <v>42</v>
      </c>
      <c r="G42" s="831">
        <v>394.8</v>
      </c>
      <c r="H42" s="831"/>
      <c r="I42" s="831">
        <v>9.4</v>
      </c>
      <c r="J42" s="831">
        <v>88</v>
      </c>
      <c r="K42" s="831">
        <v>813.12000000000012</v>
      </c>
      <c r="L42" s="831"/>
      <c r="M42" s="831">
        <v>9.240000000000002</v>
      </c>
      <c r="N42" s="831">
        <v>30</v>
      </c>
      <c r="O42" s="831">
        <v>284.7</v>
      </c>
      <c r="P42" s="819"/>
      <c r="Q42" s="832">
        <v>9.49</v>
      </c>
    </row>
    <row r="43" spans="1:17" ht="14.45" customHeight="1" x14ac:dyDescent="0.2">
      <c r="A43" s="813" t="s">
        <v>1546</v>
      </c>
      <c r="B43" s="814" t="s">
        <v>1371</v>
      </c>
      <c r="C43" s="814" t="s">
        <v>1375</v>
      </c>
      <c r="D43" s="814" t="s">
        <v>1396</v>
      </c>
      <c r="E43" s="814" t="s">
        <v>1397</v>
      </c>
      <c r="F43" s="831">
        <v>560</v>
      </c>
      <c r="G43" s="831">
        <v>11228</v>
      </c>
      <c r="H43" s="831"/>
      <c r="I43" s="831">
        <v>20.05</v>
      </c>
      <c r="J43" s="831"/>
      <c r="K43" s="831"/>
      <c r="L43" s="831"/>
      <c r="M43" s="831"/>
      <c r="N43" s="831">
        <v>1040</v>
      </c>
      <c r="O43" s="831">
        <v>21320</v>
      </c>
      <c r="P43" s="819"/>
      <c r="Q43" s="832">
        <v>20.5</v>
      </c>
    </row>
    <row r="44" spans="1:17" ht="14.45" customHeight="1" x14ac:dyDescent="0.2">
      <c r="A44" s="813" t="s">
        <v>1546</v>
      </c>
      <c r="B44" s="814" t="s">
        <v>1371</v>
      </c>
      <c r="C44" s="814" t="s">
        <v>1375</v>
      </c>
      <c r="D44" s="814" t="s">
        <v>1400</v>
      </c>
      <c r="E44" s="814" t="s">
        <v>1401</v>
      </c>
      <c r="F44" s="831">
        <v>11</v>
      </c>
      <c r="G44" s="831">
        <v>19995.689999999999</v>
      </c>
      <c r="H44" s="831"/>
      <c r="I44" s="831">
        <v>1817.79</v>
      </c>
      <c r="J44" s="831">
        <v>7</v>
      </c>
      <c r="K44" s="831">
        <v>12920.320000000002</v>
      </c>
      <c r="L44" s="831"/>
      <c r="M44" s="831">
        <v>1845.7600000000002</v>
      </c>
      <c r="N44" s="831"/>
      <c r="O44" s="831"/>
      <c r="P44" s="819"/>
      <c r="Q44" s="832"/>
    </row>
    <row r="45" spans="1:17" ht="14.45" customHeight="1" x14ac:dyDescent="0.2">
      <c r="A45" s="813" t="s">
        <v>1546</v>
      </c>
      <c r="B45" s="814" t="s">
        <v>1371</v>
      </c>
      <c r="C45" s="814" t="s">
        <v>1375</v>
      </c>
      <c r="D45" s="814" t="s">
        <v>1404</v>
      </c>
      <c r="E45" s="814" t="s">
        <v>1405</v>
      </c>
      <c r="F45" s="831"/>
      <c r="G45" s="831"/>
      <c r="H45" s="831"/>
      <c r="I45" s="831"/>
      <c r="J45" s="831">
        <v>3045</v>
      </c>
      <c r="K45" s="831">
        <v>11144.7</v>
      </c>
      <c r="L45" s="831"/>
      <c r="M45" s="831">
        <v>3.66</v>
      </c>
      <c r="N45" s="831">
        <v>2891</v>
      </c>
      <c r="O45" s="831">
        <v>11014.71</v>
      </c>
      <c r="P45" s="819"/>
      <c r="Q45" s="832">
        <v>3.8099999999999996</v>
      </c>
    </row>
    <row r="46" spans="1:17" ht="14.45" customHeight="1" x14ac:dyDescent="0.2">
      <c r="A46" s="813" t="s">
        <v>1546</v>
      </c>
      <c r="B46" s="814" t="s">
        <v>1371</v>
      </c>
      <c r="C46" s="814" t="s">
        <v>1375</v>
      </c>
      <c r="D46" s="814" t="s">
        <v>1508</v>
      </c>
      <c r="E46" s="814" t="s">
        <v>1509</v>
      </c>
      <c r="F46" s="831">
        <v>5449</v>
      </c>
      <c r="G46" s="831">
        <v>185157.02</v>
      </c>
      <c r="H46" s="831"/>
      <c r="I46" s="831">
        <v>33.979999999999997</v>
      </c>
      <c r="J46" s="831">
        <v>3409</v>
      </c>
      <c r="K46" s="831">
        <v>116326.95000000001</v>
      </c>
      <c r="L46" s="831"/>
      <c r="M46" s="831">
        <v>34.123481959518926</v>
      </c>
      <c r="N46" s="831">
        <v>2603</v>
      </c>
      <c r="O46" s="831">
        <v>89357.59</v>
      </c>
      <c r="P46" s="819"/>
      <c r="Q46" s="832">
        <v>34.328693814829045</v>
      </c>
    </row>
    <row r="47" spans="1:17" ht="14.45" customHeight="1" x14ac:dyDescent="0.2">
      <c r="A47" s="813" t="s">
        <v>1546</v>
      </c>
      <c r="B47" s="814" t="s">
        <v>1371</v>
      </c>
      <c r="C47" s="814" t="s">
        <v>1375</v>
      </c>
      <c r="D47" s="814" t="s">
        <v>1414</v>
      </c>
      <c r="E47" s="814" t="s">
        <v>1415</v>
      </c>
      <c r="F47" s="831">
        <v>680</v>
      </c>
      <c r="G47" s="831">
        <v>12988</v>
      </c>
      <c r="H47" s="831"/>
      <c r="I47" s="831">
        <v>19.100000000000001</v>
      </c>
      <c r="J47" s="831"/>
      <c r="K47" s="831"/>
      <c r="L47" s="831"/>
      <c r="M47" s="831"/>
      <c r="N47" s="831">
        <v>740</v>
      </c>
      <c r="O47" s="831">
        <v>14481.8</v>
      </c>
      <c r="P47" s="819"/>
      <c r="Q47" s="832">
        <v>19.57</v>
      </c>
    </row>
    <row r="48" spans="1:17" ht="14.45" customHeight="1" x14ac:dyDescent="0.2">
      <c r="A48" s="813" t="s">
        <v>1546</v>
      </c>
      <c r="B48" s="814" t="s">
        <v>1371</v>
      </c>
      <c r="C48" s="814" t="s">
        <v>1375</v>
      </c>
      <c r="D48" s="814" t="s">
        <v>1547</v>
      </c>
      <c r="E48" s="814" t="s">
        <v>1548</v>
      </c>
      <c r="F48" s="831">
        <v>100</v>
      </c>
      <c r="G48" s="831">
        <v>602</v>
      </c>
      <c r="H48" s="831"/>
      <c r="I48" s="831">
        <v>6.02</v>
      </c>
      <c r="J48" s="831"/>
      <c r="K48" s="831"/>
      <c r="L48" s="831"/>
      <c r="M48" s="831"/>
      <c r="N48" s="831"/>
      <c r="O48" s="831"/>
      <c r="P48" s="819"/>
      <c r="Q48" s="832"/>
    </row>
    <row r="49" spans="1:17" ht="14.45" customHeight="1" x14ac:dyDescent="0.2">
      <c r="A49" s="813" t="s">
        <v>1546</v>
      </c>
      <c r="B49" s="814" t="s">
        <v>1371</v>
      </c>
      <c r="C49" s="814" t="s">
        <v>1422</v>
      </c>
      <c r="D49" s="814" t="s">
        <v>1433</v>
      </c>
      <c r="E49" s="814" t="s">
        <v>1434</v>
      </c>
      <c r="F49" s="831">
        <v>1</v>
      </c>
      <c r="G49" s="831">
        <v>2047</v>
      </c>
      <c r="H49" s="831"/>
      <c r="I49" s="831">
        <v>2047</v>
      </c>
      <c r="J49" s="831">
        <v>1</v>
      </c>
      <c r="K49" s="831">
        <v>2052</v>
      </c>
      <c r="L49" s="831"/>
      <c r="M49" s="831">
        <v>2052</v>
      </c>
      <c r="N49" s="831"/>
      <c r="O49" s="831"/>
      <c r="P49" s="819"/>
      <c r="Q49" s="832"/>
    </row>
    <row r="50" spans="1:17" ht="14.45" customHeight="1" x14ac:dyDescent="0.2">
      <c r="A50" s="813" t="s">
        <v>1546</v>
      </c>
      <c r="B50" s="814" t="s">
        <v>1371</v>
      </c>
      <c r="C50" s="814" t="s">
        <v>1422</v>
      </c>
      <c r="D50" s="814" t="s">
        <v>1437</v>
      </c>
      <c r="E50" s="814" t="s">
        <v>1438</v>
      </c>
      <c r="F50" s="831">
        <v>1</v>
      </c>
      <c r="G50" s="831">
        <v>671</v>
      </c>
      <c r="H50" s="831"/>
      <c r="I50" s="831">
        <v>671</v>
      </c>
      <c r="J50" s="831">
        <v>3</v>
      </c>
      <c r="K50" s="831">
        <v>2019</v>
      </c>
      <c r="L50" s="831"/>
      <c r="M50" s="831">
        <v>673</v>
      </c>
      <c r="N50" s="831">
        <v>2</v>
      </c>
      <c r="O50" s="831">
        <v>1402</v>
      </c>
      <c r="P50" s="819"/>
      <c r="Q50" s="832">
        <v>701</v>
      </c>
    </row>
    <row r="51" spans="1:17" ht="14.45" customHeight="1" x14ac:dyDescent="0.2">
      <c r="A51" s="813" t="s">
        <v>1546</v>
      </c>
      <c r="B51" s="814" t="s">
        <v>1371</v>
      </c>
      <c r="C51" s="814" t="s">
        <v>1422</v>
      </c>
      <c r="D51" s="814" t="s">
        <v>1445</v>
      </c>
      <c r="E51" s="814" t="s">
        <v>1446</v>
      </c>
      <c r="F51" s="831"/>
      <c r="G51" s="831"/>
      <c r="H51" s="831"/>
      <c r="I51" s="831"/>
      <c r="J51" s="831">
        <v>2</v>
      </c>
      <c r="K51" s="831">
        <v>2446</v>
      </c>
      <c r="L51" s="831"/>
      <c r="M51" s="831">
        <v>1223</v>
      </c>
      <c r="N51" s="831">
        <v>1</v>
      </c>
      <c r="O51" s="831">
        <v>1267</v>
      </c>
      <c r="P51" s="819"/>
      <c r="Q51" s="832">
        <v>1267</v>
      </c>
    </row>
    <row r="52" spans="1:17" ht="14.45" customHeight="1" x14ac:dyDescent="0.2">
      <c r="A52" s="813" t="s">
        <v>1546</v>
      </c>
      <c r="B52" s="814" t="s">
        <v>1371</v>
      </c>
      <c r="C52" s="814" t="s">
        <v>1422</v>
      </c>
      <c r="D52" s="814" t="s">
        <v>1447</v>
      </c>
      <c r="E52" s="814" t="s">
        <v>1448</v>
      </c>
      <c r="F52" s="831">
        <v>11</v>
      </c>
      <c r="G52" s="831">
        <v>7535</v>
      </c>
      <c r="H52" s="831"/>
      <c r="I52" s="831">
        <v>685</v>
      </c>
      <c r="J52" s="831">
        <v>7</v>
      </c>
      <c r="K52" s="831">
        <v>4809</v>
      </c>
      <c r="L52" s="831"/>
      <c r="M52" s="831">
        <v>687</v>
      </c>
      <c r="N52" s="831"/>
      <c r="O52" s="831"/>
      <c r="P52" s="819"/>
      <c r="Q52" s="832"/>
    </row>
    <row r="53" spans="1:17" ht="14.45" customHeight="1" x14ac:dyDescent="0.2">
      <c r="A53" s="813" t="s">
        <v>1546</v>
      </c>
      <c r="B53" s="814" t="s">
        <v>1371</v>
      </c>
      <c r="C53" s="814" t="s">
        <v>1422</v>
      </c>
      <c r="D53" s="814" t="s">
        <v>1453</v>
      </c>
      <c r="E53" s="814" t="s">
        <v>1454</v>
      </c>
      <c r="F53" s="831">
        <v>39</v>
      </c>
      <c r="G53" s="831">
        <v>71409</v>
      </c>
      <c r="H53" s="831"/>
      <c r="I53" s="831">
        <v>1831</v>
      </c>
      <c r="J53" s="831">
        <v>37</v>
      </c>
      <c r="K53" s="831">
        <v>67895</v>
      </c>
      <c r="L53" s="831"/>
      <c r="M53" s="831">
        <v>1835</v>
      </c>
      <c r="N53" s="831">
        <v>36</v>
      </c>
      <c r="O53" s="831">
        <v>68724</v>
      </c>
      <c r="P53" s="819"/>
      <c r="Q53" s="832">
        <v>1909</v>
      </c>
    </row>
    <row r="54" spans="1:17" ht="14.45" customHeight="1" x14ac:dyDescent="0.2">
      <c r="A54" s="813" t="s">
        <v>1546</v>
      </c>
      <c r="B54" s="814" t="s">
        <v>1371</v>
      </c>
      <c r="C54" s="814" t="s">
        <v>1422</v>
      </c>
      <c r="D54" s="814" t="s">
        <v>1455</v>
      </c>
      <c r="E54" s="814" t="s">
        <v>1456</v>
      </c>
      <c r="F54" s="831">
        <v>10</v>
      </c>
      <c r="G54" s="831">
        <v>4310</v>
      </c>
      <c r="H54" s="831"/>
      <c r="I54" s="831">
        <v>431</v>
      </c>
      <c r="J54" s="831">
        <v>6</v>
      </c>
      <c r="K54" s="831">
        <v>2598</v>
      </c>
      <c r="L54" s="831"/>
      <c r="M54" s="831">
        <v>433</v>
      </c>
      <c r="N54" s="831">
        <v>5</v>
      </c>
      <c r="O54" s="831">
        <v>2260</v>
      </c>
      <c r="P54" s="819"/>
      <c r="Q54" s="832">
        <v>452</v>
      </c>
    </row>
    <row r="55" spans="1:17" ht="14.45" customHeight="1" x14ac:dyDescent="0.2">
      <c r="A55" s="813" t="s">
        <v>1546</v>
      </c>
      <c r="B55" s="814" t="s">
        <v>1371</v>
      </c>
      <c r="C55" s="814" t="s">
        <v>1422</v>
      </c>
      <c r="D55" s="814" t="s">
        <v>1514</v>
      </c>
      <c r="E55" s="814" t="s">
        <v>1515</v>
      </c>
      <c r="F55" s="831">
        <v>23</v>
      </c>
      <c r="G55" s="831">
        <v>333845</v>
      </c>
      <c r="H55" s="831"/>
      <c r="I55" s="831">
        <v>14515</v>
      </c>
      <c r="J55" s="831">
        <v>11</v>
      </c>
      <c r="K55" s="831">
        <v>159731</v>
      </c>
      <c r="L55" s="831"/>
      <c r="M55" s="831">
        <v>14521</v>
      </c>
      <c r="N55" s="831">
        <v>11</v>
      </c>
      <c r="O55" s="831">
        <v>161810</v>
      </c>
      <c r="P55" s="819"/>
      <c r="Q55" s="832">
        <v>14710</v>
      </c>
    </row>
    <row r="56" spans="1:17" ht="14.45" customHeight="1" x14ac:dyDescent="0.2">
      <c r="A56" s="813" t="s">
        <v>1546</v>
      </c>
      <c r="B56" s="814" t="s">
        <v>1371</v>
      </c>
      <c r="C56" s="814" t="s">
        <v>1422</v>
      </c>
      <c r="D56" s="814" t="s">
        <v>1465</v>
      </c>
      <c r="E56" s="814" t="s">
        <v>1466</v>
      </c>
      <c r="F56" s="831">
        <v>1</v>
      </c>
      <c r="G56" s="831">
        <v>614</v>
      </c>
      <c r="H56" s="831"/>
      <c r="I56" s="831">
        <v>614</v>
      </c>
      <c r="J56" s="831">
        <v>1</v>
      </c>
      <c r="K56" s="831">
        <v>618</v>
      </c>
      <c r="L56" s="831"/>
      <c r="M56" s="831">
        <v>618</v>
      </c>
      <c r="N56" s="831"/>
      <c r="O56" s="831"/>
      <c r="P56" s="819"/>
      <c r="Q56" s="832"/>
    </row>
    <row r="57" spans="1:17" ht="14.45" customHeight="1" x14ac:dyDescent="0.2">
      <c r="A57" s="813" t="s">
        <v>1546</v>
      </c>
      <c r="B57" s="814" t="s">
        <v>1371</v>
      </c>
      <c r="C57" s="814" t="s">
        <v>1422</v>
      </c>
      <c r="D57" s="814" t="s">
        <v>1469</v>
      </c>
      <c r="E57" s="814" t="s">
        <v>1470</v>
      </c>
      <c r="F57" s="831">
        <v>1</v>
      </c>
      <c r="G57" s="831">
        <v>438</v>
      </c>
      <c r="H57" s="831"/>
      <c r="I57" s="831">
        <v>438</v>
      </c>
      <c r="J57" s="831"/>
      <c r="K57" s="831"/>
      <c r="L57" s="831"/>
      <c r="M57" s="831"/>
      <c r="N57" s="831">
        <v>1</v>
      </c>
      <c r="O57" s="831">
        <v>459</v>
      </c>
      <c r="P57" s="819"/>
      <c r="Q57" s="832">
        <v>459</v>
      </c>
    </row>
    <row r="58" spans="1:17" ht="14.45" customHeight="1" x14ac:dyDescent="0.2">
      <c r="A58" s="813" t="s">
        <v>1546</v>
      </c>
      <c r="B58" s="814" t="s">
        <v>1371</v>
      </c>
      <c r="C58" s="814" t="s">
        <v>1422</v>
      </c>
      <c r="D58" s="814" t="s">
        <v>1471</v>
      </c>
      <c r="E58" s="814" t="s">
        <v>1472</v>
      </c>
      <c r="F58" s="831"/>
      <c r="G58" s="831"/>
      <c r="H58" s="831"/>
      <c r="I58" s="831"/>
      <c r="J58" s="831">
        <v>5</v>
      </c>
      <c r="K58" s="831">
        <v>6755</v>
      </c>
      <c r="L58" s="831"/>
      <c r="M58" s="831">
        <v>1351</v>
      </c>
      <c r="N58" s="831">
        <v>4</v>
      </c>
      <c r="O58" s="831">
        <v>5632</v>
      </c>
      <c r="P58" s="819"/>
      <c r="Q58" s="832">
        <v>1408</v>
      </c>
    </row>
    <row r="59" spans="1:17" ht="14.45" customHeight="1" x14ac:dyDescent="0.2">
      <c r="A59" s="813" t="s">
        <v>1546</v>
      </c>
      <c r="B59" s="814" t="s">
        <v>1371</v>
      </c>
      <c r="C59" s="814" t="s">
        <v>1422</v>
      </c>
      <c r="D59" s="814" t="s">
        <v>1473</v>
      </c>
      <c r="E59" s="814" t="s">
        <v>1474</v>
      </c>
      <c r="F59" s="831">
        <v>18</v>
      </c>
      <c r="G59" s="831">
        <v>9216</v>
      </c>
      <c r="H59" s="831"/>
      <c r="I59" s="831">
        <v>512</v>
      </c>
      <c r="J59" s="831">
        <v>14</v>
      </c>
      <c r="K59" s="831">
        <v>7196</v>
      </c>
      <c r="L59" s="831"/>
      <c r="M59" s="831">
        <v>514</v>
      </c>
      <c r="N59" s="831">
        <v>20</v>
      </c>
      <c r="O59" s="831">
        <v>10740</v>
      </c>
      <c r="P59" s="819"/>
      <c r="Q59" s="832">
        <v>537</v>
      </c>
    </row>
    <row r="60" spans="1:17" ht="14.45" customHeight="1" x14ac:dyDescent="0.2">
      <c r="A60" s="813" t="s">
        <v>1546</v>
      </c>
      <c r="B60" s="814" t="s">
        <v>1371</v>
      </c>
      <c r="C60" s="814" t="s">
        <v>1422</v>
      </c>
      <c r="D60" s="814" t="s">
        <v>1475</v>
      </c>
      <c r="E60" s="814" t="s">
        <v>1476</v>
      </c>
      <c r="F60" s="831">
        <v>1</v>
      </c>
      <c r="G60" s="831">
        <v>2342</v>
      </c>
      <c r="H60" s="831"/>
      <c r="I60" s="831">
        <v>2342</v>
      </c>
      <c r="J60" s="831"/>
      <c r="K60" s="831"/>
      <c r="L60" s="831"/>
      <c r="M60" s="831"/>
      <c r="N60" s="831">
        <v>2</v>
      </c>
      <c r="O60" s="831">
        <v>4878</v>
      </c>
      <c r="P60" s="819"/>
      <c r="Q60" s="832">
        <v>2439</v>
      </c>
    </row>
    <row r="61" spans="1:17" ht="14.45" customHeight="1" x14ac:dyDescent="0.2">
      <c r="A61" s="813" t="s">
        <v>1546</v>
      </c>
      <c r="B61" s="814" t="s">
        <v>1371</v>
      </c>
      <c r="C61" s="814" t="s">
        <v>1422</v>
      </c>
      <c r="D61" s="814" t="s">
        <v>1477</v>
      </c>
      <c r="E61" s="814" t="s">
        <v>1478</v>
      </c>
      <c r="F61" s="831">
        <v>1</v>
      </c>
      <c r="G61" s="831">
        <v>2658</v>
      </c>
      <c r="H61" s="831"/>
      <c r="I61" s="831">
        <v>2658</v>
      </c>
      <c r="J61" s="831"/>
      <c r="K61" s="831"/>
      <c r="L61" s="831"/>
      <c r="M61" s="831"/>
      <c r="N61" s="831">
        <v>1</v>
      </c>
      <c r="O61" s="831">
        <v>2780</v>
      </c>
      <c r="P61" s="819"/>
      <c r="Q61" s="832">
        <v>2780</v>
      </c>
    </row>
    <row r="62" spans="1:17" ht="14.45" customHeight="1" x14ac:dyDescent="0.2">
      <c r="A62" s="813" t="s">
        <v>1546</v>
      </c>
      <c r="B62" s="814" t="s">
        <v>1371</v>
      </c>
      <c r="C62" s="814" t="s">
        <v>1422</v>
      </c>
      <c r="D62" s="814" t="s">
        <v>1493</v>
      </c>
      <c r="E62" s="814" t="s">
        <v>1494</v>
      </c>
      <c r="F62" s="831">
        <v>1</v>
      </c>
      <c r="G62" s="831">
        <v>722</v>
      </c>
      <c r="H62" s="831"/>
      <c r="I62" s="831">
        <v>722</v>
      </c>
      <c r="J62" s="831"/>
      <c r="K62" s="831"/>
      <c r="L62" s="831"/>
      <c r="M62" s="831"/>
      <c r="N62" s="831">
        <v>1</v>
      </c>
      <c r="O62" s="831">
        <v>752</v>
      </c>
      <c r="P62" s="819"/>
      <c r="Q62" s="832">
        <v>752</v>
      </c>
    </row>
    <row r="63" spans="1:17" ht="14.45" customHeight="1" x14ac:dyDescent="0.2">
      <c r="A63" s="813" t="s">
        <v>1546</v>
      </c>
      <c r="B63" s="814" t="s">
        <v>1371</v>
      </c>
      <c r="C63" s="814" t="s">
        <v>1422</v>
      </c>
      <c r="D63" s="814" t="s">
        <v>1495</v>
      </c>
      <c r="E63" s="814" t="s">
        <v>1496</v>
      </c>
      <c r="F63" s="831">
        <v>1</v>
      </c>
      <c r="G63" s="831">
        <v>1944</v>
      </c>
      <c r="H63" s="831"/>
      <c r="I63" s="831">
        <v>1944</v>
      </c>
      <c r="J63" s="831"/>
      <c r="K63" s="831"/>
      <c r="L63" s="831"/>
      <c r="M63" s="831"/>
      <c r="N63" s="831"/>
      <c r="O63" s="831"/>
      <c r="P63" s="819"/>
      <c r="Q63" s="832"/>
    </row>
    <row r="64" spans="1:17" ht="14.45" customHeight="1" x14ac:dyDescent="0.2">
      <c r="A64" s="813" t="s">
        <v>1549</v>
      </c>
      <c r="B64" s="814" t="s">
        <v>1371</v>
      </c>
      <c r="C64" s="814" t="s">
        <v>1372</v>
      </c>
      <c r="D64" s="814" t="s">
        <v>1505</v>
      </c>
      <c r="E64" s="814" t="s">
        <v>1506</v>
      </c>
      <c r="F64" s="831">
        <v>1.2</v>
      </c>
      <c r="G64" s="831">
        <v>786.62</v>
      </c>
      <c r="H64" s="831"/>
      <c r="I64" s="831">
        <v>655.51666666666665</v>
      </c>
      <c r="J64" s="831">
        <v>0.6</v>
      </c>
      <c r="K64" s="831">
        <v>393.31</v>
      </c>
      <c r="L64" s="831"/>
      <c r="M64" s="831">
        <v>655.51666666666665</v>
      </c>
      <c r="N64" s="831"/>
      <c r="O64" s="831"/>
      <c r="P64" s="819"/>
      <c r="Q64" s="832"/>
    </row>
    <row r="65" spans="1:17" ht="14.45" customHeight="1" x14ac:dyDescent="0.2">
      <c r="A65" s="813" t="s">
        <v>1549</v>
      </c>
      <c r="B65" s="814" t="s">
        <v>1371</v>
      </c>
      <c r="C65" s="814" t="s">
        <v>1375</v>
      </c>
      <c r="D65" s="814" t="s">
        <v>1380</v>
      </c>
      <c r="E65" s="814" t="s">
        <v>1381</v>
      </c>
      <c r="F65" s="831"/>
      <c r="G65" s="831"/>
      <c r="H65" s="831"/>
      <c r="I65" s="831"/>
      <c r="J65" s="831"/>
      <c r="K65" s="831"/>
      <c r="L65" s="831"/>
      <c r="M65" s="831"/>
      <c r="N65" s="831">
        <v>294</v>
      </c>
      <c r="O65" s="831">
        <v>2146.1999999999998</v>
      </c>
      <c r="P65" s="819"/>
      <c r="Q65" s="832">
        <v>7.3</v>
      </c>
    </row>
    <row r="66" spans="1:17" ht="14.45" customHeight="1" x14ac:dyDescent="0.2">
      <c r="A66" s="813" t="s">
        <v>1549</v>
      </c>
      <c r="B66" s="814" t="s">
        <v>1371</v>
      </c>
      <c r="C66" s="814" t="s">
        <v>1375</v>
      </c>
      <c r="D66" s="814" t="s">
        <v>1508</v>
      </c>
      <c r="E66" s="814" t="s">
        <v>1509</v>
      </c>
      <c r="F66" s="831">
        <v>818</v>
      </c>
      <c r="G66" s="831">
        <v>27795.64</v>
      </c>
      <c r="H66" s="831"/>
      <c r="I66" s="831">
        <v>33.979999999999997</v>
      </c>
      <c r="J66" s="831">
        <v>322</v>
      </c>
      <c r="K66" s="831">
        <v>10989.86</v>
      </c>
      <c r="L66" s="831"/>
      <c r="M66" s="831">
        <v>34.130000000000003</v>
      </c>
      <c r="N66" s="831">
        <v>512</v>
      </c>
      <c r="O66" s="831">
        <v>17628.16</v>
      </c>
      <c r="P66" s="819"/>
      <c r="Q66" s="832">
        <v>34.43</v>
      </c>
    </row>
    <row r="67" spans="1:17" ht="14.45" customHeight="1" x14ac:dyDescent="0.2">
      <c r="A67" s="813" t="s">
        <v>1549</v>
      </c>
      <c r="B67" s="814" t="s">
        <v>1371</v>
      </c>
      <c r="C67" s="814" t="s">
        <v>1375</v>
      </c>
      <c r="D67" s="814" t="s">
        <v>1410</v>
      </c>
      <c r="E67" s="814" t="s">
        <v>1411</v>
      </c>
      <c r="F67" s="831">
        <v>3330</v>
      </c>
      <c r="G67" s="831">
        <v>67765.5</v>
      </c>
      <c r="H67" s="831"/>
      <c r="I67" s="831">
        <v>20.350000000000001</v>
      </c>
      <c r="J67" s="831">
        <v>4096.8</v>
      </c>
      <c r="K67" s="831">
        <v>84200.28</v>
      </c>
      <c r="L67" s="831"/>
      <c r="M67" s="831">
        <v>20.552694786174573</v>
      </c>
      <c r="N67" s="831">
        <v>155</v>
      </c>
      <c r="O67" s="831">
        <v>3244</v>
      </c>
      <c r="P67" s="819"/>
      <c r="Q67" s="832">
        <v>20.929032258064517</v>
      </c>
    </row>
    <row r="68" spans="1:17" ht="14.45" customHeight="1" x14ac:dyDescent="0.2">
      <c r="A68" s="813" t="s">
        <v>1549</v>
      </c>
      <c r="B68" s="814" t="s">
        <v>1371</v>
      </c>
      <c r="C68" s="814" t="s">
        <v>1422</v>
      </c>
      <c r="D68" s="814" t="s">
        <v>1453</v>
      </c>
      <c r="E68" s="814" t="s">
        <v>1454</v>
      </c>
      <c r="F68" s="831">
        <v>1</v>
      </c>
      <c r="G68" s="831">
        <v>1831</v>
      </c>
      <c r="H68" s="831"/>
      <c r="I68" s="831">
        <v>1831</v>
      </c>
      <c r="J68" s="831">
        <v>2</v>
      </c>
      <c r="K68" s="831">
        <v>3670</v>
      </c>
      <c r="L68" s="831"/>
      <c r="M68" s="831">
        <v>1835</v>
      </c>
      <c r="N68" s="831">
        <v>2</v>
      </c>
      <c r="O68" s="831">
        <v>3818</v>
      </c>
      <c r="P68" s="819"/>
      <c r="Q68" s="832">
        <v>1909</v>
      </c>
    </row>
    <row r="69" spans="1:17" ht="14.45" customHeight="1" x14ac:dyDescent="0.2">
      <c r="A69" s="813" t="s">
        <v>1549</v>
      </c>
      <c r="B69" s="814" t="s">
        <v>1371</v>
      </c>
      <c r="C69" s="814" t="s">
        <v>1422</v>
      </c>
      <c r="D69" s="814" t="s">
        <v>1457</v>
      </c>
      <c r="E69" s="814" t="s">
        <v>1458</v>
      </c>
      <c r="F69" s="831">
        <v>37</v>
      </c>
      <c r="G69" s="831">
        <v>130721</v>
      </c>
      <c r="H69" s="831"/>
      <c r="I69" s="831">
        <v>3533</v>
      </c>
      <c r="J69" s="831">
        <v>44</v>
      </c>
      <c r="K69" s="831">
        <v>155892</v>
      </c>
      <c r="L69" s="831"/>
      <c r="M69" s="831">
        <v>3543</v>
      </c>
      <c r="N69" s="831">
        <v>3</v>
      </c>
      <c r="O69" s="831">
        <v>10869</v>
      </c>
      <c r="P69" s="819"/>
      <c r="Q69" s="832">
        <v>3623</v>
      </c>
    </row>
    <row r="70" spans="1:17" ht="14.45" customHeight="1" x14ac:dyDescent="0.2">
      <c r="A70" s="813" t="s">
        <v>1549</v>
      </c>
      <c r="B70" s="814" t="s">
        <v>1371</v>
      </c>
      <c r="C70" s="814" t="s">
        <v>1422</v>
      </c>
      <c r="D70" s="814" t="s">
        <v>1514</v>
      </c>
      <c r="E70" s="814" t="s">
        <v>1515</v>
      </c>
      <c r="F70" s="831">
        <v>2</v>
      </c>
      <c r="G70" s="831">
        <v>29030</v>
      </c>
      <c r="H70" s="831"/>
      <c r="I70" s="831">
        <v>14515</v>
      </c>
      <c r="J70" s="831">
        <v>1</v>
      </c>
      <c r="K70" s="831">
        <v>14521</v>
      </c>
      <c r="L70" s="831"/>
      <c r="M70" s="831">
        <v>14521</v>
      </c>
      <c r="N70" s="831">
        <v>1</v>
      </c>
      <c r="O70" s="831">
        <v>14710</v>
      </c>
      <c r="P70" s="819"/>
      <c r="Q70" s="832">
        <v>14710</v>
      </c>
    </row>
    <row r="71" spans="1:17" ht="14.45" customHeight="1" x14ac:dyDescent="0.2">
      <c r="A71" s="813" t="s">
        <v>1549</v>
      </c>
      <c r="B71" s="814" t="s">
        <v>1371</v>
      </c>
      <c r="C71" s="814" t="s">
        <v>1422</v>
      </c>
      <c r="D71" s="814" t="s">
        <v>1473</v>
      </c>
      <c r="E71" s="814" t="s">
        <v>1474</v>
      </c>
      <c r="F71" s="831"/>
      <c r="G71" s="831"/>
      <c r="H71" s="831"/>
      <c r="I71" s="831"/>
      <c r="J71" s="831"/>
      <c r="K71" s="831"/>
      <c r="L71" s="831"/>
      <c r="M71" s="831"/>
      <c r="N71" s="831">
        <v>2</v>
      </c>
      <c r="O71" s="831">
        <v>1074</v>
      </c>
      <c r="P71" s="819"/>
      <c r="Q71" s="832">
        <v>537</v>
      </c>
    </row>
    <row r="72" spans="1:17" ht="14.45" customHeight="1" x14ac:dyDescent="0.2">
      <c r="A72" s="813" t="s">
        <v>1550</v>
      </c>
      <c r="B72" s="814" t="s">
        <v>1371</v>
      </c>
      <c r="C72" s="814" t="s">
        <v>1375</v>
      </c>
      <c r="D72" s="814" t="s">
        <v>1380</v>
      </c>
      <c r="E72" s="814" t="s">
        <v>1381</v>
      </c>
      <c r="F72" s="831"/>
      <c r="G72" s="831"/>
      <c r="H72" s="831"/>
      <c r="I72" s="831"/>
      <c r="J72" s="831"/>
      <c r="K72" s="831"/>
      <c r="L72" s="831"/>
      <c r="M72" s="831"/>
      <c r="N72" s="831">
        <v>300</v>
      </c>
      <c r="O72" s="831">
        <v>2190</v>
      </c>
      <c r="P72" s="819"/>
      <c r="Q72" s="832">
        <v>7.3</v>
      </c>
    </row>
    <row r="73" spans="1:17" ht="14.45" customHeight="1" x14ac:dyDescent="0.2">
      <c r="A73" s="813" t="s">
        <v>1550</v>
      </c>
      <c r="B73" s="814" t="s">
        <v>1371</v>
      </c>
      <c r="C73" s="814" t="s">
        <v>1422</v>
      </c>
      <c r="D73" s="814" t="s">
        <v>1423</v>
      </c>
      <c r="E73" s="814" t="s">
        <v>1424</v>
      </c>
      <c r="F73" s="831">
        <v>1</v>
      </c>
      <c r="G73" s="831">
        <v>38</v>
      </c>
      <c r="H73" s="831"/>
      <c r="I73" s="831">
        <v>38</v>
      </c>
      <c r="J73" s="831">
        <v>1</v>
      </c>
      <c r="K73" s="831">
        <v>38</v>
      </c>
      <c r="L73" s="831"/>
      <c r="M73" s="831">
        <v>38</v>
      </c>
      <c r="N73" s="831"/>
      <c r="O73" s="831"/>
      <c r="P73" s="819"/>
      <c r="Q73" s="832"/>
    </row>
    <row r="74" spans="1:17" ht="14.45" customHeight="1" x14ac:dyDescent="0.2">
      <c r="A74" s="813" t="s">
        <v>1550</v>
      </c>
      <c r="B74" s="814" t="s">
        <v>1371</v>
      </c>
      <c r="C74" s="814" t="s">
        <v>1422</v>
      </c>
      <c r="D74" s="814" t="s">
        <v>1453</v>
      </c>
      <c r="E74" s="814" t="s">
        <v>1454</v>
      </c>
      <c r="F74" s="831"/>
      <c r="G74" s="831"/>
      <c r="H74" s="831"/>
      <c r="I74" s="831"/>
      <c r="J74" s="831"/>
      <c r="K74" s="831"/>
      <c r="L74" s="831"/>
      <c r="M74" s="831"/>
      <c r="N74" s="831">
        <v>2</v>
      </c>
      <c r="O74" s="831">
        <v>3818</v>
      </c>
      <c r="P74" s="819"/>
      <c r="Q74" s="832">
        <v>1909</v>
      </c>
    </row>
    <row r="75" spans="1:17" ht="14.45" customHeight="1" x14ac:dyDescent="0.2">
      <c r="A75" s="813" t="s">
        <v>1550</v>
      </c>
      <c r="B75" s="814" t="s">
        <v>1371</v>
      </c>
      <c r="C75" s="814" t="s">
        <v>1422</v>
      </c>
      <c r="D75" s="814" t="s">
        <v>1473</v>
      </c>
      <c r="E75" s="814" t="s">
        <v>1474</v>
      </c>
      <c r="F75" s="831"/>
      <c r="G75" s="831"/>
      <c r="H75" s="831"/>
      <c r="I75" s="831"/>
      <c r="J75" s="831"/>
      <c r="K75" s="831"/>
      <c r="L75" s="831"/>
      <c r="M75" s="831"/>
      <c r="N75" s="831">
        <v>2</v>
      </c>
      <c r="O75" s="831">
        <v>1074</v>
      </c>
      <c r="P75" s="819"/>
      <c r="Q75" s="832">
        <v>537</v>
      </c>
    </row>
    <row r="76" spans="1:17" ht="14.45" customHeight="1" x14ac:dyDescent="0.2">
      <c r="A76" s="813" t="s">
        <v>1370</v>
      </c>
      <c r="B76" s="814" t="s">
        <v>1371</v>
      </c>
      <c r="C76" s="814" t="s">
        <v>1375</v>
      </c>
      <c r="D76" s="814" t="s">
        <v>1508</v>
      </c>
      <c r="E76" s="814" t="s">
        <v>1509</v>
      </c>
      <c r="F76" s="831"/>
      <c r="G76" s="831"/>
      <c r="H76" s="831"/>
      <c r="I76" s="831"/>
      <c r="J76" s="831"/>
      <c r="K76" s="831"/>
      <c r="L76" s="831"/>
      <c r="M76" s="831"/>
      <c r="N76" s="831">
        <v>216</v>
      </c>
      <c r="O76" s="831">
        <v>7436.88</v>
      </c>
      <c r="P76" s="819"/>
      <c r="Q76" s="832">
        <v>34.43</v>
      </c>
    </row>
    <row r="77" spans="1:17" ht="14.45" customHeight="1" x14ac:dyDescent="0.2">
      <c r="A77" s="813" t="s">
        <v>1370</v>
      </c>
      <c r="B77" s="814" t="s">
        <v>1371</v>
      </c>
      <c r="C77" s="814" t="s">
        <v>1422</v>
      </c>
      <c r="D77" s="814" t="s">
        <v>1514</v>
      </c>
      <c r="E77" s="814" t="s">
        <v>1515</v>
      </c>
      <c r="F77" s="831"/>
      <c r="G77" s="831"/>
      <c r="H77" s="831"/>
      <c r="I77" s="831"/>
      <c r="J77" s="831"/>
      <c r="K77" s="831"/>
      <c r="L77" s="831"/>
      <c r="M77" s="831"/>
      <c r="N77" s="831">
        <v>1</v>
      </c>
      <c r="O77" s="831">
        <v>14710</v>
      </c>
      <c r="P77" s="819"/>
      <c r="Q77" s="832">
        <v>14710</v>
      </c>
    </row>
    <row r="78" spans="1:17" ht="14.45" customHeight="1" x14ac:dyDescent="0.2">
      <c r="A78" s="813" t="s">
        <v>1551</v>
      </c>
      <c r="B78" s="814" t="s">
        <v>1371</v>
      </c>
      <c r="C78" s="814" t="s">
        <v>1372</v>
      </c>
      <c r="D78" s="814" t="s">
        <v>1505</v>
      </c>
      <c r="E78" s="814" t="s">
        <v>1506</v>
      </c>
      <c r="F78" s="831">
        <v>0.4</v>
      </c>
      <c r="G78" s="831">
        <v>262.20999999999998</v>
      </c>
      <c r="H78" s="831"/>
      <c r="I78" s="831">
        <v>655.52499999999986</v>
      </c>
      <c r="J78" s="831"/>
      <c r="K78" s="831"/>
      <c r="L78" s="831"/>
      <c r="M78" s="831"/>
      <c r="N78" s="831"/>
      <c r="O78" s="831"/>
      <c r="P78" s="819"/>
      <c r="Q78" s="832"/>
    </row>
    <row r="79" spans="1:17" ht="14.45" customHeight="1" x14ac:dyDescent="0.2">
      <c r="A79" s="813" t="s">
        <v>1551</v>
      </c>
      <c r="B79" s="814" t="s">
        <v>1371</v>
      </c>
      <c r="C79" s="814" t="s">
        <v>1375</v>
      </c>
      <c r="D79" s="814" t="s">
        <v>1380</v>
      </c>
      <c r="E79" s="814" t="s">
        <v>1381</v>
      </c>
      <c r="F79" s="831"/>
      <c r="G79" s="831"/>
      <c r="H79" s="831"/>
      <c r="I79" s="831"/>
      <c r="J79" s="831"/>
      <c r="K79" s="831"/>
      <c r="L79" s="831"/>
      <c r="M79" s="831"/>
      <c r="N79" s="831">
        <v>148</v>
      </c>
      <c r="O79" s="831">
        <v>1080.4000000000001</v>
      </c>
      <c r="P79" s="819"/>
      <c r="Q79" s="832">
        <v>7.3000000000000007</v>
      </c>
    </row>
    <row r="80" spans="1:17" ht="14.45" customHeight="1" x14ac:dyDescent="0.2">
      <c r="A80" s="813" t="s">
        <v>1551</v>
      </c>
      <c r="B80" s="814" t="s">
        <v>1371</v>
      </c>
      <c r="C80" s="814" t="s">
        <v>1375</v>
      </c>
      <c r="D80" s="814" t="s">
        <v>1508</v>
      </c>
      <c r="E80" s="814" t="s">
        <v>1509</v>
      </c>
      <c r="F80" s="831">
        <v>278</v>
      </c>
      <c r="G80" s="831">
        <v>9446.44</v>
      </c>
      <c r="H80" s="831"/>
      <c r="I80" s="831">
        <v>33.980000000000004</v>
      </c>
      <c r="J80" s="831"/>
      <c r="K80" s="831"/>
      <c r="L80" s="831"/>
      <c r="M80" s="831"/>
      <c r="N80" s="831"/>
      <c r="O80" s="831"/>
      <c r="P80" s="819"/>
      <c r="Q80" s="832"/>
    </row>
    <row r="81" spans="1:17" ht="14.45" customHeight="1" x14ac:dyDescent="0.2">
      <c r="A81" s="813" t="s">
        <v>1551</v>
      </c>
      <c r="B81" s="814" t="s">
        <v>1371</v>
      </c>
      <c r="C81" s="814" t="s">
        <v>1422</v>
      </c>
      <c r="D81" s="814" t="s">
        <v>1453</v>
      </c>
      <c r="E81" s="814" t="s">
        <v>1454</v>
      </c>
      <c r="F81" s="831"/>
      <c r="G81" s="831"/>
      <c r="H81" s="831"/>
      <c r="I81" s="831"/>
      <c r="J81" s="831"/>
      <c r="K81" s="831"/>
      <c r="L81" s="831"/>
      <c r="M81" s="831"/>
      <c r="N81" s="831">
        <v>1</v>
      </c>
      <c r="O81" s="831">
        <v>1909</v>
      </c>
      <c r="P81" s="819"/>
      <c r="Q81" s="832">
        <v>1909</v>
      </c>
    </row>
    <row r="82" spans="1:17" ht="14.45" customHeight="1" x14ac:dyDescent="0.2">
      <c r="A82" s="813" t="s">
        <v>1551</v>
      </c>
      <c r="B82" s="814" t="s">
        <v>1371</v>
      </c>
      <c r="C82" s="814" t="s">
        <v>1422</v>
      </c>
      <c r="D82" s="814" t="s">
        <v>1514</v>
      </c>
      <c r="E82" s="814" t="s">
        <v>1515</v>
      </c>
      <c r="F82" s="831">
        <v>1</v>
      </c>
      <c r="G82" s="831">
        <v>14515</v>
      </c>
      <c r="H82" s="831"/>
      <c r="I82" s="831">
        <v>14515</v>
      </c>
      <c r="J82" s="831"/>
      <c r="K82" s="831"/>
      <c r="L82" s="831"/>
      <c r="M82" s="831"/>
      <c r="N82" s="831"/>
      <c r="O82" s="831"/>
      <c r="P82" s="819"/>
      <c r="Q82" s="832"/>
    </row>
    <row r="83" spans="1:17" ht="14.45" customHeight="1" x14ac:dyDescent="0.2">
      <c r="A83" s="813" t="s">
        <v>1551</v>
      </c>
      <c r="B83" s="814" t="s">
        <v>1371</v>
      </c>
      <c r="C83" s="814" t="s">
        <v>1422</v>
      </c>
      <c r="D83" s="814" t="s">
        <v>1473</v>
      </c>
      <c r="E83" s="814" t="s">
        <v>1474</v>
      </c>
      <c r="F83" s="831"/>
      <c r="G83" s="831"/>
      <c r="H83" s="831"/>
      <c r="I83" s="831"/>
      <c r="J83" s="831"/>
      <c r="K83" s="831"/>
      <c r="L83" s="831"/>
      <c r="M83" s="831"/>
      <c r="N83" s="831">
        <v>1</v>
      </c>
      <c r="O83" s="831">
        <v>537</v>
      </c>
      <c r="P83" s="819"/>
      <c r="Q83" s="832">
        <v>537</v>
      </c>
    </row>
    <row r="84" spans="1:17" ht="14.45" customHeight="1" x14ac:dyDescent="0.2">
      <c r="A84" s="813" t="s">
        <v>1552</v>
      </c>
      <c r="B84" s="814" t="s">
        <v>1371</v>
      </c>
      <c r="C84" s="814" t="s">
        <v>1375</v>
      </c>
      <c r="D84" s="814" t="s">
        <v>1380</v>
      </c>
      <c r="E84" s="814" t="s">
        <v>1381</v>
      </c>
      <c r="F84" s="831">
        <v>80</v>
      </c>
      <c r="G84" s="831">
        <v>588</v>
      </c>
      <c r="H84" s="831"/>
      <c r="I84" s="831">
        <v>7.35</v>
      </c>
      <c r="J84" s="831">
        <v>280</v>
      </c>
      <c r="K84" s="831">
        <v>1994.5</v>
      </c>
      <c r="L84" s="831"/>
      <c r="M84" s="831">
        <v>7.1232142857142859</v>
      </c>
      <c r="N84" s="831">
        <v>182</v>
      </c>
      <c r="O84" s="831">
        <v>1328.6</v>
      </c>
      <c r="P84" s="819"/>
      <c r="Q84" s="832">
        <v>7.3</v>
      </c>
    </row>
    <row r="85" spans="1:17" ht="14.45" customHeight="1" x14ac:dyDescent="0.2">
      <c r="A85" s="813" t="s">
        <v>1552</v>
      </c>
      <c r="B85" s="814" t="s">
        <v>1371</v>
      </c>
      <c r="C85" s="814" t="s">
        <v>1375</v>
      </c>
      <c r="D85" s="814" t="s">
        <v>1400</v>
      </c>
      <c r="E85" s="814" t="s">
        <v>1401</v>
      </c>
      <c r="F85" s="831"/>
      <c r="G85" s="831"/>
      <c r="H85" s="831"/>
      <c r="I85" s="831"/>
      <c r="J85" s="831">
        <v>1</v>
      </c>
      <c r="K85" s="831">
        <v>1845.28</v>
      </c>
      <c r="L85" s="831"/>
      <c r="M85" s="831">
        <v>1845.28</v>
      </c>
      <c r="N85" s="831"/>
      <c r="O85" s="831"/>
      <c r="P85" s="819"/>
      <c r="Q85" s="832"/>
    </row>
    <row r="86" spans="1:17" ht="14.45" customHeight="1" x14ac:dyDescent="0.2">
      <c r="A86" s="813" t="s">
        <v>1552</v>
      </c>
      <c r="B86" s="814" t="s">
        <v>1371</v>
      </c>
      <c r="C86" s="814" t="s">
        <v>1375</v>
      </c>
      <c r="D86" s="814" t="s">
        <v>1508</v>
      </c>
      <c r="E86" s="814" t="s">
        <v>1509</v>
      </c>
      <c r="F86" s="831"/>
      <c r="G86" s="831"/>
      <c r="H86" s="831"/>
      <c r="I86" s="831"/>
      <c r="J86" s="831">
        <v>711</v>
      </c>
      <c r="K86" s="831">
        <v>24262.33</v>
      </c>
      <c r="L86" s="831"/>
      <c r="M86" s="831">
        <v>34.124233473980311</v>
      </c>
      <c r="N86" s="831"/>
      <c r="O86" s="831"/>
      <c r="P86" s="819"/>
      <c r="Q86" s="832"/>
    </row>
    <row r="87" spans="1:17" ht="14.45" customHeight="1" x14ac:dyDescent="0.2">
      <c r="A87" s="813" t="s">
        <v>1552</v>
      </c>
      <c r="B87" s="814" t="s">
        <v>1371</v>
      </c>
      <c r="C87" s="814" t="s">
        <v>1375</v>
      </c>
      <c r="D87" s="814" t="s">
        <v>1410</v>
      </c>
      <c r="E87" s="814" t="s">
        <v>1411</v>
      </c>
      <c r="F87" s="831">
        <v>257</v>
      </c>
      <c r="G87" s="831">
        <v>5229.95</v>
      </c>
      <c r="H87" s="831"/>
      <c r="I87" s="831">
        <v>20.349999999999998</v>
      </c>
      <c r="J87" s="831">
        <v>150</v>
      </c>
      <c r="K87" s="831">
        <v>3090</v>
      </c>
      <c r="L87" s="831"/>
      <c r="M87" s="831">
        <v>20.6</v>
      </c>
      <c r="N87" s="831">
        <v>102</v>
      </c>
      <c r="O87" s="831">
        <v>2152.1999999999998</v>
      </c>
      <c r="P87" s="819"/>
      <c r="Q87" s="832">
        <v>21.099999999999998</v>
      </c>
    </row>
    <row r="88" spans="1:17" ht="14.45" customHeight="1" x14ac:dyDescent="0.2">
      <c r="A88" s="813" t="s">
        <v>1552</v>
      </c>
      <c r="B88" s="814" t="s">
        <v>1371</v>
      </c>
      <c r="C88" s="814" t="s">
        <v>1422</v>
      </c>
      <c r="D88" s="814" t="s">
        <v>1449</v>
      </c>
      <c r="E88" s="814" t="s">
        <v>1450</v>
      </c>
      <c r="F88" s="831"/>
      <c r="G88" s="831"/>
      <c r="H88" s="831"/>
      <c r="I88" s="831"/>
      <c r="J88" s="831"/>
      <c r="K88" s="831"/>
      <c r="L88" s="831"/>
      <c r="M88" s="831"/>
      <c r="N88" s="831">
        <v>1</v>
      </c>
      <c r="O88" s="831">
        <v>754</v>
      </c>
      <c r="P88" s="819"/>
      <c r="Q88" s="832">
        <v>754</v>
      </c>
    </row>
    <row r="89" spans="1:17" ht="14.45" customHeight="1" x14ac:dyDescent="0.2">
      <c r="A89" s="813" t="s">
        <v>1552</v>
      </c>
      <c r="B89" s="814" t="s">
        <v>1371</v>
      </c>
      <c r="C89" s="814" t="s">
        <v>1422</v>
      </c>
      <c r="D89" s="814" t="s">
        <v>1453</v>
      </c>
      <c r="E89" s="814" t="s">
        <v>1454</v>
      </c>
      <c r="F89" s="831">
        <v>2</v>
      </c>
      <c r="G89" s="831">
        <v>3662</v>
      </c>
      <c r="H89" s="831"/>
      <c r="I89" s="831">
        <v>1831</v>
      </c>
      <c r="J89" s="831">
        <v>1</v>
      </c>
      <c r="K89" s="831">
        <v>1835</v>
      </c>
      <c r="L89" s="831"/>
      <c r="M89" s="831">
        <v>1835</v>
      </c>
      <c r="N89" s="831">
        <v>2</v>
      </c>
      <c r="O89" s="831">
        <v>3818</v>
      </c>
      <c r="P89" s="819"/>
      <c r="Q89" s="832">
        <v>1909</v>
      </c>
    </row>
    <row r="90" spans="1:17" ht="14.45" customHeight="1" x14ac:dyDescent="0.2">
      <c r="A90" s="813" t="s">
        <v>1552</v>
      </c>
      <c r="B90" s="814" t="s">
        <v>1371</v>
      </c>
      <c r="C90" s="814" t="s">
        <v>1422</v>
      </c>
      <c r="D90" s="814" t="s">
        <v>1457</v>
      </c>
      <c r="E90" s="814" t="s">
        <v>1458</v>
      </c>
      <c r="F90" s="831">
        <v>3</v>
      </c>
      <c r="G90" s="831">
        <v>10599</v>
      </c>
      <c r="H90" s="831"/>
      <c r="I90" s="831">
        <v>3533</v>
      </c>
      <c r="J90" s="831">
        <v>1</v>
      </c>
      <c r="K90" s="831">
        <v>3543</v>
      </c>
      <c r="L90" s="831"/>
      <c r="M90" s="831">
        <v>3543</v>
      </c>
      <c r="N90" s="831"/>
      <c r="O90" s="831"/>
      <c r="P90" s="819"/>
      <c r="Q90" s="832"/>
    </row>
    <row r="91" spans="1:17" ht="14.45" customHeight="1" x14ac:dyDescent="0.2">
      <c r="A91" s="813" t="s">
        <v>1552</v>
      </c>
      <c r="B91" s="814" t="s">
        <v>1371</v>
      </c>
      <c r="C91" s="814" t="s">
        <v>1422</v>
      </c>
      <c r="D91" s="814" t="s">
        <v>1514</v>
      </c>
      <c r="E91" s="814" t="s">
        <v>1515</v>
      </c>
      <c r="F91" s="831"/>
      <c r="G91" s="831"/>
      <c r="H91" s="831"/>
      <c r="I91" s="831"/>
      <c r="J91" s="831">
        <v>2</v>
      </c>
      <c r="K91" s="831">
        <v>29042</v>
      </c>
      <c r="L91" s="831"/>
      <c r="M91" s="831">
        <v>14521</v>
      </c>
      <c r="N91" s="831"/>
      <c r="O91" s="831"/>
      <c r="P91" s="819"/>
      <c r="Q91" s="832"/>
    </row>
    <row r="92" spans="1:17" ht="14.45" customHeight="1" x14ac:dyDescent="0.2">
      <c r="A92" s="813" t="s">
        <v>1552</v>
      </c>
      <c r="B92" s="814" t="s">
        <v>1371</v>
      </c>
      <c r="C92" s="814" t="s">
        <v>1422</v>
      </c>
      <c r="D92" s="814" t="s">
        <v>1473</v>
      </c>
      <c r="E92" s="814" t="s">
        <v>1474</v>
      </c>
      <c r="F92" s="831">
        <v>1</v>
      </c>
      <c r="G92" s="831">
        <v>512</v>
      </c>
      <c r="H92" s="831"/>
      <c r="I92" s="831">
        <v>512</v>
      </c>
      <c r="J92" s="831">
        <v>3</v>
      </c>
      <c r="K92" s="831">
        <v>1542</v>
      </c>
      <c r="L92" s="831"/>
      <c r="M92" s="831">
        <v>514</v>
      </c>
      <c r="N92" s="831">
        <v>3</v>
      </c>
      <c r="O92" s="831">
        <v>1611</v>
      </c>
      <c r="P92" s="819"/>
      <c r="Q92" s="832">
        <v>537</v>
      </c>
    </row>
    <row r="93" spans="1:17" ht="14.45" customHeight="1" x14ac:dyDescent="0.2">
      <c r="A93" s="813" t="s">
        <v>1553</v>
      </c>
      <c r="B93" s="814" t="s">
        <v>1371</v>
      </c>
      <c r="C93" s="814" t="s">
        <v>1372</v>
      </c>
      <c r="D93" s="814" t="s">
        <v>1505</v>
      </c>
      <c r="E93" s="814" t="s">
        <v>1506</v>
      </c>
      <c r="F93" s="831"/>
      <c r="G93" s="831"/>
      <c r="H93" s="831"/>
      <c r="I93" s="831"/>
      <c r="J93" s="831">
        <v>0.5</v>
      </c>
      <c r="K93" s="831">
        <v>327.76</v>
      </c>
      <c r="L93" s="831"/>
      <c r="M93" s="831">
        <v>655.52</v>
      </c>
      <c r="N93" s="831"/>
      <c r="O93" s="831"/>
      <c r="P93" s="819"/>
      <c r="Q93" s="832"/>
    </row>
    <row r="94" spans="1:17" ht="14.45" customHeight="1" x14ac:dyDescent="0.2">
      <c r="A94" s="813" t="s">
        <v>1553</v>
      </c>
      <c r="B94" s="814" t="s">
        <v>1371</v>
      </c>
      <c r="C94" s="814" t="s">
        <v>1375</v>
      </c>
      <c r="D94" s="814" t="s">
        <v>1378</v>
      </c>
      <c r="E94" s="814" t="s">
        <v>1379</v>
      </c>
      <c r="F94" s="831">
        <v>65</v>
      </c>
      <c r="G94" s="831">
        <v>172.9</v>
      </c>
      <c r="H94" s="831"/>
      <c r="I94" s="831">
        <v>2.66</v>
      </c>
      <c r="J94" s="831">
        <v>64</v>
      </c>
      <c r="K94" s="831">
        <v>159.36000000000001</v>
      </c>
      <c r="L94" s="831"/>
      <c r="M94" s="831">
        <v>2.4900000000000002</v>
      </c>
      <c r="N94" s="831">
        <v>158</v>
      </c>
      <c r="O94" s="831">
        <v>412.38</v>
      </c>
      <c r="P94" s="819"/>
      <c r="Q94" s="832">
        <v>2.61</v>
      </c>
    </row>
    <row r="95" spans="1:17" ht="14.45" customHeight="1" x14ac:dyDescent="0.2">
      <c r="A95" s="813" t="s">
        <v>1553</v>
      </c>
      <c r="B95" s="814" t="s">
        <v>1371</v>
      </c>
      <c r="C95" s="814" t="s">
        <v>1375</v>
      </c>
      <c r="D95" s="814" t="s">
        <v>1380</v>
      </c>
      <c r="E95" s="814" t="s">
        <v>1381</v>
      </c>
      <c r="F95" s="831">
        <v>95</v>
      </c>
      <c r="G95" s="831">
        <v>698.25</v>
      </c>
      <c r="H95" s="831"/>
      <c r="I95" s="831">
        <v>7.35</v>
      </c>
      <c r="J95" s="831"/>
      <c r="K95" s="831"/>
      <c r="L95" s="831"/>
      <c r="M95" s="831"/>
      <c r="N95" s="831">
        <v>92</v>
      </c>
      <c r="O95" s="831">
        <v>671.6</v>
      </c>
      <c r="P95" s="819"/>
      <c r="Q95" s="832">
        <v>7.3</v>
      </c>
    </row>
    <row r="96" spans="1:17" ht="14.45" customHeight="1" x14ac:dyDescent="0.2">
      <c r="A96" s="813" t="s">
        <v>1553</v>
      </c>
      <c r="B96" s="814" t="s">
        <v>1371</v>
      </c>
      <c r="C96" s="814" t="s">
        <v>1375</v>
      </c>
      <c r="D96" s="814" t="s">
        <v>1386</v>
      </c>
      <c r="E96" s="814" t="s">
        <v>1387</v>
      </c>
      <c r="F96" s="831">
        <v>39</v>
      </c>
      <c r="G96" s="831">
        <v>365.03999999999996</v>
      </c>
      <c r="H96" s="831"/>
      <c r="I96" s="831">
        <v>9.36</v>
      </c>
      <c r="J96" s="831">
        <v>18.7</v>
      </c>
      <c r="K96" s="831">
        <v>172.04</v>
      </c>
      <c r="L96" s="831"/>
      <c r="M96" s="831">
        <v>9.1999999999999993</v>
      </c>
      <c r="N96" s="831"/>
      <c r="O96" s="831"/>
      <c r="P96" s="819"/>
      <c r="Q96" s="832"/>
    </row>
    <row r="97" spans="1:17" ht="14.45" customHeight="1" x14ac:dyDescent="0.2">
      <c r="A97" s="813" t="s">
        <v>1553</v>
      </c>
      <c r="B97" s="814" t="s">
        <v>1371</v>
      </c>
      <c r="C97" s="814" t="s">
        <v>1375</v>
      </c>
      <c r="D97" s="814" t="s">
        <v>1390</v>
      </c>
      <c r="E97" s="814" t="s">
        <v>1391</v>
      </c>
      <c r="F97" s="831">
        <v>96</v>
      </c>
      <c r="G97" s="831">
        <v>988.8</v>
      </c>
      <c r="H97" s="831"/>
      <c r="I97" s="831">
        <v>10.299999999999999</v>
      </c>
      <c r="J97" s="831">
        <v>62.5</v>
      </c>
      <c r="K97" s="831">
        <v>645.62</v>
      </c>
      <c r="L97" s="831"/>
      <c r="M97" s="831">
        <v>10.32992</v>
      </c>
      <c r="N97" s="831"/>
      <c r="O97" s="831"/>
      <c r="P97" s="819"/>
      <c r="Q97" s="832"/>
    </row>
    <row r="98" spans="1:17" ht="14.45" customHeight="1" x14ac:dyDescent="0.2">
      <c r="A98" s="813" t="s">
        <v>1553</v>
      </c>
      <c r="B98" s="814" t="s">
        <v>1371</v>
      </c>
      <c r="C98" s="814" t="s">
        <v>1375</v>
      </c>
      <c r="D98" s="814" t="s">
        <v>1400</v>
      </c>
      <c r="E98" s="814" t="s">
        <v>1401</v>
      </c>
      <c r="F98" s="831">
        <v>1</v>
      </c>
      <c r="G98" s="831">
        <v>1817.79</v>
      </c>
      <c r="H98" s="831"/>
      <c r="I98" s="831">
        <v>1817.79</v>
      </c>
      <c r="J98" s="831"/>
      <c r="K98" s="831"/>
      <c r="L98" s="831"/>
      <c r="M98" s="831"/>
      <c r="N98" s="831"/>
      <c r="O98" s="831"/>
      <c r="P98" s="819"/>
      <c r="Q98" s="832"/>
    </row>
    <row r="99" spans="1:17" ht="14.45" customHeight="1" x14ac:dyDescent="0.2">
      <c r="A99" s="813" t="s">
        <v>1553</v>
      </c>
      <c r="B99" s="814" t="s">
        <v>1371</v>
      </c>
      <c r="C99" s="814" t="s">
        <v>1375</v>
      </c>
      <c r="D99" s="814" t="s">
        <v>1508</v>
      </c>
      <c r="E99" s="814" t="s">
        <v>1509</v>
      </c>
      <c r="F99" s="831"/>
      <c r="G99" s="831"/>
      <c r="H99" s="831"/>
      <c r="I99" s="831"/>
      <c r="J99" s="831">
        <v>228</v>
      </c>
      <c r="K99" s="831">
        <v>7779.36</v>
      </c>
      <c r="L99" s="831"/>
      <c r="M99" s="831">
        <v>34.119999999999997</v>
      </c>
      <c r="N99" s="831"/>
      <c r="O99" s="831"/>
      <c r="P99" s="819"/>
      <c r="Q99" s="832"/>
    </row>
    <row r="100" spans="1:17" ht="14.45" customHeight="1" x14ac:dyDescent="0.2">
      <c r="A100" s="813" t="s">
        <v>1553</v>
      </c>
      <c r="B100" s="814" t="s">
        <v>1371</v>
      </c>
      <c r="C100" s="814" t="s">
        <v>1375</v>
      </c>
      <c r="D100" s="814" t="s">
        <v>1416</v>
      </c>
      <c r="E100" s="814" t="s">
        <v>1417</v>
      </c>
      <c r="F100" s="831"/>
      <c r="G100" s="831"/>
      <c r="H100" s="831"/>
      <c r="I100" s="831"/>
      <c r="J100" s="831"/>
      <c r="K100" s="831"/>
      <c r="L100" s="831"/>
      <c r="M100" s="831"/>
      <c r="N100" s="831">
        <v>25</v>
      </c>
      <c r="O100" s="831">
        <v>217.5</v>
      </c>
      <c r="P100" s="819"/>
      <c r="Q100" s="832">
        <v>8.6999999999999993</v>
      </c>
    </row>
    <row r="101" spans="1:17" ht="14.45" customHeight="1" x14ac:dyDescent="0.2">
      <c r="A101" s="813" t="s">
        <v>1553</v>
      </c>
      <c r="B101" s="814" t="s">
        <v>1371</v>
      </c>
      <c r="C101" s="814" t="s">
        <v>1422</v>
      </c>
      <c r="D101" s="814" t="s">
        <v>1439</v>
      </c>
      <c r="E101" s="814" t="s">
        <v>1440</v>
      </c>
      <c r="F101" s="831">
        <v>1</v>
      </c>
      <c r="G101" s="831">
        <v>1357</v>
      </c>
      <c r="H101" s="831"/>
      <c r="I101" s="831">
        <v>1357</v>
      </c>
      <c r="J101" s="831">
        <v>2</v>
      </c>
      <c r="K101" s="831">
        <v>2724</v>
      </c>
      <c r="L101" s="831"/>
      <c r="M101" s="831">
        <v>1362</v>
      </c>
      <c r="N101" s="831">
        <v>1</v>
      </c>
      <c r="O101" s="831">
        <v>1403</v>
      </c>
      <c r="P101" s="819"/>
      <c r="Q101" s="832">
        <v>1403</v>
      </c>
    </row>
    <row r="102" spans="1:17" ht="14.45" customHeight="1" x14ac:dyDescent="0.2">
      <c r="A102" s="813" t="s">
        <v>1553</v>
      </c>
      <c r="B102" s="814" t="s">
        <v>1371</v>
      </c>
      <c r="C102" s="814" t="s">
        <v>1422</v>
      </c>
      <c r="D102" s="814" t="s">
        <v>1441</v>
      </c>
      <c r="E102" s="814" t="s">
        <v>1442</v>
      </c>
      <c r="F102" s="831">
        <v>2</v>
      </c>
      <c r="G102" s="831">
        <v>2874</v>
      </c>
      <c r="H102" s="831"/>
      <c r="I102" s="831">
        <v>1437</v>
      </c>
      <c r="J102" s="831"/>
      <c r="K102" s="831"/>
      <c r="L102" s="831"/>
      <c r="M102" s="831"/>
      <c r="N102" s="831"/>
      <c r="O102" s="831"/>
      <c r="P102" s="819"/>
      <c r="Q102" s="832"/>
    </row>
    <row r="103" spans="1:17" ht="14.45" customHeight="1" x14ac:dyDescent="0.2">
      <c r="A103" s="813" t="s">
        <v>1553</v>
      </c>
      <c r="B103" s="814" t="s">
        <v>1371</v>
      </c>
      <c r="C103" s="814" t="s">
        <v>1422</v>
      </c>
      <c r="D103" s="814" t="s">
        <v>1443</v>
      </c>
      <c r="E103" s="814" t="s">
        <v>1444</v>
      </c>
      <c r="F103" s="831">
        <v>2</v>
      </c>
      <c r="G103" s="831">
        <v>3840</v>
      </c>
      <c r="H103" s="831"/>
      <c r="I103" s="831">
        <v>1920</v>
      </c>
      <c r="J103" s="831">
        <v>2</v>
      </c>
      <c r="K103" s="831">
        <v>3850</v>
      </c>
      <c r="L103" s="831"/>
      <c r="M103" s="831">
        <v>1925</v>
      </c>
      <c r="N103" s="831"/>
      <c r="O103" s="831"/>
      <c r="P103" s="819"/>
      <c r="Q103" s="832"/>
    </row>
    <row r="104" spans="1:17" ht="14.45" customHeight="1" x14ac:dyDescent="0.2">
      <c r="A104" s="813" t="s">
        <v>1553</v>
      </c>
      <c r="B104" s="814" t="s">
        <v>1371</v>
      </c>
      <c r="C104" s="814" t="s">
        <v>1422</v>
      </c>
      <c r="D104" s="814" t="s">
        <v>1447</v>
      </c>
      <c r="E104" s="814" t="s">
        <v>1448</v>
      </c>
      <c r="F104" s="831">
        <v>1</v>
      </c>
      <c r="G104" s="831">
        <v>685</v>
      </c>
      <c r="H104" s="831"/>
      <c r="I104" s="831">
        <v>685</v>
      </c>
      <c r="J104" s="831"/>
      <c r="K104" s="831"/>
      <c r="L104" s="831"/>
      <c r="M104" s="831"/>
      <c r="N104" s="831"/>
      <c r="O104" s="831"/>
      <c r="P104" s="819"/>
      <c r="Q104" s="832"/>
    </row>
    <row r="105" spans="1:17" ht="14.45" customHeight="1" x14ac:dyDescent="0.2">
      <c r="A105" s="813" t="s">
        <v>1553</v>
      </c>
      <c r="B105" s="814" t="s">
        <v>1371</v>
      </c>
      <c r="C105" s="814" t="s">
        <v>1422</v>
      </c>
      <c r="D105" s="814" t="s">
        <v>1453</v>
      </c>
      <c r="E105" s="814" t="s">
        <v>1454</v>
      </c>
      <c r="F105" s="831">
        <v>1</v>
      </c>
      <c r="G105" s="831">
        <v>1831</v>
      </c>
      <c r="H105" s="831"/>
      <c r="I105" s="831">
        <v>1831</v>
      </c>
      <c r="J105" s="831">
        <v>1</v>
      </c>
      <c r="K105" s="831">
        <v>1835</v>
      </c>
      <c r="L105" s="831"/>
      <c r="M105" s="831">
        <v>1835</v>
      </c>
      <c r="N105" s="831">
        <v>1</v>
      </c>
      <c r="O105" s="831">
        <v>1909</v>
      </c>
      <c r="P105" s="819"/>
      <c r="Q105" s="832">
        <v>1909</v>
      </c>
    </row>
    <row r="106" spans="1:17" ht="14.45" customHeight="1" x14ac:dyDescent="0.2">
      <c r="A106" s="813" t="s">
        <v>1553</v>
      </c>
      <c r="B106" s="814" t="s">
        <v>1371</v>
      </c>
      <c r="C106" s="814" t="s">
        <v>1422</v>
      </c>
      <c r="D106" s="814" t="s">
        <v>1514</v>
      </c>
      <c r="E106" s="814" t="s">
        <v>1515</v>
      </c>
      <c r="F106" s="831"/>
      <c r="G106" s="831"/>
      <c r="H106" s="831"/>
      <c r="I106" s="831"/>
      <c r="J106" s="831">
        <v>1</v>
      </c>
      <c r="K106" s="831">
        <v>14521</v>
      </c>
      <c r="L106" s="831"/>
      <c r="M106" s="831">
        <v>14521</v>
      </c>
      <c r="N106" s="831"/>
      <c r="O106" s="831"/>
      <c r="P106" s="819"/>
      <c r="Q106" s="832"/>
    </row>
    <row r="107" spans="1:17" ht="14.45" customHeight="1" x14ac:dyDescent="0.2">
      <c r="A107" s="813" t="s">
        <v>1553</v>
      </c>
      <c r="B107" s="814" t="s">
        <v>1371</v>
      </c>
      <c r="C107" s="814" t="s">
        <v>1422</v>
      </c>
      <c r="D107" s="814" t="s">
        <v>1473</v>
      </c>
      <c r="E107" s="814" t="s">
        <v>1474</v>
      </c>
      <c r="F107" s="831">
        <v>1</v>
      </c>
      <c r="G107" s="831">
        <v>512</v>
      </c>
      <c r="H107" s="831"/>
      <c r="I107" s="831">
        <v>512</v>
      </c>
      <c r="J107" s="831"/>
      <c r="K107" s="831"/>
      <c r="L107" s="831"/>
      <c r="M107" s="831"/>
      <c r="N107" s="831">
        <v>1</v>
      </c>
      <c r="O107" s="831">
        <v>537</v>
      </c>
      <c r="P107" s="819"/>
      <c r="Q107" s="832">
        <v>537</v>
      </c>
    </row>
    <row r="108" spans="1:17" ht="14.45" customHeight="1" x14ac:dyDescent="0.2">
      <c r="A108" s="813" t="s">
        <v>1553</v>
      </c>
      <c r="B108" s="814" t="s">
        <v>1371</v>
      </c>
      <c r="C108" s="814" t="s">
        <v>1422</v>
      </c>
      <c r="D108" s="814" t="s">
        <v>1485</v>
      </c>
      <c r="E108" s="814" t="s">
        <v>1486</v>
      </c>
      <c r="F108" s="831"/>
      <c r="G108" s="831"/>
      <c r="H108" s="831"/>
      <c r="I108" s="831"/>
      <c r="J108" s="831">
        <v>1</v>
      </c>
      <c r="K108" s="831">
        <v>529</v>
      </c>
      <c r="L108" s="831"/>
      <c r="M108" s="831">
        <v>529</v>
      </c>
      <c r="N108" s="831"/>
      <c r="O108" s="831"/>
      <c r="P108" s="819"/>
      <c r="Q108" s="832"/>
    </row>
    <row r="109" spans="1:17" ht="14.45" customHeight="1" x14ac:dyDescent="0.2">
      <c r="A109" s="813" t="s">
        <v>1553</v>
      </c>
      <c r="B109" s="814" t="s">
        <v>1371</v>
      </c>
      <c r="C109" s="814" t="s">
        <v>1422</v>
      </c>
      <c r="D109" s="814" t="s">
        <v>1491</v>
      </c>
      <c r="E109" s="814" t="s">
        <v>1492</v>
      </c>
      <c r="F109" s="831"/>
      <c r="G109" s="831"/>
      <c r="H109" s="831"/>
      <c r="I109" s="831"/>
      <c r="J109" s="831"/>
      <c r="K109" s="831"/>
      <c r="L109" s="831"/>
      <c r="M109" s="831"/>
      <c r="N109" s="831">
        <v>1</v>
      </c>
      <c r="O109" s="831">
        <v>1765</v>
      </c>
      <c r="P109" s="819"/>
      <c r="Q109" s="832">
        <v>1765</v>
      </c>
    </row>
    <row r="110" spans="1:17" ht="14.45" customHeight="1" x14ac:dyDescent="0.2">
      <c r="A110" s="813" t="s">
        <v>1554</v>
      </c>
      <c r="B110" s="814" t="s">
        <v>1371</v>
      </c>
      <c r="C110" s="814" t="s">
        <v>1372</v>
      </c>
      <c r="D110" s="814" t="s">
        <v>1505</v>
      </c>
      <c r="E110" s="814" t="s">
        <v>1506</v>
      </c>
      <c r="F110" s="831">
        <v>2.1</v>
      </c>
      <c r="G110" s="831">
        <v>1376.59</v>
      </c>
      <c r="H110" s="831"/>
      <c r="I110" s="831">
        <v>655.51904761904757</v>
      </c>
      <c r="J110" s="831"/>
      <c r="K110" s="831"/>
      <c r="L110" s="831"/>
      <c r="M110" s="831"/>
      <c r="N110" s="831"/>
      <c r="O110" s="831"/>
      <c r="P110" s="819"/>
      <c r="Q110" s="832"/>
    </row>
    <row r="111" spans="1:17" ht="14.45" customHeight="1" x14ac:dyDescent="0.2">
      <c r="A111" s="813" t="s">
        <v>1554</v>
      </c>
      <c r="B111" s="814" t="s">
        <v>1371</v>
      </c>
      <c r="C111" s="814" t="s">
        <v>1375</v>
      </c>
      <c r="D111" s="814" t="s">
        <v>1380</v>
      </c>
      <c r="E111" s="814" t="s">
        <v>1381</v>
      </c>
      <c r="F111" s="831"/>
      <c r="G111" s="831"/>
      <c r="H111" s="831"/>
      <c r="I111" s="831"/>
      <c r="J111" s="831"/>
      <c r="K111" s="831"/>
      <c r="L111" s="831"/>
      <c r="M111" s="831"/>
      <c r="N111" s="831">
        <v>150</v>
      </c>
      <c r="O111" s="831">
        <v>1095</v>
      </c>
      <c r="P111" s="819"/>
      <c r="Q111" s="832">
        <v>7.3</v>
      </c>
    </row>
    <row r="112" spans="1:17" ht="14.45" customHeight="1" x14ac:dyDescent="0.2">
      <c r="A112" s="813" t="s">
        <v>1554</v>
      </c>
      <c r="B112" s="814" t="s">
        <v>1371</v>
      </c>
      <c r="C112" s="814" t="s">
        <v>1375</v>
      </c>
      <c r="D112" s="814" t="s">
        <v>1384</v>
      </c>
      <c r="E112" s="814" t="s">
        <v>1385</v>
      </c>
      <c r="F112" s="831">
        <v>280</v>
      </c>
      <c r="G112" s="831">
        <v>1503.6</v>
      </c>
      <c r="H112" s="831"/>
      <c r="I112" s="831">
        <v>5.37</v>
      </c>
      <c r="J112" s="831"/>
      <c r="K112" s="831"/>
      <c r="L112" s="831"/>
      <c r="M112" s="831"/>
      <c r="N112" s="831"/>
      <c r="O112" s="831"/>
      <c r="P112" s="819"/>
      <c r="Q112" s="832"/>
    </row>
    <row r="113" spans="1:17" ht="14.45" customHeight="1" x14ac:dyDescent="0.2">
      <c r="A113" s="813" t="s">
        <v>1554</v>
      </c>
      <c r="B113" s="814" t="s">
        <v>1371</v>
      </c>
      <c r="C113" s="814" t="s">
        <v>1375</v>
      </c>
      <c r="D113" s="814" t="s">
        <v>1396</v>
      </c>
      <c r="E113" s="814" t="s">
        <v>1397</v>
      </c>
      <c r="F113" s="831">
        <v>1643</v>
      </c>
      <c r="G113" s="831">
        <v>32942.15</v>
      </c>
      <c r="H113" s="831"/>
      <c r="I113" s="831">
        <v>20.05</v>
      </c>
      <c r="J113" s="831">
        <v>490</v>
      </c>
      <c r="K113" s="831">
        <v>9829.4</v>
      </c>
      <c r="L113" s="831"/>
      <c r="M113" s="831">
        <v>20.059999999999999</v>
      </c>
      <c r="N113" s="831"/>
      <c r="O113" s="831"/>
      <c r="P113" s="819"/>
      <c r="Q113" s="832"/>
    </row>
    <row r="114" spans="1:17" ht="14.45" customHeight="1" x14ac:dyDescent="0.2">
      <c r="A114" s="813" t="s">
        <v>1554</v>
      </c>
      <c r="B114" s="814" t="s">
        <v>1371</v>
      </c>
      <c r="C114" s="814" t="s">
        <v>1375</v>
      </c>
      <c r="D114" s="814" t="s">
        <v>1508</v>
      </c>
      <c r="E114" s="814" t="s">
        <v>1509</v>
      </c>
      <c r="F114" s="831">
        <v>1662</v>
      </c>
      <c r="G114" s="831">
        <v>56474.759999999995</v>
      </c>
      <c r="H114" s="831"/>
      <c r="I114" s="831">
        <v>33.979999999999997</v>
      </c>
      <c r="J114" s="831"/>
      <c r="K114" s="831"/>
      <c r="L114" s="831"/>
      <c r="M114" s="831"/>
      <c r="N114" s="831">
        <v>392</v>
      </c>
      <c r="O114" s="831">
        <v>13454.560000000001</v>
      </c>
      <c r="P114" s="819"/>
      <c r="Q114" s="832">
        <v>34.322857142857146</v>
      </c>
    </row>
    <row r="115" spans="1:17" ht="14.45" customHeight="1" x14ac:dyDescent="0.2">
      <c r="A115" s="813" t="s">
        <v>1554</v>
      </c>
      <c r="B115" s="814" t="s">
        <v>1371</v>
      </c>
      <c r="C115" s="814" t="s">
        <v>1422</v>
      </c>
      <c r="D115" s="814" t="s">
        <v>1451</v>
      </c>
      <c r="E115" s="814" t="s">
        <v>1452</v>
      </c>
      <c r="F115" s="831"/>
      <c r="G115" s="831"/>
      <c r="H115" s="831"/>
      <c r="I115" s="831"/>
      <c r="J115" s="831"/>
      <c r="K115" s="831"/>
      <c r="L115" s="831"/>
      <c r="M115" s="831"/>
      <c r="N115" s="831">
        <v>1</v>
      </c>
      <c r="O115" s="831">
        <v>2772</v>
      </c>
      <c r="P115" s="819"/>
      <c r="Q115" s="832">
        <v>2772</v>
      </c>
    </row>
    <row r="116" spans="1:17" ht="14.45" customHeight="1" x14ac:dyDescent="0.2">
      <c r="A116" s="813" t="s">
        <v>1554</v>
      </c>
      <c r="B116" s="814" t="s">
        <v>1371</v>
      </c>
      <c r="C116" s="814" t="s">
        <v>1422</v>
      </c>
      <c r="D116" s="814" t="s">
        <v>1453</v>
      </c>
      <c r="E116" s="814" t="s">
        <v>1454</v>
      </c>
      <c r="F116" s="831">
        <v>7</v>
      </c>
      <c r="G116" s="831">
        <v>12817</v>
      </c>
      <c r="H116" s="831"/>
      <c r="I116" s="831">
        <v>1831</v>
      </c>
      <c r="J116" s="831">
        <v>2</v>
      </c>
      <c r="K116" s="831">
        <v>3670</v>
      </c>
      <c r="L116" s="831"/>
      <c r="M116" s="831">
        <v>1835</v>
      </c>
      <c r="N116" s="831">
        <v>3</v>
      </c>
      <c r="O116" s="831">
        <v>5727</v>
      </c>
      <c r="P116" s="819"/>
      <c r="Q116" s="832">
        <v>1909</v>
      </c>
    </row>
    <row r="117" spans="1:17" ht="14.45" customHeight="1" x14ac:dyDescent="0.2">
      <c r="A117" s="813" t="s">
        <v>1554</v>
      </c>
      <c r="B117" s="814" t="s">
        <v>1371</v>
      </c>
      <c r="C117" s="814" t="s">
        <v>1422</v>
      </c>
      <c r="D117" s="814" t="s">
        <v>1455</v>
      </c>
      <c r="E117" s="814" t="s">
        <v>1456</v>
      </c>
      <c r="F117" s="831">
        <v>4</v>
      </c>
      <c r="G117" s="831">
        <v>1724</v>
      </c>
      <c r="H117" s="831"/>
      <c r="I117" s="831">
        <v>431</v>
      </c>
      <c r="J117" s="831">
        <v>1</v>
      </c>
      <c r="K117" s="831">
        <v>433</v>
      </c>
      <c r="L117" s="831"/>
      <c r="M117" s="831">
        <v>433</v>
      </c>
      <c r="N117" s="831">
        <v>1</v>
      </c>
      <c r="O117" s="831">
        <v>452</v>
      </c>
      <c r="P117" s="819"/>
      <c r="Q117" s="832">
        <v>452</v>
      </c>
    </row>
    <row r="118" spans="1:17" ht="14.45" customHeight="1" x14ac:dyDescent="0.2">
      <c r="A118" s="813" t="s">
        <v>1554</v>
      </c>
      <c r="B118" s="814" t="s">
        <v>1371</v>
      </c>
      <c r="C118" s="814" t="s">
        <v>1422</v>
      </c>
      <c r="D118" s="814" t="s">
        <v>1514</v>
      </c>
      <c r="E118" s="814" t="s">
        <v>1515</v>
      </c>
      <c r="F118" s="831">
        <v>5</v>
      </c>
      <c r="G118" s="831">
        <v>72575</v>
      </c>
      <c r="H118" s="831"/>
      <c r="I118" s="831">
        <v>14515</v>
      </c>
      <c r="J118" s="831"/>
      <c r="K118" s="831"/>
      <c r="L118" s="831"/>
      <c r="M118" s="831"/>
      <c r="N118" s="831">
        <v>2</v>
      </c>
      <c r="O118" s="831">
        <v>29420</v>
      </c>
      <c r="P118" s="819"/>
      <c r="Q118" s="832">
        <v>14710</v>
      </c>
    </row>
    <row r="119" spans="1:17" ht="14.45" customHeight="1" x14ac:dyDescent="0.2">
      <c r="A119" s="813" t="s">
        <v>1554</v>
      </c>
      <c r="B119" s="814" t="s">
        <v>1371</v>
      </c>
      <c r="C119" s="814" t="s">
        <v>1422</v>
      </c>
      <c r="D119" s="814" t="s">
        <v>1473</v>
      </c>
      <c r="E119" s="814" t="s">
        <v>1474</v>
      </c>
      <c r="F119" s="831"/>
      <c r="G119" s="831"/>
      <c r="H119" s="831"/>
      <c r="I119" s="831"/>
      <c r="J119" s="831"/>
      <c r="K119" s="831"/>
      <c r="L119" s="831"/>
      <c r="M119" s="831"/>
      <c r="N119" s="831">
        <v>1</v>
      </c>
      <c r="O119" s="831">
        <v>537</v>
      </c>
      <c r="P119" s="819"/>
      <c r="Q119" s="832">
        <v>537</v>
      </c>
    </row>
    <row r="120" spans="1:17" ht="14.45" customHeight="1" x14ac:dyDescent="0.2">
      <c r="A120" s="813" t="s">
        <v>1554</v>
      </c>
      <c r="B120" s="814" t="s">
        <v>1371</v>
      </c>
      <c r="C120" s="814" t="s">
        <v>1422</v>
      </c>
      <c r="D120" s="814" t="s">
        <v>1475</v>
      </c>
      <c r="E120" s="814" t="s">
        <v>1476</v>
      </c>
      <c r="F120" s="831">
        <v>3</v>
      </c>
      <c r="G120" s="831">
        <v>7026</v>
      </c>
      <c r="H120" s="831"/>
      <c r="I120" s="831">
        <v>2342</v>
      </c>
      <c r="J120" s="831">
        <v>1</v>
      </c>
      <c r="K120" s="831">
        <v>2351</v>
      </c>
      <c r="L120" s="831"/>
      <c r="M120" s="831">
        <v>2351</v>
      </c>
      <c r="N120" s="831"/>
      <c r="O120" s="831"/>
      <c r="P120" s="819"/>
      <c r="Q120" s="832"/>
    </row>
    <row r="121" spans="1:17" ht="14.45" customHeight="1" x14ac:dyDescent="0.2">
      <c r="A121" s="813" t="s">
        <v>1554</v>
      </c>
      <c r="B121" s="814" t="s">
        <v>1371</v>
      </c>
      <c r="C121" s="814" t="s">
        <v>1422</v>
      </c>
      <c r="D121" s="814" t="s">
        <v>1493</v>
      </c>
      <c r="E121" s="814" t="s">
        <v>1494</v>
      </c>
      <c r="F121" s="831">
        <v>3</v>
      </c>
      <c r="G121" s="831">
        <v>2166</v>
      </c>
      <c r="H121" s="831"/>
      <c r="I121" s="831">
        <v>722</v>
      </c>
      <c r="J121" s="831">
        <v>1</v>
      </c>
      <c r="K121" s="831">
        <v>724</v>
      </c>
      <c r="L121" s="831"/>
      <c r="M121" s="831">
        <v>724</v>
      </c>
      <c r="N121" s="831"/>
      <c r="O121" s="831"/>
      <c r="P121" s="819"/>
      <c r="Q121" s="832"/>
    </row>
    <row r="122" spans="1:17" ht="14.45" customHeight="1" x14ac:dyDescent="0.2">
      <c r="A122" s="813" t="s">
        <v>1555</v>
      </c>
      <c r="B122" s="814" t="s">
        <v>1371</v>
      </c>
      <c r="C122" s="814" t="s">
        <v>1372</v>
      </c>
      <c r="D122" s="814" t="s">
        <v>1505</v>
      </c>
      <c r="E122" s="814" t="s">
        <v>1506</v>
      </c>
      <c r="F122" s="831"/>
      <c r="G122" s="831"/>
      <c r="H122" s="831"/>
      <c r="I122" s="831"/>
      <c r="J122" s="831">
        <v>0.5</v>
      </c>
      <c r="K122" s="831">
        <v>327.76</v>
      </c>
      <c r="L122" s="831"/>
      <c r="M122" s="831">
        <v>655.52</v>
      </c>
      <c r="N122" s="831"/>
      <c r="O122" s="831"/>
      <c r="P122" s="819"/>
      <c r="Q122" s="832"/>
    </row>
    <row r="123" spans="1:17" ht="14.45" customHeight="1" x14ac:dyDescent="0.2">
      <c r="A123" s="813" t="s">
        <v>1555</v>
      </c>
      <c r="B123" s="814" t="s">
        <v>1371</v>
      </c>
      <c r="C123" s="814" t="s">
        <v>1375</v>
      </c>
      <c r="D123" s="814" t="s">
        <v>1380</v>
      </c>
      <c r="E123" s="814" t="s">
        <v>1381</v>
      </c>
      <c r="F123" s="831"/>
      <c r="G123" s="831"/>
      <c r="H123" s="831"/>
      <c r="I123" s="831"/>
      <c r="J123" s="831"/>
      <c r="K123" s="831"/>
      <c r="L123" s="831"/>
      <c r="M123" s="831"/>
      <c r="N123" s="831">
        <v>156</v>
      </c>
      <c r="O123" s="831">
        <v>1138.8</v>
      </c>
      <c r="P123" s="819"/>
      <c r="Q123" s="832">
        <v>7.3</v>
      </c>
    </row>
    <row r="124" spans="1:17" ht="14.45" customHeight="1" x14ac:dyDescent="0.2">
      <c r="A124" s="813" t="s">
        <v>1555</v>
      </c>
      <c r="B124" s="814" t="s">
        <v>1371</v>
      </c>
      <c r="C124" s="814" t="s">
        <v>1375</v>
      </c>
      <c r="D124" s="814" t="s">
        <v>1386</v>
      </c>
      <c r="E124" s="814" t="s">
        <v>1387</v>
      </c>
      <c r="F124" s="831">
        <v>208</v>
      </c>
      <c r="G124" s="831">
        <v>1946.88</v>
      </c>
      <c r="H124" s="831"/>
      <c r="I124" s="831">
        <v>9.3600000000000012</v>
      </c>
      <c r="J124" s="831">
        <v>161</v>
      </c>
      <c r="K124" s="831">
        <v>1494.08</v>
      </c>
      <c r="L124" s="831"/>
      <c r="M124" s="831">
        <v>9.2799999999999994</v>
      </c>
      <c r="N124" s="831">
        <v>110</v>
      </c>
      <c r="O124" s="831">
        <v>1020.8</v>
      </c>
      <c r="P124" s="819"/>
      <c r="Q124" s="832">
        <v>9.2799999999999994</v>
      </c>
    </row>
    <row r="125" spans="1:17" ht="14.45" customHeight="1" x14ac:dyDescent="0.2">
      <c r="A125" s="813" t="s">
        <v>1555</v>
      </c>
      <c r="B125" s="814" t="s">
        <v>1371</v>
      </c>
      <c r="C125" s="814" t="s">
        <v>1375</v>
      </c>
      <c r="D125" s="814" t="s">
        <v>1390</v>
      </c>
      <c r="E125" s="814" t="s">
        <v>1391</v>
      </c>
      <c r="F125" s="831">
        <v>139</v>
      </c>
      <c r="G125" s="831">
        <v>1431.7</v>
      </c>
      <c r="H125" s="831"/>
      <c r="I125" s="831">
        <v>10.3</v>
      </c>
      <c r="J125" s="831">
        <v>130</v>
      </c>
      <c r="K125" s="831">
        <v>1342.9</v>
      </c>
      <c r="L125" s="831"/>
      <c r="M125" s="831">
        <v>10.33</v>
      </c>
      <c r="N125" s="831">
        <v>122</v>
      </c>
      <c r="O125" s="831">
        <v>1260.26</v>
      </c>
      <c r="P125" s="819"/>
      <c r="Q125" s="832">
        <v>10.33</v>
      </c>
    </row>
    <row r="126" spans="1:17" ht="14.45" customHeight="1" x14ac:dyDescent="0.2">
      <c r="A126" s="813" t="s">
        <v>1555</v>
      </c>
      <c r="B126" s="814" t="s">
        <v>1371</v>
      </c>
      <c r="C126" s="814" t="s">
        <v>1375</v>
      </c>
      <c r="D126" s="814" t="s">
        <v>1404</v>
      </c>
      <c r="E126" s="814" t="s">
        <v>1405</v>
      </c>
      <c r="F126" s="831">
        <v>720</v>
      </c>
      <c r="G126" s="831">
        <v>2779.2</v>
      </c>
      <c r="H126" s="831"/>
      <c r="I126" s="831">
        <v>3.86</v>
      </c>
      <c r="J126" s="831">
        <v>725</v>
      </c>
      <c r="K126" s="831">
        <v>2653.5</v>
      </c>
      <c r="L126" s="831"/>
      <c r="M126" s="831">
        <v>3.66</v>
      </c>
      <c r="N126" s="831">
        <v>2286</v>
      </c>
      <c r="O126" s="831">
        <v>8709.66</v>
      </c>
      <c r="P126" s="819"/>
      <c r="Q126" s="832">
        <v>3.81</v>
      </c>
    </row>
    <row r="127" spans="1:17" ht="14.45" customHeight="1" x14ac:dyDescent="0.2">
      <c r="A127" s="813" t="s">
        <v>1555</v>
      </c>
      <c r="B127" s="814" t="s">
        <v>1371</v>
      </c>
      <c r="C127" s="814" t="s">
        <v>1375</v>
      </c>
      <c r="D127" s="814" t="s">
        <v>1508</v>
      </c>
      <c r="E127" s="814" t="s">
        <v>1509</v>
      </c>
      <c r="F127" s="831"/>
      <c r="G127" s="831"/>
      <c r="H127" s="831"/>
      <c r="I127" s="831"/>
      <c r="J127" s="831">
        <v>958</v>
      </c>
      <c r="K127" s="831">
        <v>32691.86</v>
      </c>
      <c r="L127" s="831"/>
      <c r="M127" s="831">
        <v>34.125114822546976</v>
      </c>
      <c r="N127" s="831">
        <v>136</v>
      </c>
      <c r="O127" s="831">
        <v>4682.4799999999996</v>
      </c>
      <c r="P127" s="819"/>
      <c r="Q127" s="832">
        <v>34.43</v>
      </c>
    </row>
    <row r="128" spans="1:17" ht="14.45" customHeight="1" x14ac:dyDescent="0.2">
      <c r="A128" s="813" t="s">
        <v>1555</v>
      </c>
      <c r="B128" s="814" t="s">
        <v>1371</v>
      </c>
      <c r="C128" s="814" t="s">
        <v>1375</v>
      </c>
      <c r="D128" s="814" t="s">
        <v>1410</v>
      </c>
      <c r="E128" s="814" t="s">
        <v>1411</v>
      </c>
      <c r="F128" s="831"/>
      <c r="G128" s="831"/>
      <c r="H128" s="831"/>
      <c r="I128" s="831"/>
      <c r="J128" s="831">
        <v>531</v>
      </c>
      <c r="K128" s="831">
        <v>10932.48</v>
      </c>
      <c r="L128" s="831"/>
      <c r="M128" s="831">
        <v>20.588474576271185</v>
      </c>
      <c r="N128" s="831"/>
      <c r="O128" s="831"/>
      <c r="P128" s="819"/>
      <c r="Q128" s="832"/>
    </row>
    <row r="129" spans="1:17" ht="14.45" customHeight="1" x14ac:dyDescent="0.2">
      <c r="A129" s="813" t="s">
        <v>1555</v>
      </c>
      <c r="B129" s="814" t="s">
        <v>1371</v>
      </c>
      <c r="C129" s="814" t="s">
        <v>1422</v>
      </c>
      <c r="D129" s="814" t="s">
        <v>1443</v>
      </c>
      <c r="E129" s="814" t="s">
        <v>1444</v>
      </c>
      <c r="F129" s="831">
        <v>1</v>
      </c>
      <c r="G129" s="831">
        <v>1920</v>
      </c>
      <c r="H129" s="831"/>
      <c r="I129" s="831">
        <v>1920</v>
      </c>
      <c r="J129" s="831">
        <v>1</v>
      </c>
      <c r="K129" s="831">
        <v>1925</v>
      </c>
      <c r="L129" s="831"/>
      <c r="M129" s="831">
        <v>1925</v>
      </c>
      <c r="N129" s="831">
        <v>1</v>
      </c>
      <c r="O129" s="831">
        <v>2000</v>
      </c>
      <c r="P129" s="819"/>
      <c r="Q129" s="832">
        <v>2000</v>
      </c>
    </row>
    <row r="130" spans="1:17" ht="14.45" customHeight="1" x14ac:dyDescent="0.2">
      <c r="A130" s="813" t="s">
        <v>1555</v>
      </c>
      <c r="B130" s="814" t="s">
        <v>1371</v>
      </c>
      <c r="C130" s="814" t="s">
        <v>1422</v>
      </c>
      <c r="D130" s="814" t="s">
        <v>1449</v>
      </c>
      <c r="E130" s="814" t="s">
        <v>1450</v>
      </c>
      <c r="F130" s="831"/>
      <c r="G130" s="831"/>
      <c r="H130" s="831"/>
      <c r="I130" s="831"/>
      <c r="J130" s="831">
        <v>3</v>
      </c>
      <c r="K130" s="831">
        <v>2166</v>
      </c>
      <c r="L130" s="831"/>
      <c r="M130" s="831">
        <v>722</v>
      </c>
      <c r="N130" s="831"/>
      <c r="O130" s="831"/>
      <c r="P130" s="819"/>
      <c r="Q130" s="832"/>
    </row>
    <row r="131" spans="1:17" ht="14.45" customHeight="1" x14ac:dyDescent="0.2">
      <c r="A131" s="813" t="s">
        <v>1555</v>
      </c>
      <c r="B131" s="814" t="s">
        <v>1371</v>
      </c>
      <c r="C131" s="814" t="s">
        <v>1422</v>
      </c>
      <c r="D131" s="814" t="s">
        <v>1453</v>
      </c>
      <c r="E131" s="814" t="s">
        <v>1454</v>
      </c>
      <c r="F131" s="831">
        <v>2</v>
      </c>
      <c r="G131" s="831">
        <v>3662</v>
      </c>
      <c r="H131" s="831"/>
      <c r="I131" s="831">
        <v>1831</v>
      </c>
      <c r="J131" s="831">
        <v>3</v>
      </c>
      <c r="K131" s="831">
        <v>5505</v>
      </c>
      <c r="L131" s="831"/>
      <c r="M131" s="831">
        <v>1835</v>
      </c>
      <c r="N131" s="831">
        <v>7</v>
      </c>
      <c r="O131" s="831">
        <v>13363</v>
      </c>
      <c r="P131" s="819"/>
      <c r="Q131" s="832">
        <v>1909</v>
      </c>
    </row>
    <row r="132" spans="1:17" ht="14.45" customHeight="1" x14ac:dyDescent="0.2">
      <c r="A132" s="813" t="s">
        <v>1555</v>
      </c>
      <c r="B132" s="814" t="s">
        <v>1371</v>
      </c>
      <c r="C132" s="814" t="s">
        <v>1422</v>
      </c>
      <c r="D132" s="814" t="s">
        <v>1457</v>
      </c>
      <c r="E132" s="814" t="s">
        <v>1458</v>
      </c>
      <c r="F132" s="831"/>
      <c r="G132" s="831"/>
      <c r="H132" s="831"/>
      <c r="I132" s="831"/>
      <c r="J132" s="831">
        <v>1</v>
      </c>
      <c r="K132" s="831">
        <v>3543</v>
      </c>
      <c r="L132" s="831"/>
      <c r="M132" s="831">
        <v>3543</v>
      </c>
      <c r="N132" s="831"/>
      <c r="O132" s="831"/>
      <c r="P132" s="819"/>
      <c r="Q132" s="832"/>
    </row>
    <row r="133" spans="1:17" ht="14.45" customHeight="1" x14ac:dyDescent="0.2">
      <c r="A133" s="813" t="s">
        <v>1555</v>
      </c>
      <c r="B133" s="814" t="s">
        <v>1371</v>
      </c>
      <c r="C133" s="814" t="s">
        <v>1422</v>
      </c>
      <c r="D133" s="814" t="s">
        <v>1514</v>
      </c>
      <c r="E133" s="814" t="s">
        <v>1515</v>
      </c>
      <c r="F133" s="831"/>
      <c r="G133" s="831"/>
      <c r="H133" s="831"/>
      <c r="I133" s="831"/>
      <c r="J133" s="831">
        <v>3</v>
      </c>
      <c r="K133" s="831">
        <v>43563</v>
      </c>
      <c r="L133" s="831"/>
      <c r="M133" s="831">
        <v>14521</v>
      </c>
      <c r="N133" s="831">
        <v>1</v>
      </c>
      <c r="O133" s="831">
        <v>14710</v>
      </c>
      <c r="P133" s="819"/>
      <c r="Q133" s="832">
        <v>14710</v>
      </c>
    </row>
    <row r="134" spans="1:17" ht="14.45" customHeight="1" x14ac:dyDescent="0.2">
      <c r="A134" s="813" t="s">
        <v>1555</v>
      </c>
      <c r="B134" s="814" t="s">
        <v>1371</v>
      </c>
      <c r="C134" s="814" t="s">
        <v>1422</v>
      </c>
      <c r="D134" s="814" t="s">
        <v>1471</v>
      </c>
      <c r="E134" s="814" t="s">
        <v>1472</v>
      </c>
      <c r="F134" s="831">
        <v>1</v>
      </c>
      <c r="G134" s="831">
        <v>1347</v>
      </c>
      <c r="H134" s="831"/>
      <c r="I134" s="831">
        <v>1347</v>
      </c>
      <c r="J134" s="831">
        <v>1</v>
      </c>
      <c r="K134" s="831">
        <v>1351</v>
      </c>
      <c r="L134" s="831"/>
      <c r="M134" s="831">
        <v>1351</v>
      </c>
      <c r="N134" s="831">
        <v>3</v>
      </c>
      <c r="O134" s="831">
        <v>4224</v>
      </c>
      <c r="P134" s="819"/>
      <c r="Q134" s="832">
        <v>1408</v>
      </c>
    </row>
    <row r="135" spans="1:17" ht="14.45" customHeight="1" x14ac:dyDescent="0.2">
      <c r="A135" s="813" t="s">
        <v>1555</v>
      </c>
      <c r="B135" s="814" t="s">
        <v>1371</v>
      </c>
      <c r="C135" s="814" t="s">
        <v>1422</v>
      </c>
      <c r="D135" s="814" t="s">
        <v>1473</v>
      </c>
      <c r="E135" s="814" t="s">
        <v>1474</v>
      </c>
      <c r="F135" s="831"/>
      <c r="G135" s="831"/>
      <c r="H135" s="831"/>
      <c r="I135" s="831"/>
      <c r="J135" s="831"/>
      <c r="K135" s="831"/>
      <c r="L135" s="831"/>
      <c r="M135" s="831"/>
      <c r="N135" s="831">
        <v>1</v>
      </c>
      <c r="O135" s="831">
        <v>537</v>
      </c>
      <c r="P135" s="819"/>
      <c r="Q135" s="832">
        <v>537</v>
      </c>
    </row>
    <row r="136" spans="1:17" ht="14.45" customHeight="1" x14ac:dyDescent="0.2">
      <c r="A136" s="813" t="s">
        <v>1555</v>
      </c>
      <c r="B136" s="814" t="s">
        <v>1371</v>
      </c>
      <c r="C136" s="814" t="s">
        <v>1422</v>
      </c>
      <c r="D136" s="814" t="s">
        <v>1485</v>
      </c>
      <c r="E136" s="814" t="s">
        <v>1486</v>
      </c>
      <c r="F136" s="831">
        <v>2</v>
      </c>
      <c r="G136" s="831">
        <v>1054</v>
      </c>
      <c r="H136" s="831"/>
      <c r="I136" s="831">
        <v>527</v>
      </c>
      <c r="J136" s="831">
        <v>1</v>
      </c>
      <c r="K136" s="831">
        <v>529</v>
      </c>
      <c r="L136" s="831"/>
      <c r="M136" s="831">
        <v>529</v>
      </c>
      <c r="N136" s="831">
        <v>1</v>
      </c>
      <c r="O136" s="831">
        <v>557</v>
      </c>
      <c r="P136" s="819"/>
      <c r="Q136" s="832">
        <v>557</v>
      </c>
    </row>
    <row r="137" spans="1:17" ht="14.45" customHeight="1" x14ac:dyDescent="0.2">
      <c r="A137" s="813" t="s">
        <v>1556</v>
      </c>
      <c r="B137" s="814" t="s">
        <v>1371</v>
      </c>
      <c r="C137" s="814" t="s">
        <v>1372</v>
      </c>
      <c r="D137" s="814" t="s">
        <v>1505</v>
      </c>
      <c r="E137" s="814" t="s">
        <v>1506</v>
      </c>
      <c r="F137" s="831">
        <v>0.5</v>
      </c>
      <c r="G137" s="831">
        <v>327.76</v>
      </c>
      <c r="H137" s="831"/>
      <c r="I137" s="831">
        <v>655.52</v>
      </c>
      <c r="J137" s="831"/>
      <c r="K137" s="831"/>
      <c r="L137" s="831"/>
      <c r="M137" s="831"/>
      <c r="N137" s="831"/>
      <c r="O137" s="831"/>
      <c r="P137" s="819"/>
      <c r="Q137" s="832"/>
    </row>
    <row r="138" spans="1:17" ht="14.45" customHeight="1" x14ac:dyDescent="0.2">
      <c r="A138" s="813" t="s">
        <v>1556</v>
      </c>
      <c r="B138" s="814" t="s">
        <v>1371</v>
      </c>
      <c r="C138" s="814" t="s">
        <v>1375</v>
      </c>
      <c r="D138" s="814" t="s">
        <v>1396</v>
      </c>
      <c r="E138" s="814" t="s">
        <v>1397</v>
      </c>
      <c r="F138" s="831"/>
      <c r="G138" s="831"/>
      <c r="H138" s="831"/>
      <c r="I138" s="831"/>
      <c r="J138" s="831">
        <v>500</v>
      </c>
      <c r="K138" s="831">
        <v>10030</v>
      </c>
      <c r="L138" s="831"/>
      <c r="M138" s="831">
        <v>20.059999999999999</v>
      </c>
      <c r="N138" s="831"/>
      <c r="O138" s="831"/>
      <c r="P138" s="819"/>
      <c r="Q138" s="832"/>
    </row>
    <row r="139" spans="1:17" ht="14.45" customHeight="1" x14ac:dyDescent="0.2">
      <c r="A139" s="813" t="s">
        <v>1556</v>
      </c>
      <c r="B139" s="814" t="s">
        <v>1371</v>
      </c>
      <c r="C139" s="814" t="s">
        <v>1375</v>
      </c>
      <c r="D139" s="814" t="s">
        <v>1404</v>
      </c>
      <c r="E139" s="814" t="s">
        <v>1405</v>
      </c>
      <c r="F139" s="831"/>
      <c r="G139" s="831"/>
      <c r="H139" s="831"/>
      <c r="I139" s="831"/>
      <c r="J139" s="831">
        <v>830</v>
      </c>
      <c r="K139" s="831">
        <v>3037.8</v>
      </c>
      <c r="L139" s="831"/>
      <c r="M139" s="831">
        <v>3.66</v>
      </c>
      <c r="N139" s="831"/>
      <c r="O139" s="831"/>
      <c r="P139" s="819"/>
      <c r="Q139" s="832"/>
    </row>
    <row r="140" spans="1:17" ht="14.45" customHeight="1" x14ac:dyDescent="0.2">
      <c r="A140" s="813" t="s">
        <v>1556</v>
      </c>
      <c r="B140" s="814" t="s">
        <v>1371</v>
      </c>
      <c r="C140" s="814" t="s">
        <v>1375</v>
      </c>
      <c r="D140" s="814" t="s">
        <v>1508</v>
      </c>
      <c r="E140" s="814" t="s">
        <v>1509</v>
      </c>
      <c r="F140" s="831">
        <v>203</v>
      </c>
      <c r="G140" s="831">
        <v>6897.94</v>
      </c>
      <c r="H140" s="831"/>
      <c r="I140" s="831">
        <v>33.979999999999997</v>
      </c>
      <c r="J140" s="831">
        <v>242</v>
      </c>
      <c r="K140" s="831">
        <v>8259.4599999999991</v>
      </c>
      <c r="L140" s="831"/>
      <c r="M140" s="831">
        <v>34.129999999999995</v>
      </c>
      <c r="N140" s="831">
        <v>209</v>
      </c>
      <c r="O140" s="831">
        <v>7195.87</v>
      </c>
      <c r="P140" s="819"/>
      <c r="Q140" s="832">
        <v>34.43</v>
      </c>
    </row>
    <row r="141" spans="1:17" ht="14.45" customHeight="1" x14ac:dyDescent="0.2">
      <c r="A141" s="813" t="s">
        <v>1556</v>
      </c>
      <c r="B141" s="814" t="s">
        <v>1371</v>
      </c>
      <c r="C141" s="814" t="s">
        <v>1422</v>
      </c>
      <c r="D141" s="814" t="s">
        <v>1453</v>
      </c>
      <c r="E141" s="814" t="s">
        <v>1454</v>
      </c>
      <c r="F141" s="831"/>
      <c r="G141" s="831"/>
      <c r="H141" s="831"/>
      <c r="I141" s="831"/>
      <c r="J141" s="831">
        <v>4</v>
      </c>
      <c r="K141" s="831">
        <v>7340</v>
      </c>
      <c r="L141" s="831"/>
      <c r="M141" s="831">
        <v>1835</v>
      </c>
      <c r="N141" s="831"/>
      <c r="O141" s="831"/>
      <c r="P141" s="819"/>
      <c r="Q141" s="832"/>
    </row>
    <row r="142" spans="1:17" ht="14.45" customHeight="1" x14ac:dyDescent="0.2">
      <c r="A142" s="813" t="s">
        <v>1556</v>
      </c>
      <c r="B142" s="814" t="s">
        <v>1371</v>
      </c>
      <c r="C142" s="814" t="s">
        <v>1422</v>
      </c>
      <c r="D142" s="814" t="s">
        <v>1455</v>
      </c>
      <c r="E142" s="814" t="s">
        <v>1456</v>
      </c>
      <c r="F142" s="831"/>
      <c r="G142" s="831"/>
      <c r="H142" s="831"/>
      <c r="I142" s="831"/>
      <c r="J142" s="831">
        <v>1</v>
      </c>
      <c r="K142" s="831">
        <v>433</v>
      </c>
      <c r="L142" s="831"/>
      <c r="M142" s="831">
        <v>433</v>
      </c>
      <c r="N142" s="831"/>
      <c r="O142" s="831"/>
      <c r="P142" s="819"/>
      <c r="Q142" s="832"/>
    </row>
    <row r="143" spans="1:17" ht="14.45" customHeight="1" x14ac:dyDescent="0.2">
      <c r="A143" s="813" t="s">
        <v>1556</v>
      </c>
      <c r="B143" s="814" t="s">
        <v>1371</v>
      </c>
      <c r="C143" s="814" t="s">
        <v>1422</v>
      </c>
      <c r="D143" s="814" t="s">
        <v>1514</v>
      </c>
      <c r="E143" s="814" t="s">
        <v>1515</v>
      </c>
      <c r="F143" s="831">
        <v>1</v>
      </c>
      <c r="G143" s="831">
        <v>14515</v>
      </c>
      <c r="H143" s="831"/>
      <c r="I143" s="831">
        <v>14515</v>
      </c>
      <c r="J143" s="831">
        <v>1</v>
      </c>
      <c r="K143" s="831">
        <v>14521</v>
      </c>
      <c r="L143" s="831"/>
      <c r="M143" s="831">
        <v>14521</v>
      </c>
      <c r="N143" s="831">
        <v>1</v>
      </c>
      <c r="O143" s="831">
        <v>14710</v>
      </c>
      <c r="P143" s="819"/>
      <c r="Q143" s="832">
        <v>14710</v>
      </c>
    </row>
    <row r="144" spans="1:17" ht="14.45" customHeight="1" x14ac:dyDescent="0.2">
      <c r="A144" s="813" t="s">
        <v>1556</v>
      </c>
      <c r="B144" s="814" t="s">
        <v>1371</v>
      </c>
      <c r="C144" s="814" t="s">
        <v>1422</v>
      </c>
      <c r="D144" s="814" t="s">
        <v>1471</v>
      </c>
      <c r="E144" s="814" t="s">
        <v>1472</v>
      </c>
      <c r="F144" s="831"/>
      <c r="G144" s="831"/>
      <c r="H144" s="831"/>
      <c r="I144" s="831"/>
      <c r="J144" s="831">
        <v>1</v>
      </c>
      <c r="K144" s="831">
        <v>1351</v>
      </c>
      <c r="L144" s="831"/>
      <c r="M144" s="831">
        <v>1351</v>
      </c>
      <c r="N144" s="831"/>
      <c r="O144" s="831"/>
      <c r="P144" s="819"/>
      <c r="Q144" s="832"/>
    </row>
    <row r="145" spans="1:17" ht="14.45" customHeight="1" x14ac:dyDescent="0.2">
      <c r="A145" s="813" t="s">
        <v>1556</v>
      </c>
      <c r="B145" s="814" t="s">
        <v>1371</v>
      </c>
      <c r="C145" s="814" t="s">
        <v>1422</v>
      </c>
      <c r="D145" s="814" t="s">
        <v>1475</v>
      </c>
      <c r="E145" s="814" t="s">
        <v>1476</v>
      </c>
      <c r="F145" s="831"/>
      <c r="G145" s="831"/>
      <c r="H145" s="831"/>
      <c r="I145" s="831"/>
      <c r="J145" s="831">
        <v>1</v>
      </c>
      <c r="K145" s="831">
        <v>2351</v>
      </c>
      <c r="L145" s="831"/>
      <c r="M145" s="831">
        <v>2351</v>
      </c>
      <c r="N145" s="831"/>
      <c r="O145" s="831"/>
      <c r="P145" s="819"/>
      <c r="Q145" s="832"/>
    </row>
    <row r="146" spans="1:17" ht="14.45" customHeight="1" x14ac:dyDescent="0.2">
      <c r="A146" s="813" t="s">
        <v>1556</v>
      </c>
      <c r="B146" s="814" t="s">
        <v>1371</v>
      </c>
      <c r="C146" s="814" t="s">
        <v>1422</v>
      </c>
      <c r="D146" s="814" t="s">
        <v>1479</v>
      </c>
      <c r="E146" s="814" t="s">
        <v>1480</v>
      </c>
      <c r="F146" s="831"/>
      <c r="G146" s="831"/>
      <c r="H146" s="831"/>
      <c r="I146" s="831"/>
      <c r="J146" s="831"/>
      <c r="K146" s="831"/>
      <c r="L146" s="831"/>
      <c r="M146" s="831"/>
      <c r="N146" s="831">
        <v>1</v>
      </c>
      <c r="O146" s="831">
        <v>388</v>
      </c>
      <c r="P146" s="819"/>
      <c r="Q146" s="832">
        <v>388</v>
      </c>
    </row>
    <row r="147" spans="1:17" ht="14.45" customHeight="1" x14ac:dyDescent="0.2">
      <c r="A147" s="813" t="s">
        <v>1556</v>
      </c>
      <c r="B147" s="814" t="s">
        <v>1371</v>
      </c>
      <c r="C147" s="814" t="s">
        <v>1422</v>
      </c>
      <c r="D147" s="814" t="s">
        <v>1557</v>
      </c>
      <c r="E147" s="814" t="s">
        <v>1558</v>
      </c>
      <c r="F147" s="831">
        <v>2</v>
      </c>
      <c r="G147" s="831">
        <v>1414</v>
      </c>
      <c r="H147" s="831"/>
      <c r="I147" s="831">
        <v>707</v>
      </c>
      <c r="J147" s="831"/>
      <c r="K147" s="831"/>
      <c r="L147" s="831"/>
      <c r="M147" s="831"/>
      <c r="N147" s="831"/>
      <c r="O147" s="831"/>
      <c r="P147" s="819"/>
      <c r="Q147" s="832"/>
    </row>
    <row r="148" spans="1:17" ht="14.45" customHeight="1" x14ac:dyDescent="0.2">
      <c r="A148" s="813" t="s">
        <v>1556</v>
      </c>
      <c r="B148" s="814" t="s">
        <v>1371</v>
      </c>
      <c r="C148" s="814" t="s">
        <v>1422</v>
      </c>
      <c r="D148" s="814" t="s">
        <v>1493</v>
      </c>
      <c r="E148" s="814" t="s">
        <v>1494</v>
      </c>
      <c r="F148" s="831"/>
      <c r="G148" s="831"/>
      <c r="H148" s="831"/>
      <c r="I148" s="831"/>
      <c r="J148" s="831">
        <v>1</v>
      </c>
      <c r="K148" s="831">
        <v>724</v>
      </c>
      <c r="L148" s="831"/>
      <c r="M148" s="831">
        <v>724</v>
      </c>
      <c r="N148" s="831"/>
      <c r="O148" s="831"/>
      <c r="P148" s="819"/>
      <c r="Q148" s="832"/>
    </row>
    <row r="149" spans="1:17" ht="14.45" customHeight="1" x14ac:dyDescent="0.2">
      <c r="A149" s="813" t="s">
        <v>1559</v>
      </c>
      <c r="B149" s="814" t="s">
        <v>1371</v>
      </c>
      <c r="C149" s="814" t="s">
        <v>1372</v>
      </c>
      <c r="D149" s="814" t="s">
        <v>1503</v>
      </c>
      <c r="E149" s="814"/>
      <c r="F149" s="831">
        <v>0.5</v>
      </c>
      <c r="G149" s="831">
        <v>909.52</v>
      </c>
      <c r="H149" s="831"/>
      <c r="I149" s="831">
        <v>1819.04</v>
      </c>
      <c r="J149" s="831"/>
      <c r="K149" s="831"/>
      <c r="L149" s="831"/>
      <c r="M149" s="831"/>
      <c r="N149" s="831"/>
      <c r="O149" s="831"/>
      <c r="P149" s="819"/>
      <c r="Q149" s="832"/>
    </row>
    <row r="150" spans="1:17" ht="14.45" customHeight="1" x14ac:dyDescent="0.2">
      <c r="A150" s="813" t="s">
        <v>1559</v>
      </c>
      <c r="B150" s="814" t="s">
        <v>1371</v>
      </c>
      <c r="C150" s="814" t="s">
        <v>1372</v>
      </c>
      <c r="D150" s="814" t="s">
        <v>1505</v>
      </c>
      <c r="E150" s="814" t="s">
        <v>1506</v>
      </c>
      <c r="F150" s="831">
        <v>2.4</v>
      </c>
      <c r="G150" s="831">
        <v>1573.24</v>
      </c>
      <c r="H150" s="831"/>
      <c r="I150" s="831">
        <v>655.51666666666665</v>
      </c>
      <c r="J150" s="831"/>
      <c r="K150" s="831"/>
      <c r="L150" s="831"/>
      <c r="M150" s="831"/>
      <c r="N150" s="831"/>
      <c r="O150" s="831"/>
      <c r="P150" s="819"/>
      <c r="Q150" s="832"/>
    </row>
    <row r="151" spans="1:17" ht="14.45" customHeight="1" x14ac:dyDescent="0.2">
      <c r="A151" s="813" t="s">
        <v>1559</v>
      </c>
      <c r="B151" s="814" t="s">
        <v>1371</v>
      </c>
      <c r="C151" s="814" t="s">
        <v>1375</v>
      </c>
      <c r="D151" s="814" t="s">
        <v>1378</v>
      </c>
      <c r="E151" s="814" t="s">
        <v>1379</v>
      </c>
      <c r="F151" s="831">
        <v>190</v>
      </c>
      <c r="G151" s="831">
        <v>505.4</v>
      </c>
      <c r="H151" s="831"/>
      <c r="I151" s="831">
        <v>2.6599999999999997</v>
      </c>
      <c r="J151" s="831"/>
      <c r="K151" s="831"/>
      <c r="L151" s="831"/>
      <c r="M151" s="831"/>
      <c r="N151" s="831"/>
      <c r="O151" s="831"/>
      <c r="P151" s="819"/>
      <c r="Q151" s="832"/>
    </row>
    <row r="152" spans="1:17" ht="14.45" customHeight="1" x14ac:dyDescent="0.2">
      <c r="A152" s="813" t="s">
        <v>1559</v>
      </c>
      <c r="B152" s="814" t="s">
        <v>1371</v>
      </c>
      <c r="C152" s="814" t="s">
        <v>1375</v>
      </c>
      <c r="D152" s="814" t="s">
        <v>1380</v>
      </c>
      <c r="E152" s="814" t="s">
        <v>1381</v>
      </c>
      <c r="F152" s="831">
        <v>6493</v>
      </c>
      <c r="G152" s="831">
        <v>47723.55</v>
      </c>
      <c r="H152" s="831"/>
      <c r="I152" s="831">
        <v>7.3500000000000005</v>
      </c>
      <c r="J152" s="831">
        <v>3687</v>
      </c>
      <c r="K152" s="831">
        <v>26269.15</v>
      </c>
      <c r="L152" s="831"/>
      <c r="M152" s="831">
        <v>7.1248033631678878</v>
      </c>
      <c r="N152" s="831">
        <v>4653</v>
      </c>
      <c r="O152" s="831">
        <v>33874.950000000004</v>
      </c>
      <c r="P152" s="819"/>
      <c r="Q152" s="832">
        <v>7.2802385557704712</v>
      </c>
    </row>
    <row r="153" spans="1:17" ht="14.45" customHeight="1" x14ac:dyDescent="0.2">
      <c r="A153" s="813" t="s">
        <v>1559</v>
      </c>
      <c r="B153" s="814" t="s">
        <v>1371</v>
      </c>
      <c r="C153" s="814" t="s">
        <v>1375</v>
      </c>
      <c r="D153" s="814" t="s">
        <v>1384</v>
      </c>
      <c r="E153" s="814" t="s">
        <v>1385</v>
      </c>
      <c r="F153" s="831">
        <v>1461</v>
      </c>
      <c r="G153" s="831">
        <v>7845.57</v>
      </c>
      <c r="H153" s="831"/>
      <c r="I153" s="831">
        <v>5.37</v>
      </c>
      <c r="J153" s="831">
        <v>343</v>
      </c>
      <c r="K153" s="831">
        <v>1773.31</v>
      </c>
      <c r="L153" s="831"/>
      <c r="M153" s="831">
        <v>5.17</v>
      </c>
      <c r="N153" s="831"/>
      <c r="O153" s="831"/>
      <c r="P153" s="819"/>
      <c r="Q153" s="832"/>
    </row>
    <row r="154" spans="1:17" ht="14.45" customHeight="1" x14ac:dyDescent="0.2">
      <c r="A154" s="813" t="s">
        <v>1559</v>
      </c>
      <c r="B154" s="814" t="s">
        <v>1371</v>
      </c>
      <c r="C154" s="814" t="s">
        <v>1375</v>
      </c>
      <c r="D154" s="814" t="s">
        <v>1388</v>
      </c>
      <c r="E154" s="814" t="s">
        <v>1389</v>
      </c>
      <c r="F154" s="831">
        <v>482</v>
      </c>
      <c r="G154" s="831">
        <v>4530.8</v>
      </c>
      <c r="H154" s="831"/>
      <c r="I154" s="831">
        <v>9.4</v>
      </c>
      <c r="J154" s="831"/>
      <c r="K154" s="831"/>
      <c r="L154" s="831"/>
      <c r="M154" s="831"/>
      <c r="N154" s="831"/>
      <c r="O154" s="831"/>
      <c r="P154" s="819"/>
      <c r="Q154" s="832"/>
    </row>
    <row r="155" spans="1:17" ht="14.45" customHeight="1" x14ac:dyDescent="0.2">
      <c r="A155" s="813" t="s">
        <v>1559</v>
      </c>
      <c r="B155" s="814" t="s">
        <v>1371</v>
      </c>
      <c r="C155" s="814" t="s">
        <v>1375</v>
      </c>
      <c r="D155" s="814" t="s">
        <v>1396</v>
      </c>
      <c r="E155" s="814" t="s">
        <v>1397</v>
      </c>
      <c r="F155" s="831"/>
      <c r="G155" s="831"/>
      <c r="H155" s="831"/>
      <c r="I155" s="831"/>
      <c r="J155" s="831">
        <v>550</v>
      </c>
      <c r="K155" s="831">
        <v>11033</v>
      </c>
      <c r="L155" s="831"/>
      <c r="M155" s="831">
        <v>20.059999999999999</v>
      </c>
      <c r="N155" s="831"/>
      <c r="O155" s="831"/>
      <c r="P155" s="819"/>
      <c r="Q155" s="832"/>
    </row>
    <row r="156" spans="1:17" ht="14.45" customHeight="1" x14ac:dyDescent="0.2">
      <c r="A156" s="813" t="s">
        <v>1559</v>
      </c>
      <c r="B156" s="814" t="s">
        <v>1371</v>
      </c>
      <c r="C156" s="814" t="s">
        <v>1375</v>
      </c>
      <c r="D156" s="814" t="s">
        <v>1400</v>
      </c>
      <c r="E156" s="814" t="s">
        <v>1401</v>
      </c>
      <c r="F156" s="831">
        <v>25</v>
      </c>
      <c r="G156" s="831">
        <v>45444.750000000007</v>
      </c>
      <c r="H156" s="831"/>
      <c r="I156" s="831">
        <v>1817.7900000000002</v>
      </c>
      <c r="J156" s="831">
        <v>15</v>
      </c>
      <c r="K156" s="831">
        <v>27684.240000000002</v>
      </c>
      <c r="L156" s="831"/>
      <c r="M156" s="831">
        <v>1845.6160000000002</v>
      </c>
      <c r="N156" s="831">
        <v>2</v>
      </c>
      <c r="O156" s="831">
        <v>3706.1</v>
      </c>
      <c r="P156" s="819"/>
      <c r="Q156" s="832">
        <v>1853.05</v>
      </c>
    </row>
    <row r="157" spans="1:17" ht="14.45" customHeight="1" x14ac:dyDescent="0.2">
      <c r="A157" s="813" t="s">
        <v>1559</v>
      </c>
      <c r="B157" s="814" t="s">
        <v>1371</v>
      </c>
      <c r="C157" s="814" t="s">
        <v>1375</v>
      </c>
      <c r="D157" s="814" t="s">
        <v>1404</v>
      </c>
      <c r="E157" s="814" t="s">
        <v>1405</v>
      </c>
      <c r="F157" s="831">
        <v>3182</v>
      </c>
      <c r="G157" s="831">
        <v>12282.52</v>
      </c>
      <c r="H157" s="831"/>
      <c r="I157" s="831">
        <v>3.8600000000000003</v>
      </c>
      <c r="J157" s="831">
        <v>2241</v>
      </c>
      <c r="K157" s="831">
        <v>8202.06</v>
      </c>
      <c r="L157" s="831"/>
      <c r="M157" s="831">
        <v>3.6599999999999997</v>
      </c>
      <c r="N157" s="831">
        <v>820</v>
      </c>
      <c r="O157" s="831">
        <v>3124.2</v>
      </c>
      <c r="P157" s="819"/>
      <c r="Q157" s="832">
        <v>3.8099999999999996</v>
      </c>
    </row>
    <row r="158" spans="1:17" ht="14.45" customHeight="1" x14ac:dyDescent="0.2">
      <c r="A158" s="813" t="s">
        <v>1559</v>
      </c>
      <c r="B158" s="814" t="s">
        <v>1371</v>
      </c>
      <c r="C158" s="814" t="s">
        <v>1375</v>
      </c>
      <c r="D158" s="814" t="s">
        <v>1508</v>
      </c>
      <c r="E158" s="814" t="s">
        <v>1509</v>
      </c>
      <c r="F158" s="831">
        <v>1851</v>
      </c>
      <c r="G158" s="831">
        <v>62896.98</v>
      </c>
      <c r="H158" s="831"/>
      <c r="I158" s="831">
        <v>33.980000000000004</v>
      </c>
      <c r="J158" s="831">
        <v>771</v>
      </c>
      <c r="K158" s="831">
        <v>26311.67</v>
      </c>
      <c r="L158" s="831"/>
      <c r="M158" s="831">
        <v>34.126679636835277</v>
      </c>
      <c r="N158" s="831">
        <v>1445</v>
      </c>
      <c r="O158" s="831">
        <v>49751.35</v>
      </c>
      <c r="P158" s="819"/>
      <c r="Q158" s="832">
        <v>34.43</v>
      </c>
    </row>
    <row r="159" spans="1:17" ht="14.45" customHeight="1" x14ac:dyDescent="0.2">
      <c r="A159" s="813" t="s">
        <v>1559</v>
      </c>
      <c r="B159" s="814" t="s">
        <v>1371</v>
      </c>
      <c r="C159" s="814" t="s">
        <v>1422</v>
      </c>
      <c r="D159" s="814" t="s">
        <v>1425</v>
      </c>
      <c r="E159" s="814" t="s">
        <v>1426</v>
      </c>
      <c r="F159" s="831">
        <v>1</v>
      </c>
      <c r="G159" s="831">
        <v>447</v>
      </c>
      <c r="H159" s="831"/>
      <c r="I159" s="831">
        <v>447</v>
      </c>
      <c r="J159" s="831"/>
      <c r="K159" s="831"/>
      <c r="L159" s="831"/>
      <c r="M159" s="831"/>
      <c r="N159" s="831"/>
      <c r="O159" s="831"/>
      <c r="P159" s="819"/>
      <c r="Q159" s="832"/>
    </row>
    <row r="160" spans="1:17" ht="14.45" customHeight="1" x14ac:dyDescent="0.2">
      <c r="A160" s="813" t="s">
        <v>1559</v>
      </c>
      <c r="B160" s="814" t="s">
        <v>1371</v>
      </c>
      <c r="C160" s="814" t="s">
        <v>1422</v>
      </c>
      <c r="D160" s="814" t="s">
        <v>1443</v>
      </c>
      <c r="E160" s="814" t="s">
        <v>1444</v>
      </c>
      <c r="F160" s="831">
        <v>3</v>
      </c>
      <c r="G160" s="831">
        <v>5760</v>
      </c>
      <c r="H160" s="831"/>
      <c r="I160" s="831">
        <v>1920</v>
      </c>
      <c r="J160" s="831"/>
      <c r="K160" s="831"/>
      <c r="L160" s="831"/>
      <c r="M160" s="831"/>
      <c r="N160" s="831"/>
      <c r="O160" s="831"/>
      <c r="P160" s="819"/>
      <c r="Q160" s="832"/>
    </row>
    <row r="161" spans="1:17" ht="14.45" customHeight="1" x14ac:dyDescent="0.2">
      <c r="A161" s="813" t="s">
        <v>1559</v>
      </c>
      <c r="B161" s="814" t="s">
        <v>1371</v>
      </c>
      <c r="C161" s="814" t="s">
        <v>1422</v>
      </c>
      <c r="D161" s="814" t="s">
        <v>1447</v>
      </c>
      <c r="E161" s="814" t="s">
        <v>1448</v>
      </c>
      <c r="F161" s="831">
        <v>24</v>
      </c>
      <c r="G161" s="831">
        <v>16440</v>
      </c>
      <c r="H161" s="831"/>
      <c r="I161" s="831">
        <v>685</v>
      </c>
      <c r="J161" s="831">
        <v>15</v>
      </c>
      <c r="K161" s="831">
        <v>10305</v>
      </c>
      <c r="L161" s="831"/>
      <c r="M161" s="831">
        <v>687</v>
      </c>
      <c r="N161" s="831">
        <v>2</v>
      </c>
      <c r="O161" s="831">
        <v>1430</v>
      </c>
      <c r="P161" s="819"/>
      <c r="Q161" s="832">
        <v>715</v>
      </c>
    </row>
    <row r="162" spans="1:17" ht="14.45" customHeight="1" x14ac:dyDescent="0.2">
      <c r="A162" s="813" t="s">
        <v>1559</v>
      </c>
      <c r="B162" s="814" t="s">
        <v>1371</v>
      </c>
      <c r="C162" s="814" t="s">
        <v>1422</v>
      </c>
      <c r="D162" s="814" t="s">
        <v>1453</v>
      </c>
      <c r="E162" s="814" t="s">
        <v>1454</v>
      </c>
      <c r="F162" s="831">
        <v>58</v>
      </c>
      <c r="G162" s="831">
        <v>106198</v>
      </c>
      <c r="H162" s="831"/>
      <c r="I162" s="831">
        <v>1831</v>
      </c>
      <c r="J162" s="831">
        <v>42</v>
      </c>
      <c r="K162" s="831">
        <v>77070</v>
      </c>
      <c r="L162" s="831"/>
      <c r="M162" s="831">
        <v>1835</v>
      </c>
      <c r="N162" s="831">
        <v>34</v>
      </c>
      <c r="O162" s="831">
        <v>64906</v>
      </c>
      <c r="P162" s="819"/>
      <c r="Q162" s="832">
        <v>1909</v>
      </c>
    </row>
    <row r="163" spans="1:17" ht="14.45" customHeight="1" x14ac:dyDescent="0.2">
      <c r="A163" s="813" t="s">
        <v>1559</v>
      </c>
      <c r="B163" s="814" t="s">
        <v>1371</v>
      </c>
      <c r="C163" s="814" t="s">
        <v>1422</v>
      </c>
      <c r="D163" s="814" t="s">
        <v>1455</v>
      </c>
      <c r="E163" s="814" t="s">
        <v>1456</v>
      </c>
      <c r="F163" s="831">
        <v>4</v>
      </c>
      <c r="G163" s="831">
        <v>1724</v>
      </c>
      <c r="H163" s="831"/>
      <c r="I163" s="831">
        <v>431</v>
      </c>
      <c r="J163" s="831">
        <v>3</v>
      </c>
      <c r="K163" s="831">
        <v>1299</v>
      </c>
      <c r="L163" s="831"/>
      <c r="M163" s="831">
        <v>433</v>
      </c>
      <c r="N163" s="831">
        <v>4</v>
      </c>
      <c r="O163" s="831">
        <v>1808</v>
      </c>
      <c r="P163" s="819"/>
      <c r="Q163" s="832">
        <v>452</v>
      </c>
    </row>
    <row r="164" spans="1:17" ht="14.45" customHeight="1" x14ac:dyDescent="0.2">
      <c r="A164" s="813" t="s">
        <v>1559</v>
      </c>
      <c r="B164" s="814" t="s">
        <v>1371</v>
      </c>
      <c r="C164" s="814" t="s">
        <v>1422</v>
      </c>
      <c r="D164" s="814" t="s">
        <v>1514</v>
      </c>
      <c r="E164" s="814" t="s">
        <v>1515</v>
      </c>
      <c r="F164" s="831">
        <v>7</v>
      </c>
      <c r="G164" s="831">
        <v>101605</v>
      </c>
      <c r="H164" s="831"/>
      <c r="I164" s="831">
        <v>14515</v>
      </c>
      <c r="J164" s="831">
        <v>4</v>
      </c>
      <c r="K164" s="831">
        <v>58084</v>
      </c>
      <c r="L164" s="831"/>
      <c r="M164" s="831">
        <v>14521</v>
      </c>
      <c r="N164" s="831">
        <v>5</v>
      </c>
      <c r="O164" s="831">
        <v>73550</v>
      </c>
      <c r="P164" s="819"/>
      <c r="Q164" s="832">
        <v>14710</v>
      </c>
    </row>
    <row r="165" spans="1:17" ht="14.45" customHeight="1" x14ac:dyDescent="0.2">
      <c r="A165" s="813" t="s">
        <v>1559</v>
      </c>
      <c r="B165" s="814" t="s">
        <v>1371</v>
      </c>
      <c r="C165" s="814" t="s">
        <v>1422</v>
      </c>
      <c r="D165" s="814" t="s">
        <v>1469</v>
      </c>
      <c r="E165" s="814" t="s">
        <v>1470</v>
      </c>
      <c r="F165" s="831">
        <v>1</v>
      </c>
      <c r="G165" s="831">
        <v>438</v>
      </c>
      <c r="H165" s="831"/>
      <c r="I165" s="831">
        <v>438</v>
      </c>
      <c r="J165" s="831"/>
      <c r="K165" s="831"/>
      <c r="L165" s="831"/>
      <c r="M165" s="831"/>
      <c r="N165" s="831"/>
      <c r="O165" s="831"/>
      <c r="P165" s="819"/>
      <c r="Q165" s="832"/>
    </row>
    <row r="166" spans="1:17" ht="14.45" customHeight="1" x14ac:dyDescent="0.2">
      <c r="A166" s="813" t="s">
        <v>1559</v>
      </c>
      <c r="B166" s="814" t="s">
        <v>1371</v>
      </c>
      <c r="C166" s="814" t="s">
        <v>1422</v>
      </c>
      <c r="D166" s="814" t="s">
        <v>1471</v>
      </c>
      <c r="E166" s="814" t="s">
        <v>1472</v>
      </c>
      <c r="F166" s="831">
        <v>5</v>
      </c>
      <c r="G166" s="831">
        <v>6735</v>
      </c>
      <c r="H166" s="831"/>
      <c r="I166" s="831">
        <v>1347</v>
      </c>
      <c r="J166" s="831">
        <v>3</v>
      </c>
      <c r="K166" s="831">
        <v>4053</v>
      </c>
      <c r="L166" s="831"/>
      <c r="M166" s="831">
        <v>1351</v>
      </c>
      <c r="N166" s="831">
        <v>1</v>
      </c>
      <c r="O166" s="831">
        <v>1408</v>
      </c>
      <c r="P166" s="819"/>
      <c r="Q166" s="832">
        <v>1408</v>
      </c>
    </row>
    <row r="167" spans="1:17" ht="14.45" customHeight="1" x14ac:dyDescent="0.2">
      <c r="A167" s="813" t="s">
        <v>1559</v>
      </c>
      <c r="B167" s="814" t="s">
        <v>1371</v>
      </c>
      <c r="C167" s="814" t="s">
        <v>1422</v>
      </c>
      <c r="D167" s="814" t="s">
        <v>1473</v>
      </c>
      <c r="E167" s="814" t="s">
        <v>1474</v>
      </c>
      <c r="F167" s="831">
        <v>38</v>
      </c>
      <c r="G167" s="831">
        <v>19456</v>
      </c>
      <c r="H167" s="831"/>
      <c r="I167" s="831">
        <v>512</v>
      </c>
      <c r="J167" s="831">
        <v>24</v>
      </c>
      <c r="K167" s="831">
        <v>12336</v>
      </c>
      <c r="L167" s="831"/>
      <c r="M167" s="831">
        <v>514</v>
      </c>
      <c r="N167" s="831">
        <v>31</v>
      </c>
      <c r="O167" s="831">
        <v>16647</v>
      </c>
      <c r="P167" s="819"/>
      <c r="Q167" s="832">
        <v>537</v>
      </c>
    </row>
    <row r="168" spans="1:17" ht="14.45" customHeight="1" x14ac:dyDescent="0.2">
      <c r="A168" s="813" t="s">
        <v>1559</v>
      </c>
      <c r="B168" s="814" t="s">
        <v>1371</v>
      </c>
      <c r="C168" s="814" t="s">
        <v>1422</v>
      </c>
      <c r="D168" s="814" t="s">
        <v>1475</v>
      </c>
      <c r="E168" s="814" t="s">
        <v>1476</v>
      </c>
      <c r="F168" s="831"/>
      <c r="G168" s="831"/>
      <c r="H168" s="831"/>
      <c r="I168" s="831"/>
      <c r="J168" s="831">
        <v>1</v>
      </c>
      <c r="K168" s="831">
        <v>2351</v>
      </c>
      <c r="L168" s="831"/>
      <c r="M168" s="831">
        <v>2351</v>
      </c>
      <c r="N168" s="831"/>
      <c r="O168" s="831"/>
      <c r="P168" s="819"/>
      <c r="Q168" s="832"/>
    </row>
    <row r="169" spans="1:17" ht="14.45" customHeight="1" x14ac:dyDescent="0.2">
      <c r="A169" s="813" t="s">
        <v>1559</v>
      </c>
      <c r="B169" s="814" t="s">
        <v>1371</v>
      </c>
      <c r="C169" s="814" t="s">
        <v>1422</v>
      </c>
      <c r="D169" s="814" t="s">
        <v>1493</v>
      </c>
      <c r="E169" s="814" t="s">
        <v>1494</v>
      </c>
      <c r="F169" s="831"/>
      <c r="G169" s="831"/>
      <c r="H169" s="831"/>
      <c r="I169" s="831"/>
      <c r="J169" s="831">
        <v>1</v>
      </c>
      <c r="K169" s="831">
        <v>724</v>
      </c>
      <c r="L169" s="831"/>
      <c r="M169" s="831">
        <v>724</v>
      </c>
      <c r="N169" s="831"/>
      <c r="O169" s="831"/>
      <c r="P169" s="819"/>
      <c r="Q169" s="832"/>
    </row>
    <row r="170" spans="1:17" ht="14.45" customHeight="1" x14ac:dyDescent="0.2">
      <c r="A170" s="813" t="s">
        <v>1560</v>
      </c>
      <c r="B170" s="814" t="s">
        <v>1371</v>
      </c>
      <c r="C170" s="814" t="s">
        <v>1372</v>
      </c>
      <c r="D170" s="814" t="s">
        <v>1505</v>
      </c>
      <c r="E170" s="814" t="s">
        <v>1506</v>
      </c>
      <c r="F170" s="831">
        <v>2.75</v>
      </c>
      <c r="G170" s="831">
        <v>1802.68</v>
      </c>
      <c r="H170" s="831"/>
      <c r="I170" s="831">
        <v>655.52</v>
      </c>
      <c r="J170" s="831">
        <v>0.03</v>
      </c>
      <c r="K170" s="831">
        <v>19.670000000000002</v>
      </c>
      <c r="L170" s="831"/>
      <c r="M170" s="831">
        <v>655.66666666666674</v>
      </c>
      <c r="N170" s="831"/>
      <c r="O170" s="831"/>
      <c r="P170" s="819"/>
      <c r="Q170" s="832"/>
    </row>
    <row r="171" spans="1:17" ht="14.45" customHeight="1" x14ac:dyDescent="0.2">
      <c r="A171" s="813" t="s">
        <v>1560</v>
      </c>
      <c r="B171" s="814" t="s">
        <v>1371</v>
      </c>
      <c r="C171" s="814" t="s">
        <v>1375</v>
      </c>
      <c r="D171" s="814" t="s">
        <v>1380</v>
      </c>
      <c r="E171" s="814" t="s">
        <v>1381</v>
      </c>
      <c r="F171" s="831">
        <v>370</v>
      </c>
      <c r="G171" s="831">
        <v>2719.5</v>
      </c>
      <c r="H171" s="831"/>
      <c r="I171" s="831">
        <v>7.35</v>
      </c>
      <c r="J171" s="831">
        <v>313</v>
      </c>
      <c r="K171" s="831">
        <v>2229.8000000000002</v>
      </c>
      <c r="L171" s="831"/>
      <c r="M171" s="831">
        <v>7.1239616613418537</v>
      </c>
      <c r="N171" s="831">
        <v>462</v>
      </c>
      <c r="O171" s="831">
        <v>3349.8</v>
      </c>
      <c r="P171" s="819"/>
      <c r="Q171" s="832">
        <v>7.2506493506493515</v>
      </c>
    </row>
    <row r="172" spans="1:17" ht="14.45" customHeight="1" x14ac:dyDescent="0.2">
      <c r="A172" s="813" t="s">
        <v>1560</v>
      </c>
      <c r="B172" s="814" t="s">
        <v>1371</v>
      </c>
      <c r="C172" s="814" t="s">
        <v>1375</v>
      </c>
      <c r="D172" s="814" t="s">
        <v>1384</v>
      </c>
      <c r="E172" s="814" t="s">
        <v>1385</v>
      </c>
      <c r="F172" s="831"/>
      <c r="G172" s="831"/>
      <c r="H172" s="831"/>
      <c r="I172" s="831"/>
      <c r="J172" s="831">
        <v>560</v>
      </c>
      <c r="K172" s="831">
        <v>2898</v>
      </c>
      <c r="L172" s="831"/>
      <c r="M172" s="831">
        <v>5.1749999999999998</v>
      </c>
      <c r="N172" s="831"/>
      <c r="O172" s="831"/>
      <c r="P172" s="819"/>
      <c r="Q172" s="832"/>
    </row>
    <row r="173" spans="1:17" ht="14.45" customHeight="1" x14ac:dyDescent="0.2">
      <c r="A173" s="813" t="s">
        <v>1560</v>
      </c>
      <c r="B173" s="814" t="s">
        <v>1371</v>
      </c>
      <c r="C173" s="814" t="s">
        <v>1375</v>
      </c>
      <c r="D173" s="814" t="s">
        <v>1396</v>
      </c>
      <c r="E173" s="814" t="s">
        <v>1397</v>
      </c>
      <c r="F173" s="831">
        <v>990</v>
      </c>
      <c r="G173" s="831">
        <v>19849.5</v>
      </c>
      <c r="H173" s="831"/>
      <c r="I173" s="831">
        <v>20.05</v>
      </c>
      <c r="J173" s="831"/>
      <c r="K173" s="831"/>
      <c r="L173" s="831"/>
      <c r="M173" s="831"/>
      <c r="N173" s="831"/>
      <c r="O173" s="831"/>
      <c r="P173" s="819"/>
      <c r="Q173" s="832"/>
    </row>
    <row r="174" spans="1:17" ht="14.45" customHeight="1" x14ac:dyDescent="0.2">
      <c r="A174" s="813" t="s">
        <v>1560</v>
      </c>
      <c r="B174" s="814" t="s">
        <v>1371</v>
      </c>
      <c r="C174" s="814" t="s">
        <v>1375</v>
      </c>
      <c r="D174" s="814" t="s">
        <v>1400</v>
      </c>
      <c r="E174" s="814" t="s">
        <v>1401</v>
      </c>
      <c r="F174" s="831">
        <v>1</v>
      </c>
      <c r="G174" s="831">
        <v>1817.79</v>
      </c>
      <c r="H174" s="831"/>
      <c r="I174" s="831">
        <v>1817.79</v>
      </c>
      <c r="J174" s="831"/>
      <c r="K174" s="831"/>
      <c r="L174" s="831"/>
      <c r="M174" s="831"/>
      <c r="N174" s="831"/>
      <c r="O174" s="831"/>
      <c r="P174" s="819"/>
      <c r="Q174" s="832"/>
    </row>
    <row r="175" spans="1:17" ht="14.45" customHeight="1" x14ac:dyDescent="0.2">
      <c r="A175" s="813" t="s">
        <v>1560</v>
      </c>
      <c r="B175" s="814" t="s">
        <v>1371</v>
      </c>
      <c r="C175" s="814" t="s">
        <v>1375</v>
      </c>
      <c r="D175" s="814" t="s">
        <v>1404</v>
      </c>
      <c r="E175" s="814" t="s">
        <v>1405</v>
      </c>
      <c r="F175" s="831">
        <v>720</v>
      </c>
      <c r="G175" s="831">
        <v>2779.2</v>
      </c>
      <c r="H175" s="831"/>
      <c r="I175" s="831">
        <v>3.86</v>
      </c>
      <c r="J175" s="831">
        <v>2270</v>
      </c>
      <c r="K175" s="831">
        <v>8308.2000000000007</v>
      </c>
      <c r="L175" s="831"/>
      <c r="M175" s="831">
        <v>3.66</v>
      </c>
      <c r="N175" s="831">
        <v>2174</v>
      </c>
      <c r="O175" s="831">
        <v>8282.94</v>
      </c>
      <c r="P175" s="819"/>
      <c r="Q175" s="832">
        <v>3.81</v>
      </c>
    </row>
    <row r="176" spans="1:17" ht="14.45" customHeight="1" x14ac:dyDescent="0.2">
      <c r="A176" s="813" t="s">
        <v>1560</v>
      </c>
      <c r="B176" s="814" t="s">
        <v>1371</v>
      </c>
      <c r="C176" s="814" t="s">
        <v>1375</v>
      </c>
      <c r="D176" s="814" t="s">
        <v>1508</v>
      </c>
      <c r="E176" s="814" t="s">
        <v>1509</v>
      </c>
      <c r="F176" s="831">
        <v>1725</v>
      </c>
      <c r="G176" s="831">
        <v>58615.5</v>
      </c>
      <c r="H176" s="831"/>
      <c r="I176" s="831">
        <v>33.979999999999997</v>
      </c>
      <c r="J176" s="831">
        <v>1883</v>
      </c>
      <c r="K176" s="831">
        <v>64260.52</v>
      </c>
      <c r="L176" s="831"/>
      <c r="M176" s="831">
        <v>34.126670207116305</v>
      </c>
      <c r="N176" s="831">
        <v>1162</v>
      </c>
      <c r="O176" s="831">
        <v>39984.560000000005</v>
      </c>
      <c r="P176" s="819"/>
      <c r="Q176" s="832">
        <v>34.410120481927713</v>
      </c>
    </row>
    <row r="177" spans="1:17" ht="14.45" customHeight="1" x14ac:dyDescent="0.2">
      <c r="A177" s="813" t="s">
        <v>1560</v>
      </c>
      <c r="B177" s="814" t="s">
        <v>1371</v>
      </c>
      <c r="C177" s="814" t="s">
        <v>1375</v>
      </c>
      <c r="D177" s="814" t="s">
        <v>1408</v>
      </c>
      <c r="E177" s="814" t="s">
        <v>1409</v>
      </c>
      <c r="F177" s="831">
        <v>330</v>
      </c>
      <c r="G177" s="831">
        <v>49434</v>
      </c>
      <c r="H177" s="831"/>
      <c r="I177" s="831">
        <v>149.80000000000001</v>
      </c>
      <c r="J177" s="831"/>
      <c r="K177" s="831"/>
      <c r="L177" s="831"/>
      <c r="M177" s="831"/>
      <c r="N177" s="831">
        <v>164</v>
      </c>
      <c r="O177" s="831">
        <v>25513.48</v>
      </c>
      <c r="P177" s="819"/>
      <c r="Q177" s="832">
        <v>155.57</v>
      </c>
    </row>
    <row r="178" spans="1:17" ht="14.45" customHeight="1" x14ac:dyDescent="0.2">
      <c r="A178" s="813" t="s">
        <v>1560</v>
      </c>
      <c r="B178" s="814" t="s">
        <v>1371</v>
      </c>
      <c r="C178" s="814" t="s">
        <v>1422</v>
      </c>
      <c r="D178" s="814" t="s">
        <v>1447</v>
      </c>
      <c r="E178" s="814" t="s">
        <v>1448</v>
      </c>
      <c r="F178" s="831">
        <v>1</v>
      </c>
      <c r="G178" s="831">
        <v>685</v>
      </c>
      <c r="H178" s="831"/>
      <c r="I178" s="831">
        <v>685</v>
      </c>
      <c r="J178" s="831"/>
      <c r="K178" s="831"/>
      <c r="L178" s="831"/>
      <c r="M178" s="831"/>
      <c r="N178" s="831"/>
      <c r="O178" s="831"/>
      <c r="P178" s="819"/>
      <c r="Q178" s="832"/>
    </row>
    <row r="179" spans="1:17" ht="14.45" customHeight="1" x14ac:dyDescent="0.2">
      <c r="A179" s="813" t="s">
        <v>1560</v>
      </c>
      <c r="B179" s="814" t="s">
        <v>1371</v>
      </c>
      <c r="C179" s="814" t="s">
        <v>1422</v>
      </c>
      <c r="D179" s="814" t="s">
        <v>1453</v>
      </c>
      <c r="E179" s="814" t="s">
        <v>1454</v>
      </c>
      <c r="F179" s="831">
        <v>9</v>
      </c>
      <c r="G179" s="831">
        <v>16479</v>
      </c>
      <c r="H179" s="831"/>
      <c r="I179" s="831">
        <v>1831</v>
      </c>
      <c r="J179" s="831">
        <v>10</v>
      </c>
      <c r="K179" s="831">
        <v>18350</v>
      </c>
      <c r="L179" s="831"/>
      <c r="M179" s="831">
        <v>1835</v>
      </c>
      <c r="N179" s="831">
        <v>10</v>
      </c>
      <c r="O179" s="831">
        <v>19090</v>
      </c>
      <c r="P179" s="819"/>
      <c r="Q179" s="832">
        <v>1909</v>
      </c>
    </row>
    <row r="180" spans="1:17" ht="14.45" customHeight="1" x14ac:dyDescent="0.2">
      <c r="A180" s="813" t="s">
        <v>1560</v>
      </c>
      <c r="B180" s="814" t="s">
        <v>1371</v>
      </c>
      <c r="C180" s="814" t="s">
        <v>1422</v>
      </c>
      <c r="D180" s="814" t="s">
        <v>1455</v>
      </c>
      <c r="E180" s="814" t="s">
        <v>1456</v>
      </c>
      <c r="F180" s="831">
        <v>4</v>
      </c>
      <c r="G180" s="831">
        <v>1724</v>
      </c>
      <c r="H180" s="831"/>
      <c r="I180" s="831">
        <v>431</v>
      </c>
      <c r="J180" s="831">
        <v>2</v>
      </c>
      <c r="K180" s="831">
        <v>866</v>
      </c>
      <c r="L180" s="831"/>
      <c r="M180" s="831">
        <v>433</v>
      </c>
      <c r="N180" s="831">
        <v>1</v>
      </c>
      <c r="O180" s="831">
        <v>452</v>
      </c>
      <c r="P180" s="819"/>
      <c r="Q180" s="832">
        <v>452</v>
      </c>
    </row>
    <row r="181" spans="1:17" ht="14.45" customHeight="1" x14ac:dyDescent="0.2">
      <c r="A181" s="813" t="s">
        <v>1560</v>
      </c>
      <c r="B181" s="814" t="s">
        <v>1371</v>
      </c>
      <c r="C181" s="814" t="s">
        <v>1422</v>
      </c>
      <c r="D181" s="814" t="s">
        <v>1514</v>
      </c>
      <c r="E181" s="814" t="s">
        <v>1515</v>
      </c>
      <c r="F181" s="831">
        <v>7</v>
      </c>
      <c r="G181" s="831">
        <v>101605</v>
      </c>
      <c r="H181" s="831"/>
      <c r="I181" s="831">
        <v>14515</v>
      </c>
      <c r="J181" s="831">
        <v>7</v>
      </c>
      <c r="K181" s="831">
        <v>101647</v>
      </c>
      <c r="L181" s="831"/>
      <c r="M181" s="831">
        <v>14521</v>
      </c>
      <c r="N181" s="831">
        <v>7</v>
      </c>
      <c r="O181" s="831">
        <v>102970</v>
      </c>
      <c r="P181" s="819"/>
      <c r="Q181" s="832">
        <v>14710</v>
      </c>
    </row>
    <row r="182" spans="1:17" ht="14.45" customHeight="1" x14ac:dyDescent="0.2">
      <c r="A182" s="813" t="s">
        <v>1560</v>
      </c>
      <c r="B182" s="814" t="s">
        <v>1371</v>
      </c>
      <c r="C182" s="814" t="s">
        <v>1422</v>
      </c>
      <c r="D182" s="814" t="s">
        <v>1471</v>
      </c>
      <c r="E182" s="814" t="s">
        <v>1472</v>
      </c>
      <c r="F182" s="831">
        <v>1</v>
      </c>
      <c r="G182" s="831">
        <v>1347</v>
      </c>
      <c r="H182" s="831"/>
      <c r="I182" s="831">
        <v>1347</v>
      </c>
      <c r="J182" s="831">
        <v>3</v>
      </c>
      <c r="K182" s="831">
        <v>4053</v>
      </c>
      <c r="L182" s="831"/>
      <c r="M182" s="831">
        <v>1351</v>
      </c>
      <c r="N182" s="831">
        <v>3</v>
      </c>
      <c r="O182" s="831">
        <v>4224</v>
      </c>
      <c r="P182" s="819"/>
      <c r="Q182" s="832">
        <v>1408</v>
      </c>
    </row>
    <row r="183" spans="1:17" ht="14.45" customHeight="1" x14ac:dyDescent="0.2">
      <c r="A183" s="813" t="s">
        <v>1560</v>
      </c>
      <c r="B183" s="814" t="s">
        <v>1371</v>
      </c>
      <c r="C183" s="814" t="s">
        <v>1422</v>
      </c>
      <c r="D183" s="814" t="s">
        <v>1473</v>
      </c>
      <c r="E183" s="814" t="s">
        <v>1474</v>
      </c>
      <c r="F183" s="831">
        <v>2</v>
      </c>
      <c r="G183" s="831">
        <v>1024</v>
      </c>
      <c r="H183" s="831"/>
      <c r="I183" s="831">
        <v>512</v>
      </c>
      <c r="J183" s="831">
        <v>2</v>
      </c>
      <c r="K183" s="831">
        <v>1028</v>
      </c>
      <c r="L183" s="831"/>
      <c r="M183" s="831">
        <v>514</v>
      </c>
      <c r="N183" s="831">
        <v>3</v>
      </c>
      <c r="O183" s="831">
        <v>1611</v>
      </c>
      <c r="P183" s="819"/>
      <c r="Q183" s="832">
        <v>537</v>
      </c>
    </row>
    <row r="184" spans="1:17" ht="14.45" customHeight="1" x14ac:dyDescent="0.2">
      <c r="A184" s="813" t="s">
        <v>1560</v>
      </c>
      <c r="B184" s="814" t="s">
        <v>1371</v>
      </c>
      <c r="C184" s="814" t="s">
        <v>1422</v>
      </c>
      <c r="D184" s="814" t="s">
        <v>1475</v>
      </c>
      <c r="E184" s="814" t="s">
        <v>1476</v>
      </c>
      <c r="F184" s="831">
        <v>2</v>
      </c>
      <c r="G184" s="831">
        <v>4684</v>
      </c>
      <c r="H184" s="831"/>
      <c r="I184" s="831">
        <v>2342</v>
      </c>
      <c r="J184" s="831"/>
      <c r="K184" s="831"/>
      <c r="L184" s="831"/>
      <c r="M184" s="831"/>
      <c r="N184" s="831"/>
      <c r="O184" s="831"/>
      <c r="P184" s="819"/>
      <c r="Q184" s="832"/>
    </row>
    <row r="185" spans="1:17" ht="14.45" customHeight="1" x14ac:dyDescent="0.2">
      <c r="A185" s="813" t="s">
        <v>1560</v>
      </c>
      <c r="B185" s="814" t="s">
        <v>1371</v>
      </c>
      <c r="C185" s="814" t="s">
        <v>1422</v>
      </c>
      <c r="D185" s="814" t="s">
        <v>1493</v>
      </c>
      <c r="E185" s="814" t="s">
        <v>1494</v>
      </c>
      <c r="F185" s="831">
        <v>2</v>
      </c>
      <c r="G185" s="831">
        <v>1444</v>
      </c>
      <c r="H185" s="831"/>
      <c r="I185" s="831">
        <v>722</v>
      </c>
      <c r="J185" s="831"/>
      <c r="K185" s="831"/>
      <c r="L185" s="831"/>
      <c r="M185" s="831"/>
      <c r="N185" s="831"/>
      <c r="O185" s="831"/>
      <c r="P185" s="819"/>
      <c r="Q185" s="832"/>
    </row>
    <row r="186" spans="1:17" ht="14.45" customHeight="1" x14ac:dyDescent="0.2">
      <c r="A186" s="813" t="s">
        <v>1561</v>
      </c>
      <c r="B186" s="814" t="s">
        <v>1371</v>
      </c>
      <c r="C186" s="814" t="s">
        <v>1375</v>
      </c>
      <c r="D186" s="814" t="s">
        <v>1380</v>
      </c>
      <c r="E186" s="814" t="s">
        <v>1381</v>
      </c>
      <c r="F186" s="831"/>
      <c r="G186" s="831"/>
      <c r="H186" s="831"/>
      <c r="I186" s="831"/>
      <c r="J186" s="831"/>
      <c r="K186" s="831"/>
      <c r="L186" s="831"/>
      <c r="M186" s="831"/>
      <c r="N186" s="831">
        <v>150</v>
      </c>
      <c r="O186" s="831">
        <v>1095</v>
      </c>
      <c r="P186" s="819"/>
      <c r="Q186" s="832">
        <v>7.3</v>
      </c>
    </row>
    <row r="187" spans="1:17" ht="14.45" customHeight="1" x14ac:dyDescent="0.2">
      <c r="A187" s="813" t="s">
        <v>1561</v>
      </c>
      <c r="B187" s="814" t="s">
        <v>1371</v>
      </c>
      <c r="C187" s="814" t="s">
        <v>1422</v>
      </c>
      <c r="D187" s="814" t="s">
        <v>1453</v>
      </c>
      <c r="E187" s="814" t="s">
        <v>1454</v>
      </c>
      <c r="F187" s="831"/>
      <c r="G187" s="831"/>
      <c r="H187" s="831"/>
      <c r="I187" s="831"/>
      <c r="J187" s="831"/>
      <c r="K187" s="831"/>
      <c r="L187" s="831"/>
      <c r="M187" s="831"/>
      <c r="N187" s="831">
        <v>1</v>
      </c>
      <c r="O187" s="831">
        <v>1909</v>
      </c>
      <c r="P187" s="819"/>
      <c r="Q187" s="832">
        <v>1909</v>
      </c>
    </row>
    <row r="188" spans="1:17" ht="14.45" customHeight="1" x14ac:dyDescent="0.2">
      <c r="A188" s="813" t="s">
        <v>1561</v>
      </c>
      <c r="B188" s="814" t="s">
        <v>1371</v>
      </c>
      <c r="C188" s="814" t="s">
        <v>1422</v>
      </c>
      <c r="D188" s="814" t="s">
        <v>1473</v>
      </c>
      <c r="E188" s="814" t="s">
        <v>1474</v>
      </c>
      <c r="F188" s="831"/>
      <c r="G188" s="831"/>
      <c r="H188" s="831"/>
      <c r="I188" s="831"/>
      <c r="J188" s="831"/>
      <c r="K188" s="831"/>
      <c r="L188" s="831"/>
      <c r="M188" s="831"/>
      <c r="N188" s="831">
        <v>1</v>
      </c>
      <c r="O188" s="831">
        <v>537</v>
      </c>
      <c r="P188" s="819"/>
      <c r="Q188" s="832">
        <v>537</v>
      </c>
    </row>
    <row r="189" spans="1:17" ht="14.45" customHeight="1" x14ac:dyDescent="0.2">
      <c r="A189" s="813" t="s">
        <v>1562</v>
      </c>
      <c r="B189" s="814" t="s">
        <v>1371</v>
      </c>
      <c r="C189" s="814" t="s">
        <v>1375</v>
      </c>
      <c r="D189" s="814" t="s">
        <v>1380</v>
      </c>
      <c r="E189" s="814" t="s">
        <v>1381</v>
      </c>
      <c r="F189" s="831">
        <v>150</v>
      </c>
      <c r="G189" s="831">
        <v>1102.5</v>
      </c>
      <c r="H189" s="831"/>
      <c r="I189" s="831">
        <v>7.35</v>
      </c>
      <c r="J189" s="831"/>
      <c r="K189" s="831"/>
      <c r="L189" s="831"/>
      <c r="M189" s="831"/>
      <c r="N189" s="831"/>
      <c r="O189" s="831"/>
      <c r="P189" s="819"/>
      <c r="Q189" s="832"/>
    </row>
    <row r="190" spans="1:17" ht="14.45" customHeight="1" x14ac:dyDescent="0.2">
      <c r="A190" s="813" t="s">
        <v>1562</v>
      </c>
      <c r="B190" s="814" t="s">
        <v>1371</v>
      </c>
      <c r="C190" s="814" t="s">
        <v>1375</v>
      </c>
      <c r="D190" s="814" t="s">
        <v>1508</v>
      </c>
      <c r="E190" s="814" t="s">
        <v>1509</v>
      </c>
      <c r="F190" s="831"/>
      <c r="G190" s="831"/>
      <c r="H190" s="831"/>
      <c r="I190" s="831"/>
      <c r="J190" s="831"/>
      <c r="K190" s="831"/>
      <c r="L190" s="831"/>
      <c r="M190" s="831"/>
      <c r="N190" s="831">
        <v>694</v>
      </c>
      <c r="O190" s="831">
        <v>23835.02</v>
      </c>
      <c r="P190" s="819"/>
      <c r="Q190" s="832">
        <v>34.344409221902019</v>
      </c>
    </row>
    <row r="191" spans="1:17" ht="14.45" customHeight="1" x14ac:dyDescent="0.2">
      <c r="A191" s="813" t="s">
        <v>1562</v>
      </c>
      <c r="B191" s="814" t="s">
        <v>1371</v>
      </c>
      <c r="C191" s="814" t="s">
        <v>1422</v>
      </c>
      <c r="D191" s="814" t="s">
        <v>1453</v>
      </c>
      <c r="E191" s="814" t="s">
        <v>1454</v>
      </c>
      <c r="F191" s="831">
        <v>1</v>
      </c>
      <c r="G191" s="831">
        <v>1831</v>
      </c>
      <c r="H191" s="831"/>
      <c r="I191" s="831">
        <v>1831</v>
      </c>
      <c r="J191" s="831"/>
      <c r="K191" s="831"/>
      <c r="L191" s="831"/>
      <c r="M191" s="831"/>
      <c r="N191" s="831"/>
      <c r="O191" s="831"/>
      <c r="P191" s="819"/>
      <c r="Q191" s="832"/>
    </row>
    <row r="192" spans="1:17" ht="14.45" customHeight="1" x14ac:dyDescent="0.2">
      <c r="A192" s="813" t="s">
        <v>1562</v>
      </c>
      <c r="B192" s="814" t="s">
        <v>1371</v>
      </c>
      <c r="C192" s="814" t="s">
        <v>1422</v>
      </c>
      <c r="D192" s="814" t="s">
        <v>1514</v>
      </c>
      <c r="E192" s="814" t="s">
        <v>1515</v>
      </c>
      <c r="F192" s="831"/>
      <c r="G192" s="831"/>
      <c r="H192" s="831"/>
      <c r="I192" s="831"/>
      <c r="J192" s="831"/>
      <c r="K192" s="831"/>
      <c r="L192" s="831"/>
      <c r="M192" s="831"/>
      <c r="N192" s="831">
        <v>3</v>
      </c>
      <c r="O192" s="831">
        <v>44130</v>
      </c>
      <c r="P192" s="819"/>
      <c r="Q192" s="832">
        <v>14710</v>
      </c>
    </row>
    <row r="193" spans="1:17" ht="14.45" customHeight="1" x14ac:dyDescent="0.2">
      <c r="A193" s="813" t="s">
        <v>1562</v>
      </c>
      <c r="B193" s="814" t="s">
        <v>1371</v>
      </c>
      <c r="C193" s="814" t="s">
        <v>1422</v>
      </c>
      <c r="D193" s="814" t="s">
        <v>1473</v>
      </c>
      <c r="E193" s="814" t="s">
        <v>1474</v>
      </c>
      <c r="F193" s="831">
        <v>1</v>
      </c>
      <c r="G193" s="831">
        <v>512</v>
      </c>
      <c r="H193" s="831"/>
      <c r="I193" s="831">
        <v>512</v>
      </c>
      <c r="J193" s="831"/>
      <c r="K193" s="831"/>
      <c r="L193" s="831"/>
      <c r="M193" s="831"/>
      <c r="N193" s="831"/>
      <c r="O193" s="831"/>
      <c r="P193" s="819"/>
      <c r="Q193" s="832"/>
    </row>
    <row r="194" spans="1:17" ht="14.45" customHeight="1" x14ac:dyDescent="0.2">
      <c r="A194" s="813" t="s">
        <v>1563</v>
      </c>
      <c r="B194" s="814" t="s">
        <v>1371</v>
      </c>
      <c r="C194" s="814" t="s">
        <v>1372</v>
      </c>
      <c r="D194" s="814" t="s">
        <v>1505</v>
      </c>
      <c r="E194" s="814" t="s">
        <v>1506</v>
      </c>
      <c r="F194" s="831">
        <v>1.9500000000000002</v>
      </c>
      <c r="G194" s="831">
        <v>1278.27</v>
      </c>
      <c r="H194" s="831"/>
      <c r="I194" s="831">
        <v>655.52307692307681</v>
      </c>
      <c r="J194" s="831"/>
      <c r="K194" s="831"/>
      <c r="L194" s="831"/>
      <c r="M194" s="831"/>
      <c r="N194" s="831"/>
      <c r="O194" s="831"/>
      <c r="P194" s="819"/>
      <c r="Q194" s="832"/>
    </row>
    <row r="195" spans="1:17" ht="14.45" customHeight="1" x14ac:dyDescent="0.2">
      <c r="A195" s="813" t="s">
        <v>1563</v>
      </c>
      <c r="B195" s="814" t="s">
        <v>1371</v>
      </c>
      <c r="C195" s="814" t="s">
        <v>1375</v>
      </c>
      <c r="D195" s="814" t="s">
        <v>1378</v>
      </c>
      <c r="E195" s="814" t="s">
        <v>1379</v>
      </c>
      <c r="F195" s="831">
        <v>221</v>
      </c>
      <c r="G195" s="831">
        <v>587.86</v>
      </c>
      <c r="H195" s="831"/>
      <c r="I195" s="831">
        <v>2.66</v>
      </c>
      <c r="J195" s="831"/>
      <c r="K195" s="831"/>
      <c r="L195" s="831"/>
      <c r="M195" s="831"/>
      <c r="N195" s="831"/>
      <c r="O195" s="831"/>
      <c r="P195" s="819"/>
      <c r="Q195" s="832"/>
    </row>
    <row r="196" spans="1:17" ht="14.45" customHeight="1" x14ac:dyDescent="0.2">
      <c r="A196" s="813" t="s">
        <v>1563</v>
      </c>
      <c r="B196" s="814" t="s">
        <v>1371</v>
      </c>
      <c r="C196" s="814" t="s">
        <v>1375</v>
      </c>
      <c r="D196" s="814" t="s">
        <v>1380</v>
      </c>
      <c r="E196" s="814" t="s">
        <v>1381</v>
      </c>
      <c r="F196" s="831">
        <v>840</v>
      </c>
      <c r="G196" s="831">
        <v>6174</v>
      </c>
      <c r="H196" s="831"/>
      <c r="I196" s="831">
        <v>7.35</v>
      </c>
      <c r="J196" s="831">
        <v>449</v>
      </c>
      <c r="K196" s="831">
        <v>3210.35</v>
      </c>
      <c r="L196" s="831"/>
      <c r="M196" s="831">
        <v>7.1499999999999995</v>
      </c>
      <c r="N196" s="831">
        <v>306</v>
      </c>
      <c r="O196" s="831">
        <v>2210.4</v>
      </c>
      <c r="P196" s="819"/>
      <c r="Q196" s="832">
        <v>7.223529411764706</v>
      </c>
    </row>
    <row r="197" spans="1:17" ht="14.45" customHeight="1" x14ac:dyDescent="0.2">
      <c r="A197" s="813" t="s">
        <v>1563</v>
      </c>
      <c r="B197" s="814" t="s">
        <v>1371</v>
      </c>
      <c r="C197" s="814" t="s">
        <v>1375</v>
      </c>
      <c r="D197" s="814" t="s">
        <v>1388</v>
      </c>
      <c r="E197" s="814" t="s">
        <v>1389</v>
      </c>
      <c r="F197" s="831"/>
      <c r="G197" s="831"/>
      <c r="H197" s="831"/>
      <c r="I197" s="831"/>
      <c r="J197" s="831"/>
      <c r="K197" s="831"/>
      <c r="L197" s="831"/>
      <c r="M197" s="831"/>
      <c r="N197" s="831">
        <v>147</v>
      </c>
      <c r="O197" s="831">
        <v>1395.03</v>
      </c>
      <c r="P197" s="819"/>
      <c r="Q197" s="832">
        <v>9.49</v>
      </c>
    </row>
    <row r="198" spans="1:17" ht="14.45" customHeight="1" x14ac:dyDescent="0.2">
      <c r="A198" s="813" t="s">
        <v>1563</v>
      </c>
      <c r="B198" s="814" t="s">
        <v>1371</v>
      </c>
      <c r="C198" s="814" t="s">
        <v>1375</v>
      </c>
      <c r="D198" s="814" t="s">
        <v>1390</v>
      </c>
      <c r="E198" s="814" t="s">
        <v>1391</v>
      </c>
      <c r="F198" s="831">
        <v>124</v>
      </c>
      <c r="G198" s="831">
        <v>1277.2</v>
      </c>
      <c r="H198" s="831"/>
      <c r="I198" s="831">
        <v>10.3</v>
      </c>
      <c r="J198" s="831"/>
      <c r="K198" s="831"/>
      <c r="L198" s="831"/>
      <c r="M198" s="831"/>
      <c r="N198" s="831"/>
      <c r="O198" s="831"/>
      <c r="P198" s="819"/>
      <c r="Q198" s="832"/>
    </row>
    <row r="199" spans="1:17" ht="14.45" customHeight="1" x14ac:dyDescent="0.2">
      <c r="A199" s="813" t="s">
        <v>1563</v>
      </c>
      <c r="B199" s="814" t="s">
        <v>1371</v>
      </c>
      <c r="C199" s="814" t="s">
        <v>1375</v>
      </c>
      <c r="D199" s="814" t="s">
        <v>1400</v>
      </c>
      <c r="E199" s="814" t="s">
        <v>1401</v>
      </c>
      <c r="F199" s="831">
        <v>3</v>
      </c>
      <c r="G199" s="831">
        <v>5453.37</v>
      </c>
      <c r="H199" s="831"/>
      <c r="I199" s="831">
        <v>1817.79</v>
      </c>
      <c r="J199" s="831">
        <v>2</v>
      </c>
      <c r="K199" s="831">
        <v>3692.24</v>
      </c>
      <c r="L199" s="831"/>
      <c r="M199" s="831">
        <v>1846.12</v>
      </c>
      <c r="N199" s="831"/>
      <c r="O199" s="831"/>
      <c r="P199" s="819"/>
      <c r="Q199" s="832"/>
    </row>
    <row r="200" spans="1:17" ht="14.45" customHeight="1" x14ac:dyDescent="0.2">
      <c r="A200" s="813" t="s">
        <v>1563</v>
      </c>
      <c r="B200" s="814" t="s">
        <v>1371</v>
      </c>
      <c r="C200" s="814" t="s">
        <v>1375</v>
      </c>
      <c r="D200" s="814" t="s">
        <v>1404</v>
      </c>
      <c r="E200" s="814" t="s">
        <v>1405</v>
      </c>
      <c r="F200" s="831"/>
      <c r="G200" s="831"/>
      <c r="H200" s="831"/>
      <c r="I200" s="831"/>
      <c r="J200" s="831">
        <v>632</v>
      </c>
      <c r="K200" s="831">
        <v>2313.12</v>
      </c>
      <c r="L200" s="831"/>
      <c r="M200" s="831">
        <v>3.6599999999999997</v>
      </c>
      <c r="N200" s="831">
        <v>658</v>
      </c>
      <c r="O200" s="831">
        <v>2506.98</v>
      </c>
      <c r="P200" s="819"/>
      <c r="Q200" s="832">
        <v>3.81</v>
      </c>
    </row>
    <row r="201" spans="1:17" ht="14.45" customHeight="1" x14ac:dyDescent="0.2">
      <c r="A201" s="813" t="s">
        <v>1563</v>
      </c>
      <c r="B201" s="814" t="s">
        <v>1371</v>
      </c>
      <c r="C201" s="814" t="s">
        <v>1375</v>
      </c>
      <c r="D201" s="814" t="s">
        <v>1508</v>
      </c>
      <c r="E201" s="814" t="s">
        <v>1509</v>
      </c>
      <c r="F201" s="831">
        <v>1225</v>
      </c>
      <c r="G201" s="831">
        <v>41625.5</v>
      </c>
      <c r="H201" s="831"/>
      <c r="I201" s="831">
        <v>33.979999999999997</v>
      </c>
      <c r="J201" s="831">
        <v>1584</v>
      </c>
      <c r="K201" s="831">
        <v>54052.409999999996</v>
      </c>
      <c r="L201" s="831"/>
      <c r="M201" s="831">
        <v>34.123996212121213</v>
      </c>
      <c r="N201" s="831">
        <v>769</v>
      </c>
      <c r="O201" s="831">
        <v>26476.670000000002</v>
      </c>
      <c r="P201" s="819"/>
      <c r="Q201" s="832">
        <v>34.43</v>
      </c>
    </row>
    <row r="202" spans="1:17" ht="14.45" customHeight="1" x14ac:dyDescent="0.2">
      <c r="A202" s="813" t="s">
        <v>1563</v>
      </c>
      <c r="B202" s="814" t="s">
        <v>1371</v>
      </c>
      <c r="C202" s="814" t="s">
        <v>1375</v>
      </c>
      <c r="D202" s="814" t="s">
        <v>1414</v>
      </c>
      <c r="E202" s="814" t="s">
        <v>1415</v>
      </c>
      <c r="F202" s="831">
        <v>708</v>
      </c>
      <c r="G202" s="831">
        <v>13522.8</v>
      </c>
      <c r="H202" s="831"/>
      <c r="I202" s="831">
        <v>19.099999999999998</v>
      </c>
      <c r="J202" s="831">
        <v>606</v>
      </c>
      <c r="K202" s="831">
        <v>11786.7</v>
      </c>
      <c r="L202" s="831"/>
      <c r="M202" s="831">
        <v>19.450000000000003</v>
      </c>
      <c r="N202" s="831"/>
      <c r="O202" s="831"/>
      <c r="P202" s="819"/>
      <c r="Q202" s="832"/>
    </row>
    <row r="203" spans="1:17" ht="14.45" customHeight="1" x14ac:dyDescent="0.2">
      <c r="A203" s="813" t="s">
        <v>1563</v>
      </c>
      <c r="B203" s="814" t="s">
        <v>1371</v>
      </c>
      <c r="C203" s="814" t="s">
        <v>1422</v>
      </c>
      <c r="D203" s="814" t="s">
        <v>1443</v>
      </c>
      <c r="E203" s="814" t="s">
        <v>1444</v>
      </c>
      <c r="F203" s="831">
        <v>1</v>
      </c>
      <c r="G203" s="831">
        <v>1920</v>
      </c>
      <c r="H203" s="831"/>
      <c r="I203" s="831">
        <v>1920</v>
      </c>
      <c r="J203" s="831"/>
      <c r="K203" s="831"/>
      <c r="L203" s="831"/>
      <c r="M203" s="831"/>
      <c r="N203" s="831">
        <v>1</v>
      </c>
      <c r="O203" s="831">
        <v>2000</v>
      </c>
      <c r="P203" s="819"/>
      <c r="Q203" s="832">
        <v>2000</v>
      </c>
    </row>
    <row r="204" spans="1:17" ht="14.45" customHeight="1" x14ac:dyDescent="0.2">
      <c r="A204" s="813" t="s">
        <v>1563</v>
      </c>
      <c r="B204" s="814" t="s">
        <v>1371</v>
      </c>
      <c r="C204" s="814" t="s">
        <v>1422</v>
      </c>
      <c r="D204" s="814" t="s">
        <v>1447</v>
      </c>
      <c r="E204" s="814" t="s">
        <v>1448</v>
      </c>
      <c r="F204" s="831">
        <v>3</v>
      </c>
      <c r="G204" s="831">
        <v>2055</v>
      </c>
      <c r="H204" s="831"/>
      <c r="I204" s="831">
        <v>685</v>
      </c>
      <c r="J204" s="831">
        <v>2</v>
      </c>
      <c r="K204" s="831">
        <v>1374</v>
      </c>
      <c r="L204" s="831"/>
      <c r="M204" s="831">
        <v>687</v>
      </c>
      <c r="N204" s="831"/>
      <c r="O204" s="831"/>
      <c r="P204" s="819"/>
      <c r="Q204" s="832"/>
    </row>
    <row r="205" spans="1:17" ht="14.45" customHeight="1" x14ac:dyDescent="0.2">
      <c r="A205" s="813" t="s">
        <v>1563</v>
      </c>
      <c r="B205" s="814" t="s">
        <v>1371</v>
      </c>
      <c r="C205" s="814" t="s">
        <v>1422</v>
      </c>
      <c r="D205" s="814" t="s">
        <v>1453</v>
      </c>
      <c r="E205" s="814" t="s">
        <v>1454</v>
      </c>
      <c r="F205" s="831">
        <v>8</v>
      </c>
      <c r="G205" s="831">
        <v>14648</v>
      </c>
      <c r="H205" s="831"/>
      <c r="I205" s="831">
        <v>1831</v>
      </c>
      <c r="J205" s="831">
        <v>8</v>
      </c>
      <c r="K205" s="831">
        <v>14680</v>
      </c>
      <c r="L205" s="831"/>
      <c r="M205" s="831">
        <v>1835</v>
      </c>
      <c r="N205" s="831">
        <v>4</v>
      </c>
      <c r="O205" s="831">
        <v>7636</v>
      </c>
      <c r="P205" s="819"/>
      <c r="Q205" s="832">
        <v>1909</v>
      </c>
    </row>
    <row r="206" spans="1:17" ht="14.45" customHeight="1" x14ac:dyDescent="0.2">
      <c r="A206" s="813" t="s">
        <v>1563</v>
      </c>
      <c r="B206" s="814" t="s">
        <v>1371</v>
      </c>
      <c r="C206" s="814" t="s">
        <v>1422</v>
      </c>
      <c r="D206" s="814" t="s">
        <v>1514</v>
      </c>
      <c r="E206" s="814" t="s">
        <v>1515</v>
      </c>
      <c r="F206" s="831">
        <v>5</v>
      </c>
      <c r="G206" s="831">
        <v>72575</v>
      </c>
      <c r="H206" s="831"/>
      <c r="I206" s="831">
        <v>14515</v>
      </c>
      <c r="J206" s="831">
        <v>6</v>
      </c>
      <c r="K206" s="831">
        <v>87126</v>
      </c>
      <c r="L206" s="831"/>
      <c r="M206" s="831">
        <v>14521</v>
      </c>
      <c r="N206" s="831">
        <v>5</v>
      </c>
      <c r="O206" s="831">
        <v>73550</v>
      </c>
      <c r="P206" s="819"/>
      <c r="Q206" s="832">
        <v>14710</v>
      </c>
    </row>
    <row r="207" spans="1:17" ht="14.45" customHeight="1" x14ac:dyDescent="0.2">
      <c r="A207" s="813" t="s">
        <v>1563</v>
      </c>
      <c r="B207" s="814" t="s">
        <v>1371</v>
      </c>
      <c r="C207" s="814" t="s">
        <v>1422</v>
      </c>
      <c r="D207" s="814" t="s">
        <v>1469</v>
      </c>
      <c r="E207" s="814" t="s">
        <v>1470</v>
      </c>
      <c r="F207" s="831">
        <v>1</v>
      </c>
      <c r="G207" s="831">
        <v>438</v>
      </c>
      <c r="H207" s="831"/>
      <c r="I207" s="831">
        <v>438</v>
      </c>
      <c r="J207" s="831"/>
      <c r="K207" s="831"/>
      <c r="L207" s="831"/>
      <c r="M207" s="831"/>
      <c r="N207" s="831"/>
      <c r="O207" s="831"/>
      <c r="P207" s="819"/>
      <c r="Q207" s="832"/>
    </row>
    <row r="208" spans="1:17" ht="14.45" customHeight="1" x14ac:dyDescent="0.2">
      <c r="A208" s="813" t="s">
        <v>1563</v>
      </c>
      <c r="B208" s="814" t="s">
        <v>1371</v>
      </c>
      <c r="C208" s="814" t="s">
        <v>1422</v>
      </c>
      <c r="D208" s="814" t="s">
        <v>1471</v>
      </c>
      <c r="E208" s="814" t="s">
        <v>1472</v>
      </c>
      <c r="F208" s="831"/>
      <c r="G208" s="831"/>
      <c r="H208" s="831"/>
      <c r="I208" s="831"/>
      <c r="J208" s="831">
        <v>1</v>
      </c>
      <c r="K208" s="831">
        <v>1351</v>
      </c>
      <c r="L208" s="831"/>
      <c r="M208" s="831">
        <v>1351</v>
      </c>
      <c r="N208" s="831">
        <v>1</v>
      </c>
      <c r="O208" s="831">
        <v>1408</v>
      </c>
      <c r="P208" s="819"/>
      <c r="Q208" s="832">
        <v>1408</v>
      </c>
    </row>
    <row r="209" spans="1:17" ht="14.45" customHeight="1" x14ac:dyDescent="0.2">
      <c r="A209" s="813" t="s">
        <v>1563</v>
      </c>
      <c r="B209" s="814" t="s">
        <v>1371</v>
      </c>
      <c r="C209" s="814" t="s">
        <v>1422</v>
      </c>
      <c r="D209" s="814" t="s">
        <v>1473</v>
      </c>
      <c r="E209" s="814" t="s">
        <v>1474</v>
      </c>
      <c r="F209" s="831">
        <v>5</v>
      </c>
      <c r="G209" s="831">
        <v>2560</v>
      </c>
      <c r="H209" s="831"/>
      <c r="I209" s="831">
        <v>512</v>
      </c>
      <c r="J209" s="831">
        <v>3</v>
      </c>
      <c r="K209" s="831">
        <v>1542</v>
      </c>
      <c r="L209" s="831"/>
      <c r="M209" s="831">
        <v>514</v>
      </c>
      <c r="N209" s="831">
        <v>2</v>
      </c>
      <c r="O209" s="831">
        <v>1074</v>
      </c>
      <c r="P209" s="819"/>
      <c r="Q209" s="832">
        <v>537</v>
      </c>
    </row>
    <row r="210" spans="1:17" ht="14.45" customHeight="1" x14ac:dyDescent="0.2">
      <c r="A210" s="813" t="s">
        <v>1563</v>
      </c>
      <c r="B210" s="814" t="s">
        <v>1371</v>
      </c>
      <c r="C210" s="814" t="s">
        <v>1422</v>
      </c>
      <c r="D210" s="814" t="s">
        <v>1477</v>
      </c>
      <c r="E210" s="814" t="s">
        <v>1478</v>
      </c>
      <c r="F210" s="831">
        <v>1</v>
      </c>
      <c r="G210" s="831">
        <v>2658</v>
      </c>
      <c r="H210" s="831"/>
      <c r="I210" s="831">
        <v>2658</v>
      </c>
      <c r="J210" s="831">
        <v>1</v>
      </c>
      <c r="K210" s="831">
        <v>2667</v>
      </c>
      <c r="L210" s="831"/>
      <c r="M210" s="831">
        <v>2667</v>
      </c>
      <c r="N210" s="831"/>
      <c r="O210" s="831"/>
      <c r="P210" s="819"/>
      <c r="Q210" s="832"/>
    </row>
    <row r="211" spans="1:17" ht="14.45" customHeight="1" x14ac:dyDescent="0.2">
      <c r="A211" s="813" t="s">
        <v>1563</v>
      </c>
      <c r="B211" s="814" t="s">
        <v>1371</v>
      </c>
      <c r="C211" s="814" t="s">
        <v>1422</v>
      </c>
      <c r="D211" s="814" t="s">
        <v>1479</v>
      </c>
      <c r="E211" s="814" t="s">
        <v>1480</v>
      </c>
      <c r="F211" s="831"/>
      <c r="G211" s="831"/>
      <c r="H211" s="831"/>
      <c r="I211" s="831"/>
      <c r="J211" s="831"/>
      <c r="K211" s="831"/>
      <c r="L211" s="831"/>
      <c r="M211" s="831"/>
      <c r="N211" s="831">
        <v>1</v>
      </c>
      <c r="O211" s="831">
        <v>388</v>
      </c>
      <c r="P211" s="819"/>
      <c r="Q211" s="832">
        <v>388</v>
      </c>
    </row>
    <row r="212" spans="1:17" ht="14.45" customHeight="1" x14ac:dyDescent="0.2">
      <c r="A212" s="813" t="s">
        <v>554</v>
      </c>
      <c r="B212" s="814" t="s">
        <v>1371</v>
      </c>
      <c r="C212" s="814" t="s">
        <v>1372</v>
      </c>
      <c r="D212" s="814" t="s">
        <v>1564</v>
      </c>
      <c r="E212" s="814" t="s">
        <v>1565</v>
      </c>
      <c r="F212" s="831"/>
      <c r="G212" s="831"/>
      <c r="H212" s="831"/>
      <c r="I212" s="831"/>
      <c r="J212" s="831">
        <v>0</v>
      </c>
      <c r="K212" s="831">
        <v>0</v>
      </c>
      <c r="L212" s="831"/>
      <c r="M212" s="831"/>
      <c r="N212" s="831"/>
      <c r="O212" s="831"/>
      <c r="P212" s="819"/>
      <c r="Q212" s="832"/>
    </row>
    <row r="213" spans="1:17" ht="14.45" customHeight="1" x14ac:dyDescent="0.2">
      <c r="A213" s="813" t="s">
        <v>554</v>
      </c>
      <c r="B213" s="814" t="s">
        <v>1371</v>
      </c>
      <c r="C213" s="814" t="s">
        <v>1372</v>
      </c>
      <c r="D213" s="814" t="s">
        <v>1564</v>
      </c>
      <c r="E213" s="814" t="s">
        <v>1566</v>
      </c>
      <c r="F213" s="831"/>
      <c r="G213" s="831"/>
      <c r="H213" s="831"/>
      <c r="I213" s="831"/>
      <c r="J213" s="831">
        <v>1</v>
      </c>
      <c r="K213" s="831">
        <v>18497</v>
      </c>
      <c r="L213" s="831"/>
      <c r="M213" s="831">
        <v>18497</v>
      </c>
      <c r="N213" s="831"/>
      <c r="O213" s="831"/>
      <c r="P213" s="819"/>
      <c r="Q213" s="832"/>
    </row>
    <row r="214" spans="1:17" ht="14.45" customHeight="1" x14ac:dyDescent="0.2">
      <c r="A214" s="813" t="s">
        <v>554</v>
      </c>
      <c r="B214" s="814" t="s">
        <v>1371</v>
      </c>
      <c r="C214" s="814" t="s">
        <v>1375</v>
      </c>
      <c r="D214" s="814" t="s">
        <v>1378</v>
      </c>
      <c r="E214" s="814" t="s">
        <v>1379</v>
      </c>
      <c r="F214" s="831">
        <v>597</v>
      </c>
      <c r="G214" s="831">
        <v>1588.02</v>
      </c>
      <c r="H214" s="831"/>
      <c r="I214" s="831">
        <v>2.66</v>
      </c>
      <c r="J214" s="831">
        <v>1425</v>
      </c>
      <c r="K214" s="831">
        <v>3548.25</v>
      </c>
      <c r="L214" s="831"/>
      <c r="M214" s="831">
        <v>2.4900000000000002</v>
      </c>
      <c r="N214" s="831">
        <v>2445</v>
      </c>
      <c r="O214" s="831">
        <v>6308.6100000000006</v>
      </c>
      <c r="P214" s="819"/>
      <c r="Q214" s="832">
        <v>2.5802085889570554</v>
      </c>
    </row>
    <row r="215" spans="1:17" ht="14.45" customHeight="1" x14ac:dyDescent="0.2">
      <c r="A215" s="813" t="s">
        <v>554</v>
      </c>
      <c r="B215" s="814" t="s">
        <v>1371</v>
      </c>
      <c r="C215" s="814" t="s">
        <v>1375</v>
      </c>
      <c r="D215" s="814" t="s">
        <v>1392</v>
      </c>
      <c r="E215" s="814" t="s">
        <v>1393</v>
      </c>
      <c r="F215" s="831">
        <v>7150</v>
      </c>
      <c r="G215" s="831">
        <v>71285.5</v>
      </c>
      <c r="H215" s="831"/>
      <c r="I215" s="831">
        <v>9.9700000000000006</v>
      </c>
      <c r="J215" s="831">
        <v>6600</v>
      </c>
      <c r="K215" s="831">
        <v>439896.59999999992</v>
      </c>
      <c r="L215" s="831"/>
      <c r="M215" s="831">
        <v>66.650999999999982</v>
      </c>
      <c r="N215" s="831">
        <v>7481</v>
      </c>
      <c r="O215" s="831">
        <v>512663.3</v>
      </c>
      <c r="P215" s="819"/>
      <c r="Q215" s="832">
        <v>68.528712738938637</v>
      </c>
    </row>
    <row r="216" spans="1:17" ht="14.45" customHeight="1" x14ac:dyDescent="0.2">
      <c r="A216" s="813" t="s">
        <v>554</v>
      </c>
      <c r="B216" s="814" t="s">
        <v>1371</v>
      </c>
      <c r="C216" s="814" t="s">
        <v>1375</v>
      </c>
      <c r="D216" s="814" t="s">
        <v>1508</v>
      </c>
      <c r="E216" s="814" t="s">
        <v>1509</v>
      </c>
      <c r="F216" s="831">
        <v>555</v>
      </c>
      <c r="G216" s="831">
        <v>18858.900000000001</v>
      </c>
      <c r="H216" s="831"/>
      <c r="I216" s="831">
        <v>33.980000000000004</v>
      </c>
      <c r="J216" s="831">
        <v>472</v>
      </c>
      <c r="K216" s="831">
        <v>16107.32</v>
      </c>
      <c r="L216" s="831"/>
      <c r="M216" s="831">
        <v>34.125677966101698</v>
      </c>
      <c r="N216" s="831">
        <v>2376</v>
      </c>
      <c r="O216" s="831">
        <v>81739.38</v>
      </c>
      <c r="P216" s="819"/>
      <c r="Q216" s="832">
        <v>34.402095959595961</v>
      </c>
    </row>
    <row r="217" spans="1:17" ht="14.45" customHeight="1" x14ac:dyDescent="0.2">
      <c r="A217" s="813" t="s">
        <v>554</v>
      </c>
      <c r="B217" s="814" t="s">
        <v>1371</v>
      </c>
      <c r="C217" s="814" t="s">
        <v>1422</v>
      </c>
      <c r="D217" s="814" t="s">
        <v>1423</v>
      </c>
      <c r="E217" s="814" t="s">
        <v>1424</v>
      </c>
      <c r="F217" s="831">
        <v>13</v>
      </c>
      <c r="G217" s="831">
        <v>494</v>
      </c>
      <c r="H217" s="831"/>
      <c r="I217" s="831">
        <v>38</v>
      </c>
      <c r="J217" s="831">
        <v>19</v>
      </c>
      <c r="K217" s="831">
        <v>722</v>
      </c>
      <c r="L217" s="831"/>
      <c r="M217" s="831">
        <v>38</v>
      </c>
      <c r="N217" s="831">
        <v>19</v>
      </c>
      <c r="O217" s="831">
        <v>760</v>
      </c>
      <c r="P217" s="819"/>
      <c r="Q217" s="832">
        <v>40</v>
      </c>
    </row>
    <row r="218" spans="1:17" ht="14.45" customHeight="1" x14ac:dyDescent="0.2">
      <c r="A218" s="813" t="s">
        <v>554</v>
      </c>
      <c r="B218" s="814" t="s">
        <v>1371</v>
      </c>
      <c r="C218" s="814" t="s">
        <v>1422</v>
      </c>
      <c r="D218" s="814" t="s">
        <v>1453</v>
      </c>
      <c r="E218" s="814" t="s">
        <v>1454</v>
      </c>
      <c r="F218" s="831">
        <v>40</v>
      </c>
      <c r="G218" s="831">
        <v>73240</v>
      </c>
      <c r="H218" s="831"/>
      <c r="I218" s="831">
        <v>1831</v>
      </c>
      <c r="J218" s="831">
        <v>27</v>
      </c>
      <c r="K218" s="831">
        <v>49545</v>
      </c>
      <c r="L218" s="831"/>
      <c r="M218" s="831">
        <v>1835</v>
      </c>
      <c r="N218" s="831">
        <v>49</v>
      </c>
      <c r="O218" s="831">
        <v>93541</v>
      </c>
      <c r="P218" s="819"/>
      <c r="Q218" s="832">
        <v>1909</v>
      </c>
    </row>
    <row r="219" spans="1:17" ht="14.45" customHeight="1" x14ac:dyDescent="0.2">
      <c r="A219" s="813" t="s">
        <v>554</v>
      </c>
      <c r="B219" s="814" t="s">
        <v>1371</v>
      </c>
      <c r="C219" s="814" t="s">
        <v>1422</v>
      </c>
      <c r="D219" s="814" t="s">
        <v>1514</v>
      </c>
      <c r="E219" s="814" t="s">
        <v>1515</v>
      </c>
      <c r="F219" s="831">
        <v>2</v>
      </c>
      <c r="G219" s="831">
        <v>29030</v>
      </c>
      <c r="H219" s="831"/>
      <c r="I219" s="831">
        <v>14515</v>
      </c>
      <c r="J219" s="831">
        <v>2</v>
      </c>
      <c r="K219" s="831">
        <v>29042</v>
      </c>
      <c r="L219" s="831"/>
      <c r="M219" s="831">
        <v>14521</v>
      </c>
      <c r="N219" s="831">
        <v>10</v>
      </c>
      <c r="O219" s="831">
        <v>147100</v>
      </c>
      <c r="P219" s="819"/>
      <c r="Q219" s="832">
        <v>14710</v>
      </c>
    </row>
    <row r="220" spans="1:17" ht="14.45" customHeight="1" x14ac:dyDescent="0.2">
      <c r="A220" s="813" t="s">
        <v>554</v>
      </c>
      <c r="B220" s="814" t="s">
        <v>1371</v>
      </c>
      <c r="C220" s="814" t="s">
        <v>1422</v>
      </c>
      <c r="D220" s="814" t="s">
        <v>1459</v>
      </c>
      <c r="E220" s="814" t="s">
        <v>1460</v>
      </c>
      <c r="F220" s="831"/>
      <c r="G220" s="831"/>
      <c r="H220" s="831"/>
      <c r="I220" s="831"/>
      <c r="J220" s="831">
        <v>2</v>
      </c>
      <c r="K220" s="831">
        <v>0</v>
      </c>
      <c r="L220" s="831"/>
      <c r="M220" s="831">
        <v>0</v>
      </c>
      <c r="N220" s="831"/>
      <c r="O220" s="831"/>
      <c r="P220" s="819"/>
      <c r="Q220" s="832"/>
    </row>
    <row r="221" spans="1:17" ht="14.45" customHeight="1" x14ac:dyDescent="0.2">
      <c r="A221" s="813" t="s">
        <v>554</v>
      </c>
      <c r="B221" s="814" t="s">
        <v>1371</v>
      </c>
      <c r="C221" s="814" t="s">
        <v>1422</v>
      </c>
      <c r="D221" s="814" t="s">
        <v>1567</v>
      </c>
      <c r="E221" s="814" t="s">
        <v>1568</v>
      </c>
      <c r="F221" s="831">
        <v>94</v>
      </c>
      <c r="G221" s="831">
        <v>190444</v>
      </c>
      <c r="H221" s="831"/>
      <c r="I221" s="831">
        <v>2026</v>
      </c>
      <c r="J221" s="831">
        <v>76</v>
      </c>
      <c r="K221" s="831">
        <v>154660</v>
      </c>
      <c r="L221" s="831"/>
      <c r="M221" s="831">
        <v>2035</v>
      </c>
      <c r="N221" s="831">
        <v>109</v>
      </c>
      <c r="O221" s="831">
        <v>228573</v>
      </c>
      <c r="P221" s="819"/>
      <c r="Q221" s="832">
        <v>2097</v>
      </c>
    </row>
    <row r="222" spans="1:17" ht="14.45" customHeight="1" x14ac:dyDescent="0.2">
      <c r="A222" s="813" t="s">
        <v>554</v>
      </c>
      <c r="B222" s="814" t="s">
        <v>1371</v>
      </c>
      <c r="C222" s="814" t="s">
        <v>1422</v>
      </c>
      <c r="D222" s="814" t="s">
        <v>1469</v>
      </c>
      <c r="E222" s="814" t="s">
        <v>1470</v>
      </c>
      <c r="F222" s="831">
        <v>36</v>
      </c>
      <c r="G222" s="831">
        <v>15768</v>
      </c>
      <c r="H222" s="831"/>
      <c r="I222" s="831">
        <v>438</v>
      </c>
      <c r="J222" s="831">
        <v>29</v>
      </c>
      <c r="K222" s="831">
        <v>12760</v>
      </c>
      <c r="L222" s="831"/>
      <c r="M222" s="831">
        <v>440</v>
      </c>
      <c r="N222" s="831">
        <v>12</v>
      </c>
      <c r="O222" s="831">
        <v>5508</v>
      </c>
      <c r="P222" s="819"/>
      <c r="Q222" s="832">
        <v>459</v>
      </c>
    </row>
    <row r="223" spans="1:17" ht="14.45" customHeight="1" x14ac:dyDescent="0.2">
      <c r="A223" s="813" t="s">
        <v>554</v>
      </c>
      <c r="B223" s="814" t="s">
        <v>1371</v>
      </c>
      <c r="C223" s="814" t="s">
        <v>1422</v>
      </c>
      <c r="D223" s="814" t="s">
        <v>1477</v>
      </c>
      <c r="E223" s="814" t="s">
        <v>1478</v>
      </c>
      <c r="F223" s="831"/>
      <c r="G223" s="831"/>
      <c r="H223" s="831"/>
      <c r="I223" s="831"/>
      <c r="J223" s="831"/>
      <c r="K223" s="831"/>
      <c r="L223" s="831"/>
      <c r="M223" s="831"/>
      <c r="N223" s="831">
        <v>1</v>
      </c>
      <c r="O223" s="831">
        <v>2780</v>
      </c>
      <c r="P223" s="819"/>
      <c r="Q223" s="832">
        <v>2780</v>
      </c>
    </row>
    <row r="224" spans="1:17" ht="14.45" customHeight="1" x14ac:dyDescent="0.2">
      <c r="A224" s="813" t="s">
        <v>554</v>
      </c>
      <c r="B224" s="814" t="s">
        <v>1371</v>
      </c>
      <c r="C224" s="814" t="s">
        <v>1422</v>
      </c>
      <c r="D224" s="814" t="s">
        <v>1483</v>
      </c>
      <c r="E224" s="814" t="s">
        <v>1484</v>
      </c>
      <c r="F224" s="831"/>
      <c r="G224" s="831"/>
      <c r="H224" s="831"/>
      <c r="I224" s="831"/>
      <c r="J224" s="831"/>
      <c r="K224" s="831"/>
      <c r="L224" s="831"/>
      <c r="M224" s="831"/>
      <c r="N224" s="831">
        <v>1</v>
      </c>
      <c r="O224" s="831">
        <v>1117</v>
      </c>
      <c r="P224" s="819"/>
      <c r="Q224" s="832">
        <v>1117</v>
      </c>
    </row>
    <row r="225" spans="1:17" ht="14.45" customHeight="1" x14ac:dyDescent="0.2">
      <c r="A225" s="813" t="s">
        <v>554</v>
      </c>
      <c r="B225" s="814" t="s">
        <v>1371</v>
      </c>
      <c r="C225" s="814" t="s">
        <v>1422</v>
      </c>
      <c r="D225" s="814" t="s">
        <v>1569</v>
      </c>
      <c r="E225" s="814" t="s">
        <v>1570</v>
      </c>
      <c r="F225" s="831"/>
      <c r="G225" s="831"/>
      <c r="H225" s="831"/>
      <c r="I225" s="831"/>
      <c r="J225" s="831">
        <v>1</v>
      </c>
      <c r="K225" s="831">
        <v>0</v>
      </c>
      <c r="L225" s="831"/>
      <c r="M225" s="831">
        <v>0</v>
      </c>
      <c r="N225" s="831">
        <v>1</v>
      </c>
      <c r="O225" s="831">
        <v>0</v>
      </c>
      <c r="P225" s="819"/>
      <c r="Q225" s="832">
        <v>0</v>
      </c>
    </row>
    <row r="226" spans="1:17" ht="14.45" customHeight="1" x14ac:dyDescent="0.2">
      <c r="A226" s="813" t="s">
        <v>554</v>
      </c>
      <c r="B226" s="814" t="s">
        <v>1371</v>
      </c>
      <c r="C226" s="814" t="s">
        <v>1422</v>
      </c>
      <c r="D226" s="814" t="s">
        <v>1571</v>
      </c>
      <c r="E226" s="814" t="s">
        <v>1572</v>
      </c>
      <c r="F226" s="831"/>
      <c r="G226" s="831"/>
      <c r="H226" s="831"/>
      <c r="I226" s="831"/>
      <c r="J226" s="831">
        <v>31</v>
      </c>
      <c r="K226" s="831">
        <v>0</v>
      </c>
      <c r="L226" s="831"/>
      <c r="M226" s="831">
        <v>0</v>
      </c>
      <c r="N226" s="831">
        <v>37</v>
      </c>
      <c r="O226" s="831">
        <v>0</v>
      </c>
      <c r="P226" s="819"/>
      <c r="Q226" s="832">
        <v>0</v>
      </c>
    </row>
    <row r="227" spans="1:17" ht="14.45" customHeight="1" x14ac:dyDescent="0.2">
      <c r="A227" s="813" t="s">
        <v>554</v>
      </c>
      <c r="B227" s="814" t="s">
        <v>1371</v>
      </c>
      <c r="C227" s="814" t="s">
        <v>1422</v>
      </c>
      <c r="D227" s="814" t="s">
        <v>1573</v>
      </c>
      <c r="E227" s="814" t="s">
        <v>1574</v>
      </c>
      <c r="F227" s="831"/>
      <c r="G227" s="831"/>
      <c r="H227" s="831"/>
      <c r="I227" s="831"/>
      <c r="J227" s="831">
        <v>18</v>
      </c>
      <c r="K227" s="831">
        <v>0</v>
      </c>
      <c r="L227" s="831"/>
      <c r="M227" s="831">
        <v>0</v>
      </c>
      <c r="N227" s="831">
        <v>8</v>
      </c>
      <c r="O227" s="831">
        <v>0</v>
      </c>
      <c r="P227" s="819"/>
      <c r="Q227" s="832">
        <v>0</v>
      </c>
    </row>
    <row r="228" spans="1:17" ht="14.45" customHeight="1" x14ac:dyDescent="0.2">
      <c r="A228" s="813" t="s">
        <v>554</v>
      </c>
      <c r="B228" s="814" t="s">
        <v>1371</v>
      </c>
      <c r="C228" s="814" t="s">
        <v>1422</v>
      </c>
      <c r="D228" s="814" t="s">
        <v>1575</v>
      </c>
      <c r="E228" s="814" t="s">
        <v>1576</v>
      </c>
      <c r="F228" s="831"/>
      <c r="G228" s="831"/>
      <c r="H228" s="831"/>
      <c r="I228" s="831"/>
      <c r="J228" s="831">
        <v>10</v>
      </c>
      <c r="K228" s="831">
        <v>0</v>
      </c>
      <c r="L228" s="831"/>
      <c r="M228" s="831">
        <v>0</v>
      </c>
      <c r="N228" s="831">
        <v>10</v>
      </c>
      <c r="O228" s="831">
        <v>0</v>
      </c>
      <c r="P228" s="819"/>
      <c r="Q228" s="832">
        <v>0</v>
      </c>
    </row>
    <row r="229" spans="1:17" ht="14.45" customHeight="1" x14ac:dyDescent="0.2">
      <c r="A229" s="813" t="s">
        <v>554</v>
      </c>
      <c r="B229" s="814" t="s">
        <v>1371</v>
      </c>
      <c r="C229" s="814" t="s">
        <v>1422</v>
      </c>
      <c r="D229" s="814" t="s">
        <v>1577</v>
      </c>
      <c r="E229" s="814" t="s">
        <v>1578</v>
      </c>
      <c r="F229" s="831"/>
      <c r="G229" s="831"/>
      <c r="H229" s="831"/>
      <c r="I229" s="831"/>
      <c r="J229" s="831"/>
      <c r="K229" s="831"/>
      <c r="L229" s="831"/>
      <c r="M229" s="831"/>
      <c r="N229" s="831">
        <v>1</v>
      </c>
      <c r="O229" s="831">
        <v>0</v>
      </c>
      <c r="P229" s="819"/>
      <c r="Q229" s="832">
        <v>0</v>
      </c>
    </row>
    <row r="230" spans="1:17" ht="14.45" customHeight="1" x14ac:dyDescent="0.2">
      <c r="A230" s="813" t="s">
        <v>554</v>
      </c>
      <c r="B230" s="814" t="s">
        <v>1579</v>
      </c>
      <c r="C230" s="814" t="s">
        <v>1372</v>
      </c>
      <c r="D230" s="814" t="s">
        <v>1564</v>
      </c>
      <c r="E230" s="814" t="s">
        <v>1565</v>
      </c>
      <c r="F230" s="831">
        <v>0</v>
      </c>
      <c r="G230" s="831">
        <v>1.0913936421275139E-11</v>
      </c>
      <c r="H230" s="831"/>
      <c r="I230" s="831"/>
      <c r="J230" s="831">
        <v>0</v>
      </c>
      <c r="K230" s="831">
        <v>0</v>
      </c>
      <c r="L230" s="831"/>
      <c r="M230" s="831"/>
      <c r="N230" s="831">
        <v>0</v>
      </c>
      <c r="O230" s="831">
        <v>0</v>
      </c>
      <c r="P230" s="819"/>
      <c r="Q230" s="832"/>
    </row>
    <row r="231" spans="1:17" ht="14.45" customHeight="1" x14ac:dyDescent="0.2">
      <c r="A231" s="813" t="s">
        <v>554</v>
      </c>
      <c r="B231" s="814" t="s">
        <v>1579</v>
      </c>
      <c r="C231" s="814" t="s">
        <v>1372</v>
      </c>
      <c r="D231" s="814" t="s">
        <v>1564</v>
      </c>
      <c r="E231" s="814" t="s">
        <v>1566</v>
      </c>
      <c r="F231" s="831">
        <v>12</v>
      </c>
      <c r="G231" s="831">
        <v>221977.49</v>
      </c>
      <c r="H231" s="831"/>
      <c r="I231" s="831">
        <v>18498.124166666665</v>
      </c>
      <c r="J231" s="831">
        <v>11</v>
      </c>
      <c r="K231" s="831">
        <v>203467</v>
      </c>
      <c r="L231" s="831"/>
      <c r="M231" s="831">
        <v>18497</v>
      </c>
      <c r="N231" s="831">
        <v>14</v>
      </c>
      <c r="O231" s="831">
        <v>258958</v>
      </c>
      <c r="P231" s="819"/>
      <c r="Q231" s="832">
        <v>18497</v>
      </c>
    </row>
    <row r="232" spans="1:17" ht="14.45" customHeight="1" x14ac:dyDescent="0.2">
      <c r="A232" s="813" t="s">
        <v>554</v>
      </c>
      <c r="B232" s="814" t="s">
        <v>1579</v>
      </c>
      <c r="C232" s="814" t="s">
        <v>1375</v>
      </c>
      <c r="D232" s="814" t="s">
        <v>1580</v>
      </c>
      <c r="E232" s="814" t="s">
        <v>1581</v>
      </c>
      <c r="F232" s="831">
        <v>3330</v>
      </c>
      <c r="G232" s="831">
        <v>6660</v>
      </c>
      <c r="H232" s="831"/>
      <c r="I232" s="831">
        <v>2</v>
      </c>
      <c r="J232" s="831">
        <v>620</v>
      </c>
      <c r="K232" s="831">
        <v>1372.2</v>
      </c>
      <c r="L232" s="831"/>
      <c r="M232" s="831">
        <v>2.213225806451613</v>
      </c>
      <c r="N232" s="831">
        <v>1038</v>
      </c>
      <c r="O232" s="831">
        <v>2387.4</v>
      </c>
      <c r="P232" s="819"/>
      <c r="Q232" s="832">
        <v>2.3000000000000003</v>
      </c>
    </row>
    <row r="233" spans="1:17" ht="14.45" customHeight="1" x14ac:dyDescent="0.2">
      <c r="A233" s="813" t="s">
        <v>554</v>
      </c>
      <c r="B233" s="814" t="s">
        <v>1579</v>
      </c>
      <c r="C233" s="814" t="s">
        <v>1375</v>
      </c>
      <c r="D233" s="814" t="s">
        <v>1582</v>
      </c>
      <c r="E233" s="814" t="s">
        <v>1583</v>
      </c>
      <c r="F233" s="831">
        <v>150910</v>
      </c>
      <c r="G233" s="831">
        <v>277674.40000000002</v>
      </c>
      <c r="H233" s="831"/>
      <c r="I233" s="831">
        <v>1.84</v>
      </c>
      <c r="J233" s="831">
        <v>102330</v>
      </c>
      <c r="K233" s="831">
        <v>178054.2</v>
      </c>
      <c r="L233" s="831"/>
      <c r="M233" s="831">
        <v>1.7400000000000002</v>
      </c>
      <c r="N233" s="831">
        <v>200460</v>
      </c>
      <c r="O233" s="831">
        <v>336772.8</v>
      </c>
      <c r="P233" s="819"/>
      <c r="Q233" s="832">
        <v>1.68</v>
      </c>
    </row>
    <row r="234" spans="1:17" ht="14.45" customHeight="1" x14ac:dyDescent="0.2">
      <c r="A234" s="813" t="s">
        <v>554</v>
      </c>
      <c r="B234" s="814" t="s">
        <v>1579</v>
      </c>
      <c r="C234" s="814" t="s">
        <v>1375</v>
      </c>
      <c r="D234" s="814" t="s">
        <v>1584</v>
      </c>
      <c r="E234" s="814"/>
      <c r="F234" s="831"/>
      <c r="G234" s="831"/>
      <c r="H234" s="831"/>
      <c r="I234" s="831"/>
      <c r="J234" s="831"/>
      <c r="K234" s="831"/>
      <c r="L234" s="831"/>
      <c r="M234" s="831"/>
      <c r="N234" s="831">
        <v>1</v>
      </c>
      <c r="O234" s="831">
        <v>581612.72</v>
      </c>
      <c r="P234" s="819"/>
      <c r="Q234" s="832">
        <v>581612.72</v>
      </c>
    </row>
    <row r="235" spans="1:17" ht="14.45" customHeight="1" x14ac:dyDescent="0.2">
      <c r="A235" s="813" t="s">
        <v>554</v>
      </c>
      <c r="B235" s="814" t="s">
        <v>1579</v>
      </c>
      <c r="C235" s="814" t="s">
        <v>1422</v>
      </c>
      <c r="D235" s="814" t="s">
        <v>1585</v>
      </c>
      <c r="E235" s="814" t="s">
        <v>1586</v>
      </c>
      <c r="F235" s="831">
        <v>705</v>
      </c>
      <c r="G235" s="831">
        <v>708806</v>
      </c>
      <c r="H235" s="831"/>
      <c r="I235" s="831">
        <v>1005.3985815602837</v>
      </c>
      <c r="J235" s="831">
        <v>519</v>
      </c>
      <c r="K235" s="831">
        <v>525136</v>
      </c>
      <c r="L235" s="831"/>
      <c r="M235" s="831">
        <v>1011.8227360308285</v>
      </c>
      <c r="N235" s="831">
        <v>734</v>
      </c>
      <c r="O235" s="831">
        <v>736478</v>
      </c>
      <c r="P235" s="819"/>
      <c r="Q235" s="832">
        <v>1003.3760217983652</v>
      </c>
    </row>
    <row r="236" spans="1:17" ht="14.45" customHeight="1" x14ac:dyDescent="0.2">
      <c r="A236" s="813" t="s">
        <v>554</v>
      </c>
      <c r="B236" s="814" t="s">
        <v>1579</v>
      </c>
      <c r="C236" s="814" t="s">
        <v>1422</v>
      </c>
      <c r="D236" s="814" t="s">
        <v>1587</v>
      </c>
      <c r="E236" s="814" t="s">
        <v>1588</v>
      </c>
      <c r="F236" s="831">
        <v>23</v>
      </c>
      <c r="G236" s="831">
        <v>16192</v>
      </c>
      <c r="H236" s="831"/>
      <c r="I236" s="831">
        <v>704</v>
      </c>
      <c r="J236" s="831">
        <v>16</v>
      </c>
      <c r="K236" s="831">
        <v>11328</v>
      </c>
      <c r="L236" s="831"/>
      <c r="M236" s="831">
        <v>708</v>
      </c>
      <c r="N236" s="831">
        <v>27</v>
      </c>
      <c r="O236" s="831">
        <v>20655</v>
      </c>
      <c r="P236" s="819"/>
      <c r="Q236" s="832">
        <v>765</v>
      </c>
    </row>
    <row r="237" spans="1:17" ht="14.45" customHeight="1" x14ac:dyDescent="0.2">
      <c r="A237" s="813" t="s">
        <v>554</v>
      </c>
      <c r="B237" s="814" t="s">
        <v>1579</v>
      </c>
      <c r="C237" s="814" t="s">
        <v>1422</v>
      </c>
      <c r="D237" s="814" t="s">
        <v>1589</v>
      </c>
      <c r="E237" s="814" t="s">
        <v>1590</v>
      </c>
      <c r="F237" s="831">
        <v>0</v>
      </c>
      <c r="G237" s="831">
        <v>0</v>
      </c>
      <c r="H237" s="831"/>
      <c r="I237" s="831"/>
      <c r="J237" s="831">
        <v>0</v>
      </c>
      <c r="K237" s="831">
        <v>0</v>
      </c>
      <c r="L237" s="831"/>
      <c r="M237" s="831"/>
      <c r="N237" s="831">
        <v>0</v>
      </c>
      <c r="O237" s="831">
        <v>0</v>
      </c>
      <c r="P237" s="819"/>
      <c r="Q237" s="832"/>
    </row>
    <row r="238" spans="1:17" ht="14.45" customHeight="1" x14ac:dyDescent="0.2">
      <c r="A238" s="813" t="s">
        <v>554</v>
      </c>
      <c r="B238" s="814" t="s">
        <v>1579</v>
      </c>
      <c r="C238" s="814" t="s">
        <v>1422</v>
      </c>
      <c r="D238" s="814" t="s">
        <v>1591</v>
      </c>
      <c r="E238" s="814" t="s">
        <v>1592</v>
      </c>
      <c r="F238" s="831">
        <v>6</v>
      </c>
      <c r="G238" s="831">
        <v>0</v>
      </c>
      <c r="H238" s="831"/>
      <c r="I238" s="831">
        <v>0</v>
      </c>
      <c r="J238" s="831"/>
      <c r="K238" s="831"/>
      <c r="L238" s="831"/>
      <c r="M238" s="831"/>
      <c r="N238" s="831"/>
      <c r="O238" s="831"/>
      <c r="P238" s="819"/>
      <c r="Q238" s="832"/>
    </row>
    <row r="239" spans="1:17" ht="14.45" customHeight="1" x14ac:dyDescent="0.2">
      <c r="A239" s="813" t="s">
        <v>554</v>
      </c>
      <c r="B239" s="814" t="s">
        <v>1579</v>
      </c>
      <c r="C239" s="814" t="s">
        <v>1422</v>
      </c>
      <c r="D239" s="814" t="s">
        <v>1459</v>
      </c>
      <c r="E239" s="814" t="s">
        <v>1460</v>
      </c>
      <c r="F239" s="831">
        <v>7</v>
      </c>
      <c r="G239" s="831">
        <v>0</v>
      </c>
      <c r="H239" s="831"/>
      <c r="I239" s="831">
        <v>0</v>
      </c>
      <c r="J239" s="831">
        <v>5</v>
      </c>
      <c r="K239" s="831">
        <v>0</v>
      </c>
      <c r="L239" s="831"/>
      <c r="M239" s="831">
        <v>0</v>
      </c>
      <c r="N239" s="831">
        <v>10</v>
      </c>
      <c r="O239" s="831">
        <v>0</v>
      </c>
      <c r="P239" s="819"/>
      <c r="Q239" s="832">
        <v>0</v>
      </c>
    </row>
    <row r="240" spans="1:17" ht="14.45" customHeight="1" x14ac:dyDescent="0.2">
      <c r="A240" s="813" t="s">
        <v>554</v>
      </c>
      <c r="B240" s="814" t="s">
        <v>1579</v>
      </c>
      <c r="C240" s="814" t="s">
        <v>1422</v>
      </c>
      <c r="D240" s="814" t="s">
        <v>1479</v>
      </c>
      <c r="E240" s="814" t="s">
        <v>1480</v>
      </c>
      <c r="F240" s="831">
        <v>127</v>
      </c>
      <c r="G240" s="831">
        <v>45466</v>
      </c>
      <c r="H240" s="831"/>
      <c r="I240" s="831">
        <v>358</v>
      </c>
      <c r="J240" s="831">
        <v>86</v>
      </c>
      <c r="K240" s="831">
        <v>30960</v>
      </c>
      <c r="L240" s="831"/>
      <c r="M240" s="831">
        <v>360</v>
      </c>
      <c r="N240" s="831">
        <v>112</v>
      </c>
      <c r="O240" s="831">
        <v>43456</v>
      </c>
      <c r="P240" s="819"/>
      <c r="Q240" s="832">
        <v>388</v>
      </c>
    </row>
    <row r="241" spans="1:17" ht="14.45" customHeight="1" x14ac:dyDescent="0.2">
      <c r="A241" s="813" t="s">
        <v>554</v>
      </c>
      <c r="B241" s="814" t="s">
        <v>1579</v>
      </c>
      <c r="C241" s="814" t="s">
        <v>1422</v>
      </c>
      <c r="D241" s="814" t="s">
        <v>1593</v>
      </c>
      <c r="E241" s="814" t="s">
        <v>1594</v>
      </c>
      <c r="F241" s="831">
        <v>10</v>
      </c>
      <c r="G241" s="831">
        <v>3550</v>
      </c>
      <c r="H241" s="831"/>
      <c r="I241" s="831">
        <v>355</v>
      </c>
      <c r="J241" s="831">
        <v>4</v>
      </c>
      <c r="K241" s="831">
        <v>1428</v>
      </c>
      <c r="L241" s="831"/>
      <c r="M241" s="831">
        <v>357</v>
      </c>
      <c r="N241" s="831">
        <v>5</v>
      </c>
      <c r="O241" s="831">
        <v>1925</v>
      </c>
      <c r="P241" s="819"/>
      <c r="Q241" s="832">
        <v>385</v>
      </c>
    </row>
    <row r="242" spans="1:17" ht="14.45" customHeight="1" x14ac:dyDescent="0.2">
      <c r="A242" s="813" t="s">
        <v>554</v>
      </c>
      <c r="B242" s="814" t="s">
        <v>1579</v>
      </c>
      <c r="C242" s="814" t="s">
        <v>1422</v>
      </c>
      <c r="D242" s="814" t="s">
        <v>1557</v>
      </c>
      <c r="E242" s="814" t="s">
        <v>1558</v>
      </c>
      <c r="F242" s="831">
        <v>111</v>
      </c>
      <c r="G242" s="831">
        <v>78477</v>
      </c>
      <c r="H242" s="831"/>
      <c r="I242" s="831">
        <v>707</v>
      </c>
      <c r="J242" s="831">
        <v>82</v>
      </c>
      <c r="K242" s="831">
        <v>58302</v>
      </c>
      <c r="L242" s="831"/>
      <c r="M242" s="831">
        <v>711</v>
      </c>
      <c r="N242" s="831">
        <v>109</v>
      </c>
      <c r="O242" s="831">
        <v>83712</v>
      </c>
      <c r="P242" s="819"/>
      <c r="Q242" s="832">
        <v>768</v>
      </c>
    </row>
    <row r="243" spans="1:17" ht="14.45" customHeight="1" x14ac:dyDescent="0.2">
      <c r="A243" s="813" t="s">
        <v>554</v>
      </c>
      <c r="B243" s="814" t="s">
        <v>1579</v>
      </c>
      <c r="C243" s="814" t="s">
        <v>1422</v>
      </c>
      <c r="D243" s="814" t="s">
        <v>1595</v>
      </c>
      <c r="E243" s="814" t="s">
        <v>1596</v>
      </c>
      <c r="F243" s="831">
        <v>12</v>
      </c>
      <c r="G243" s="831">
        <v>8448</v>
      </c>
      <c r="H243" s="831"/>
      <c r="I243" s="831">
        <v>704</v>
      </c>
      <c r="J243" s="831">
        <v>6</v>
      </c>
      <c r="K243" s="831">
        <v>4248</v>
      </c>
      <c r="L243" s="831"/>
      <c r="M243" s="831">
        <v>708</v>
      </c>
      <c r="N243" s="831">
        <v>16</v>
      </c>
      <c r="O243" s="831">
        <v>12240</v>
      </c>
      <c r="P243" s="819"/>
      <c r="Q243" s="832">
        <v>765</v>
      </c>
    </row>
    <row r="244" spans="1:17" ht="14.45" customHeight="1" x14ac:dyDescent="0.2">
      <c r="A244" s="813" t="s">
        <v>554</v>
      </c>
      <c r="B244" s="814" t="s">
        <v>1579</v>
      </c>
      <c r="C244" s="814" t="s">
        <v>1422</v>
      </c>
      <c r="D244" s="814" t="s">
        <v>1597</v>
      </c>
      <c r="E244" s="814" t="s">
        <v>1598</v>
      </c>
      <c r="F244" s="831">
        <v>3</v>
      </c>
      <c r="G244" s="831">
        <v>0</v>
      </c>
      <c r="H244" s="831"/>
      <c r="I244" s="831">
        <v>0</v>
      </c>
      <c r="J244" s="831">
        <v>1</v>
      </c>
      <c r="K244" s="831">
        <v>0</v>
      </c>
      <c r="L244" s="831"/>
      <c r="M244" s="831">
        <v>0</v>
      </c>
      <c r="N244" s="831">
        <v>2</v>
      </c>
      <c r="O244" s="831">
        <v>0</v>
      </c>
      <c r="P244" s="819"/>
      <c r="Q244" s="832">
        <v>0</v>
      </c>
    </row>
    <row r="245" spans="1:17" ht="14.45" customHeight="1" x14ac:dyDescent="0.2">
      <c r="A245" s="813" t="s">
        <v>554</v>
      </c>
      <c r="B245" s="814" t="s">
        <v>1579</v>
      </c>
      <c r="C245" s="814" t="s">
        <v>1422</v>
      </c>
      <c r="D245" s="814" t="s">
        <v>1599</v>
      </c>
      <c r="E245" s="814" t="s">
        <v>1600</v>
      </c>
      <c r="F245" s="831">
        <v>30</v>
      </c>
      <c r="G245" s="831">
        <v>0</v>
      </c>
      <c r="H245" s="831"/>
      <c r="I245" s="831">
        <v>0</v>
      </c>
      <c r="J245" s="831">
        <v>38</v>
      </c>
      <c r="K245" s="831">
        <v>0</v>
      </c>
      <c r="L245" s="831"/>
      <c r="M245" s="831">
        <v>0</v>
      </c>
      <c r="N245" s="831">
        <v>60</v>
      </c>
      <c r="O245" s="831">
        <v>0</v>
      </c>
      <c r="P245" s="819"/>
      <c r="Q245" s="832">
        <v>0</v>
      </c>
    </row>
    <row r="246" spans="1:17" ht="14.45" customHeight="1" x14ac:dyDescent="0.2">
      <c r="A246" s="813" t="s">
        <v>554</v>
      </c>
      <c r="B246" s="814" t="s">
        <v>1579</v>
      </c>
      <c r="C246" s="814" t="s">
        <v>1422</v>
      </c>
      <c r="D246" s="814" t="s">
        <v>1601</v>
      </c>
      <c r="E246" s="814" t="s">
        <v>1602</v>
      </c>
      <c r="F246" s="831">
        <v>24</v>
      </c>
      <c r="G246" s="831">
        <v>0</v>
      </c>
      <c r="H246" s="831"/>
      <c r="I246" s="831">
        <v>0</v>
      </c>
      <c r="J246" s="831">
        <v>31</v>
      </c>
      <c r="K246" s="831">
        <v>0</v>
      </c>
      <c r="L246" s="831"/>
      <c r="M246" s="831">
        <v>0</v>
      </c>
      <c r="N246" s="831">
        <v>44</v>
      </c>
      <c r="O246" s="831">
        <v>0</v>
      </c>
      <c r="P246" s="819"/>
      <c r="Q246" s="832">
        <v>0</v>
      </c>
    </row>
    <row r="247" spans="1:17" ht="14.45" customHeight="1" x14ac:dyDescent="0.2">
      <c r="A247" s="813" t="s">
        <v>554</v>
      </c>
      <c r="B247" s="814" t="s">
        <v>1579</v>
      </c>
      <c r="C247" s="814" t="s">
        <v>1422</v>
      </c>
      <c r="D247" s="814" t="s">
        <v>1603</v>
      </c>
      <c r="E247" s="814" t="s">
        <v>1604</v>
      </c>
      <c r="F247" s="831">
        <v>3</v>
      </c>
      <c r="G247" s="831">
        <v>0</v>
      </c>
      <c r="H247" s="831"/>
      <c r="I247" s="831">
        <v>0</v>
      </c>
      <c r="J247" s="831">
        <v>4</v>
      </c>
      <c r="K247" s="831">
        <v>0</v>
      </c>
      <c r="L247" s="831"/>
      <c r="M247" s="831">
        <v>0</v>
      </c>
      <c r="N247" s="831">
        <v>11</v>
      </c>
      <c r="O247" s="831">
        <v>0</v>
      </c>
      <c r="P247" s="819"/>
      <c r="Q247" s="832">
        <v>0</v>
      </c>
    </row>
    <row r="248" spans="1:17" ht="14.45" customHeight="1" x14ac:dyDescent="0.2">
      <c r="A248" s="813" t="s">
        <v>554</v>
      </c>
      <c r="B248" s="814" t="s">
        <v>1579</v>
      </c>
      <c r="C248" s="814" t="s">
        <v>1422</v>
      </c>
      <c r="D248" s="814" t="s">
        <v>1605</v>
      </c>
      <c r="E248" s="814" t="s">
        <v>1606</v>
      </c>
      <c r="F248" s="831"/>
      <c r="G248" s="831"/>
      <c r="H248" s="831"/>
      <c r="I248" s="831"/>
      <c r="J248" s="831">
        <v>2</v>
      </c>
      <c r="K248" s="831">
        <v>0</v>
      </c>
      <c r="L248" s="831"/>
      <c r="M248" s="831">
        <v>0</v>
      </c>
      <c r="N248" s="831">
        <v>3</v>
      </c>
      <c r="O248" s="831">
        <v>0</v>
      </c>
      <c r="P248" s="819"/>
      <c r="Q248" s="832">
        <v>0</v>
      </c>
    </row>
    <row r="249" spans="1:17" ht="14.45" customHeight="1" x14ac:dyDescent="0.2">
      <c r="A249" s="813" t="s">
        <v>1607</v>
      </c>
      <c r="B249" s="814" t="s">
        <v>1371</v>
      </c>
      <c r="C249" s="814" t="s">
        <v>1375</v>
      </c>
      <c r="D249" s="814" t="s">
        <v>1508</v>
      </c>
      <c r="E249" s="814" t="s">
        <v>1509</v>
      </c>
      <c r="F249" s="831">
        <v>535</v>
      </c>
      <c r="G249" s="831">
        <v>18179.3</v>
      </c>
      <c r="H249" s="831"/>
      <c r="I249" s="831">
        <v>33.979999999999997</v>
      </c>
      <c r="J249" s="831">
        <v>144</v>
      </c>
      <c r="K249" s="831">
        <v>4914.72</v>
      </c>
      <c r="L249" s="831"/>
      <c r="M249" s="831">
        <v>34.130000000000003</v>
      </c>
      <c r="N249" s="831">
        <v>398</v>
      </c>
      <c r="O249" s="831">
        <v>13703.14</v>
      </c>
      <c r="P249" s="819"/>
      <c r="Q249" s="832">
        <v>34.43</v>
      </c>
    </row>
    <row r="250" spans="1:17" ht="14.45" customHeight="1" x14ac:dyDescent="0.2">
      <c r="A250" s="813" t="s">
        <v>1607</v>
      </c>
      <c r="B250" s="814" t="s">
        <v>1371</v>
      </c>
      <c r="C250" s="814" t="s">
        <v>1422</v>
      </c>
      <c r="D250" s="814" t="s">
        <v>1514</v>
      </c>
      <c r="E250" s="814" t="s">
        <v>1515</v>
      </c>
      <c r="F250" s="831">
        <v>2</v>
      </c>
      <c r="G250" s="831">
        <v>29030</v>
      </c>
      <c r="H250" s="831"/>
      <c r="I250" s="831">
        <v>14515</v>
      </c>
      <c r="J250" s="831">
        <v>1</v>
      </c>
      <c r="K250" s="831">
        <v>14521</v>
      </c>
      <c r="L250" s="831"/>
      <c r="M250" s="831">
        <v>14521</v>
      </c>
      <c r="N250" s="831">
        <v>2</v>
      </c>
      <c r="O250" s="831">
        <v>29420</v>
      </c>
      <c r="P250" s="819"/>
      <c r="Q250" s="832">
        <v>14710</v>
      </c>
    </row>
    <row r="251" spans="1:17" ht="14.45" customHeight="1" x14ac:dyDescent="0.2">
      <c r="A251" s="813" t="s">
        <v>1608</v>
      </c>
      <c r="B251" s="814" t="s">
        <v>1371</v>
      </c>
      <c r="C251" s="814" t="s">
        <v>1375</v>
      </c>
      <c r="D251" s="814" t="s">
        <v>1390</v>
      </c>
      <c r="E251" s="814" t="s">
        <v>1391</v>
      </c>
      <c r="F251" s="831"/>
      <c r="G251" s="831"/>
      <c r="H251" s="831"/>
      <c r="I251" s="831"/>
      <c r="J251" s="831"/>
      <c r="K251" s="831"/>
      <c r="L251" s="831"/>
      <c r="M251" s="831"/>
      <c r="N251" s="831">
        <v>100</v>
      </c>
      <c r="O251" s="831">
        <v>1058</v>
      </c>
      <c r="P251" s="819"/>
      <c r="Q251" s="832">
        <v>10.58</v>
      </c>
    </row>
    <row r="252" spans="1:17" ht="14.45" customHeight="1" x14ac:dyDescent="0.2">
      <c r="A252" s="813" t="s">
        <v>1608</v>
      </c>
      <c r="B252" s="814" t="s">
        <v>1371</v>
      </c>
      <c r="C252" s="814" t="s">
        <v>1375</v>
      </c>
      <c r="D252" s="814" t="s">
        <v>1508</v>
      </c>
      <c r="E252" s="814" t="s">
        <v>1509</v>
      </c>
      <c r="F252" s="831"/>
      <c r="G252" s="831"/>
      <c r="H252" s="831"/>
      <c r="I252" s="831"/>
      <c r="J252" s="831"/>
      <c r="K252" s="831"/>
      <c r="L252" s="831"/>
      <c r="M252" s="831"/>
      <c r="N252" s="831">
        <v>207</v>
      </c>
      <c r="O252" s="831">
        <v>7064.91</v>
      </c>
      <c r="P252" s="819"/>
      <c r="Q252" s="832">
        <v>34.130000000000003</v>
      </c>
    </row>
    <row r="253" spans="1:17" ht="14.45" customHeight="1" x14ac:dyDescent="0.2">
      <c r="A253" s="813" t="s">
        <v>1608</v>
      </c>
      <c r="B253" s="814" t="s">
        <v>1371</v>
      </c>
      <c r="C253" s="814" t="s">
        <v>1422</v>
      </c>
      <c r="D253" s="814" t="s">
        <v>1443</v>
      </c>
      <c r="E253" s="814" t="s">
        <v>1444</v>
      </c>
      <c r="F253" s="831"/>
      <c r="G253" s="831"/>
      <c r="H253" s="831"/>
      <c r="I253" s="831"/>
      <c r="J253" s="831"/>
      <c r="K253" s="831"/>
      <c r="L253" s="831"/>
      <c r="M253" s="831"/>
      <c r="N253" s="831">
        <v>1</v>
      </c>
      <c r="O253" s="831">
        <v>2000</v>
      </c>
      <c r="P253" s="819"/>
      <c r="Q253" s="832">
        <v>2000</v>
      </c>
    </row>
    <row r="254" spans="1:17" ht="14.45" customHeight="1" x14ac:dyDescent="0.2">
      <c r="A254" s="813" t="s">
        <v>1608</v>
      </c>
      <c r="B254" s="814" t="s">
        <v>1371</v>
      </c>
      <c r="C254" s="814" t="s">
        <v>1422</v>
      </c>
      <c r="D254" s="814" t="s">
        <v>1514</v>
      </c>
      <c r="E254" s="814" t="s">
        <v>1515</v>
      </c>
      <c r="F254" s="831"/>
      <c r="G254" s="831"/>
      <c r="H254" s="831"/>
      <c r="I254" s="831"/>
      <c r="J254" s="831"/>
      <c r="K254" s="831"/>
      <c r="L254" s="831"/>
      <c r="M254" s="831"/>
      <c r="N254" s="831">
        <v>1</v>
      </c>
      <c r="O254" s="831">
        <v>14710</v>
      </c>
      <c r="P254" s="819"/>
      <c r="Q254" s="832">
        <v>14710</v>
      </c>
    </row>
    <row r="255" spans="1:17" ht="14.45" customHeight="1" x14ac:dyDescent="0.2">
      <c r="A255" s="813" t="s">
        <v>1609</v>
      </c>
      <c r="B255" s="814" t="s">
        <v>1371</v>
      </c>
      <c r="C255" s="814" t="s">
        <v>1375</v>
      </c>
      <c r="D255" s="814" t="s">
        <v>1380</v>
      </c>
      <c r="E255" s="814" t="s">
        <v>1381</v>
      </c>
      <c r="F255" s="831">
        <v>150</v>
      </c>
      <c r="G255" s="831">
        <v>1102.5</v>
      </c>
      <c r="H255" s="831"/>
      <c r="I255" s="831">
        <v>7.35</v>
      </c>
      <c r="J255" s="831"/>
      <c r="K255" s="831"/>
      <c r="L255" s="831"/>
      <c r="M255" s="831"/>
      <c r="N255" s="831">
        <v>964</v>
      </c>
      <c r="O255" s="831">
        <v>7011.4000000000005</v>
      </c>
      <c r="P255" s="819"/>
      <c r="Q255" s="832">
        <v>7.2732365145228224</v>
      </c>
    </row>
    <row r="256" spans="1:17" ht="14.45" customHeight="1" x14ac:dyDescent="0.2">
      <c r="A256" s="813" t="s">
        <v>1609</v>
      </c>
      <c r="B256" s="814" t="s">
        <v>1371</v>
      </c>
      <c r="C256" s="814" t="s">
        <v>1375</v>
      </c>
      <c r="D256" s="814" t="s">
        <v>1384</v>
      </c>
      <c r="E256" s="814" t="s">
        <v>1385</v>
      </c>
      <c r="F256" s="831">
        <v>341</v>
      </c>
      <c r="G256" s="831">
        <v>1831.17</v>
      </c>
      <c r="H256" s="831"/>
      <c r="I256" s="831">
        <v>5.37</v>
      </c>
      <c r="J256" s="831"/>
      <c r="K256" s="831"/>
      <c r="L256" s="831"/>
      <c r="M256" s="831"/>
      <c r="N256" s="831"/>
      <c r="O256" s="831"/>
      <c r="P256" s="819"/>
      <c r="Q256" s="832"/>
    </row>
    <row r="257" spans="1:17" ht="14.45" customHeight="1" x14ac:dyDescent="0.2">
      <c r="A257" s="813" t="s">
        <v>1609</v>
      </c>
      <c r="B257" s="814" t="s">
        <v>1371</v>
      </c>
      <c r="C257" s="814" t="s">
        <v>1375</v>
      </c>
      <c r="D257" s="814" t="s">
        <v>1396</v>
      </c>
      <c r="E257" s="814" t="s">
        <v>1397</v>
      </c>
      <c r="F257" s="831">
        <v>550</v>
      </c>
      <c r="G257" s="831">
        <v>11027.5</v>
      </c>
      <c r="H257" s="831"/>
      <c r="I257" s="831">
        <v>20.05</v>
      </c>
      <c r="J257" s="831"/>
      <c r="K257" s="831"/>
      <c r="L257" s="831"/>
      <c r="M257" s="831"/>
      <c r="N257" s="831"/>
      <c r="O257" s="831"/>
      <c r="P257" s="819"/>
      <c r="Q257" s="832"/>
    </row>
    <row r="258" spans="1:17" ht="14.45" customHeight="1" x14ac:dyDescent="0.2">
      <c r="A258" s="813" t="s">
        <v>1609</v>
      </c>
      <c r="B258" s="814" t="s">
        <v>1371</v>
      </c>
      <c r="C258" s="814" t="s">
        <v>1375</v>
      </c>
      <c r="D258" s="814" t="s">
        <v>1400</v>
      </c>
      <c r="E258" s="814" t="s">
        <v>1401</v>
      </c>
      <c r="F258" s="831">
        <v>1</v>
      </c>
      <c r="G258" s="831">
        <v>1817.79</v>
      </c>
      <c r="H258" s="831"/>
      <c r="I258" s="831">
        <v>1817.79</v>
      </c>
      <c r="J258" s="831"/>
      <c r="K258" s="831"/>
      <c r="L258" s="831"/>
      <c r="M258" s="831"/>
      <c r="N258" s="831"/>
      <c r="O258" s="831"/>
      <c r="P258" s="819"/>
      <c r="Q258" s="832"/>
    </row>
    <row r="259" spans="1:17" ht="14.45" customHeight="1" x14ac:dyDescent="0.2">
      <c r="A259" s="813" t="s">
        <v>1609</v>
      </c>
      <c r="B259" s="814" t="s">
        <v>1371</v>
      </c>
      <c r="C259" s="814" t="s">
        <v>1375</v>
      </c>
      <c r="D259" s="814" t="s">
        <v>1508</v>
      </c>
      <c r="E259" s="814" t="s">
        <v>1509</v>
      </c>
      <c r="F259" s="831">
        <v>134</v>
      </c>
      <c r="G259" s="831">
        <v>4553.32</v>
      </c>
      <c r="H259" s="831"/>
      <c r="I259" s="831">
        <v>33.979999999999997</v>
      </c>
      <c r="J259" s="831"/>
      <c r="K259" s="831"/>
      <c r="L259" s="831"/>
      <c r="M259" s="831"/>
      <c r="N259" s="831">
        <v>279</v>
      </c>
      <c r="O259" s="831">
        <v>9605.9699999999993</v>
      </c>
      <c r="P259" s="819"/>
      <c r="Q259" s="832">
        <v>34.43</v>
      </c>
    </row>
    <row r="260" spans="1:17" ht="14.45" customHeight="1" x14ac:dyDescent="0.2">
      <c r="A260" s="813" t="s">
        <v>1609</v>
      </c>
      <c r="B260" s="814" t="s">
        <v>1371</v>
      </c>
      <c r="C260" s="814" t="s">
        <v>1422</v>
      </c>
      <c r="D260" s="814" t="s">
        <v>1447</v>
      </c>
      <c r="E260" s="814" t="s">
        <v>1448</v>
      </c>
      <c r="F260" s="831">
        <v>1</v>
      </c>
      <c r="G260" s="831">
        <v>685</v>
      </c>
      <c r="H260" s="831"/>
      <c r="I260" s="831">
        <v>685</v>
      </c>
      <c r="J260" s="831"/>
      <c r="K260" s="831"/>
      <c r="L260" s="831"/>
      <c r="M260" s="831"/>
      <c r="N260" s="831"/>
      <c r="O260" s="831"/>
      <c r="P260" s="819"/>
      <c r="Q260" s="832"/>
    </row>
    <row r="261" spans="1:17" ht="14.45" customHeight="1" x14ac:dyDescent="0.2">
      <c r="A261" s="813" t="s">
        <v>1609</v>
      </c>
      <c r="B261" s="814" t="s">
        <v>1371</v>
      </c>
      <c r="C261" s="814" t="s">
        <v>1422</v>
      </c>
      <c r="D261" s="814" t="s">
        <v>1453</v>
      </c>
      <c r="E261" s="814" t="s">
        <v>1454</v>
      </c>
      <c r="F261" s="831">
        <v>4</v>
      </c>
      <c r="G261" s="831">
        <v>7324</v>
      </c>
      <c r="H261" s="831"/>
      <c r="I261" s="831">
        <v>1831</v>
      </c>
      <c r="J261" s="831"/>
      <c r="K261" s="831"/>
      <c r="L261" s="831"/>
      <c r="M261" s="831"/>
      <c r="N261" s="831">
        <v>6</v>
      </c>
      <c r="O261" s="831">
        <v>11454</v>
      </c>
      <c r="P261" s="819"/>
      <c r="Q261" s="832">
        <v>1909</v>
      </c>
    </row>
    <row r="262" spans="1:17" ht="14.45" customHeight="1" x14ac:dyDescent="0.2">
      <c r="A262" s="813" t="s">
        <v>1609</v>
      </c>
      <c r="B262" s="814" t="s">
        <v>1371</v>
      </c>
      <c r="C262" s="814" t="s">
        <v>1422</v>
      </c>
      <c r="D262" s="814" t="s">
        <v>1455</v>
      </c>
      <c r="E262" s="814" t="s">
        <v>1456</v>
      </c>
      <c r="F262" s="831">
        <v>2</v>
      </c>
      <c r="G262" s="831">
        <v>862</v>
      </c>
      <c r="H262" s="831"/>
      <c r="I262" s="831">
        <v>431</v>
      </c>
      <c r="J262" s="831"/>
      <c r="K262" s="831"/>
      <c r="L262" s="831"/>
      <c r="M262" s="831"/>
      <c r="N262" s="831"/>
      <c r="O262" s="831"/>
      <c r="P262" s="819"/>
      <c r="Q262" s="832"/>
    </row>
    <row r="263" spans="1:17" ht="14.45" customHeight="1" x14ac:dyDescent="0.2">
      <c r="A263" s="813" t="s">
        <v>1609</v>
      </c>
      <c r="B263" s="814" t="s">
        <v>1371</v>
      </c>
      <c r="C263" s="814" t="s">
        <v>1422</v>
      </c>
      <c r="D263" s="814" t="s">
        <v>1514</v>
      </c>
      <c r="E263" s="814" t="s">
        <v>1515</v>
      </c>
      <c r="F263" s="831">
        <v>1</v>
      </c>
      <c r="G263" s="831">
        <v>14515</v>
      </c>
      <c r="H263" s="831"/>
      <c r="I263" s="831">
        <v>14515</v>
      </c>
      <c r="J263" s="831"/>
      <c r="K263" s="831"/>
      <c r="L263" s="831"/>
      <c r="M263" s="831"/>
      <c r="N263" s="831">
        <v>1</v>
      </c>
      <c r="O263" s="831">
        <v>14710</v>
      </c>
      <c r="P263" s="819"/>
      <c r="Q263" s="832">
        <v>14710</v>
      </c>
    </row>
    <row r="264" spans="1:17" ht="14.45" customHeight="1" x14ac:dyDescent="0.2">
      <c r="A264" s="813" t="s">
        <v>1609</v>
      </c>
      <c r="B264" s="814" t="s">
        <v>1371</v>
      </c>
      <c r="C264" s="814" t="s">
        <v>1422</v>
      </c>
      <c r="D264" s="814" t="s">
        <v>1473</v>
      </c>
      <c r="E264" s="814" t="s">
        <v>1474</v>
      </c>
      <c r="F264" s="831">
        <v>1</v>
      </c>
      <c r="G264" s="831">
        <v>512</v>
      </c>
      <c r="H264" s="831"/>
      <c r="I264" s="831">
        <v>512</v>
      </c>
      <c r="J264" s="831"/>
      <c r="K264" s="831"/>
      <c r="L264" s="831"/>
      <c r="M264" s="831"/>
      <c r="N264" s="831">
        <v>6</v>
      </c>
      <c r="O264" s="831">
        <v>3222</v>
      </c>
      <c r="P264" s="819"/>
      <c r="Q264" s="832">
        <v>537</v>
      </c>
    </row>
    <row r="265" spans="1:17" ht="14.45" customHeight="1" x14ac:dyDescent="0.2">
      <c r="A265" s="813" t="s">
        <v>1609</v>
      </c>
      <c r="B265" s="814" t="s">
        <v>1371</v>
      </c>
      <c r="C265" s="814" t="s">
        <v>1422</v>
      </c>
      <c r="D265" s="814" t="s">
        <v>1475</v>
      </c>
      <c r="E265" s="814" t="s">
        <v>1476</v>
      </c>
      <c r="F265" s="831">
        <v>1</v>
      </c>
      <c r="G265" s="831">
        <v>2342</v>
      </c>
      <c r="H265" s="831"/>
      <c r="I265" s="831">
        <v>2342</v>
      </c>
      <c r="J265" s="831"/>
      <c r="K265" s="831"/>
      <c r="L265" s="831"/>
      <c r="M265" s="831"/>
      <c r="N265" s="831"/>
      <c r="O265" s="831"/>
      <c r="P265" s="819"/>
      <c r="Q265" s="832"/>
    </row>
    <row r="266" spans="1:17" ht="14.45" customHeight="1" x14ac:dyDescent="0.2">
      <c r="A266" s="813" t="s">
        <v>1609</v>
      </c>
      <c r="B266" s="814" t="s">
        <v>1371</v>
      </c>
      <c r="C266" s="814" t="s">
        <v>1422</v>
      </c>
      <c r="D266" s="814" t="s">
        <v>1493</v>
      </c>
      <c r="E266" s="814" t="s">
        <v>1494</v>
      </c>
      <c r="F266" s="831">
        <v>1</v>
      </c>
      <c r="G266" s="831">
        <v>722</v>
      </c>
      <c r="H266" s="831"/>
      <c r="I266" s="831">
        <v>722</v>
      </c>
      <c r="J266" s="831"/>
      <c r="K266" s="831"/>
      <c r="L266" s="831"/>
      <c r="M266" s="831"/>
      <c r="N266" s="831"/>
      <c r="O266" s="831"/>
      <c r="P266" s="819"/>
      <c r="Q266" s="832"/>
    </row>
    <row r="267" spans="1:17" ht="14.45" customHeight="1" x14ac:dyDescent="0.2">
      <c r="A267" s="813" t="s">
        <v>1610</v>
      </c>
      <c r="B267" s="814" t="s">
        <v>1371</v>
      </c>
      <c r="C267" s="814" t="s">
        <v>1375</v>
      </c>
      <c r="D267" s="814" t="s">
        <v>1384</v>
      </c>
      <c r="E267" s="814" t="s">
        <v>1385</v>
      </c>
      <c r="F267" s="831">
        <v>284</v>
      </c>
      <c r="G267" s="831">
        <v>1525.08</v>
      </c>
      <c r="H267" s="831"/>
      <c r="I267" s="831">
        <v>5.37</v>
      </c>
      <c r="J267" s="831"/>
      <c r="K267" s="831"/>
      <c r="L267" s="831"/>
      <c r="M267" s="831"/>
      <c r="N267" s="831"/>
      <c r="O267" s="831"/>
      <c r="P267" s="819"/>
      <c r="Q267" s="832"/>
    </row>
    <row r="268" spans="1:17" ht="14.45" customHeight="1" x14ac:dyDescent="0.2">
      <c r="A268" s="813" t="s">
        <v>1610</v>
      </c>
      <c r="B268" s="814" t="s">
        <v>1371</v>
      </c>
      <c r="C268" s="814" t="s">
        <v>1375</v>
      </c>
      <c r="D268" s="814" t="s">
        <v>1396</v>
      </c>
      <c r="E268" s="814" t="s">
        <v>1397</v>
      </c>
      <c r="F268" s="831"/>
      <c r="G268" s="831"/>
      <c r="H268" s="831"/>
      <c r="I268" s="831"/>
      <c r="J268" s="831"/>
      <c r="K268" s="831"/>
      <c r="L268" s="831"/>
      <c r="M268" s="831"/>
      <c r="N268" s="831">
        <v>1750</v>
      </c>
      <c r="O268" s="831">
        <v>35624.199999999997</v>
      </c>
      <c r="P268" s="819"/>
      <c r="Q268" s="832">
        <v>20.356685714285714</v>
      </c>
    </row>
    <row r="269" spans="1:17" ht="14.45" customHeight="1" x14ac:dyDescent="0.2">
      <c r="A269" s="813" t="s">
        <v>1610</v>
      </c>
      <c r="B269" s="814" t="s">
        <v>1371</v>
      </c>
      <c r="C269" s="814" t="s">
        <v>1422</v>
      </c>
      <c r="D269" s="814" t="s">
        <v>1453</v>
      </c>
      <c r="E269" s="814" t="s">
        <v>1454</v>
      </c>
      <c r="F269" s="831">
        <v>1</v>
      </c>
      <c r="G269" s="831">
        <v>1831</v>
      </c>
      <c r="H269" s="831"/>
      <c r="I269" s="831">
        <v>1831</v>
      </c>
      <c r="J269" s="831"/>
      <c r="K269" s="831"/>
      <c r="L269" s="831"/>
      <c r="M269" s="831"/>
      <c r="N269" s="831">
        <v>6</v>
      </c>
      <c r="O269" s="831">
        <v>11454</v>
      </c>
      <c r="P269" s="819"/>
      <c r="Q269" s="832">
        <v>1909</v>
      </c>
    </row>
    <row r="270" spans="1:17" ht="14.45" customHeight="1" x14ac:dyDescent="0.2">
      <c r="A270" s="813" t="s">
        <v>1610</v>
      </c>
      <c r="B270" s="814" t="s">
        <v>1371</v>
      </c>
      <c r="C270" s="814" t="s">
        <v>1422</v>
      </c>
      <c r="D270" s="814" t="s">
        <v>1455</v>
      </c>
      <c r="E270" s="814" t="s">
        <v>1456</v>
      </c>
      <c r="F270" s="831">
        <v>1</v>
      </c>
      <c r="G270" s="831">
        <v>431</v>
      </c>
      <c r="H270" s="831"/>
      <c r="I270" s="831">
        <v>431</v>
      </c>
      <c r="J270" s="831"/>
      <c r="K270" s="831"/>
      <c r="L270" s="831"/>
      <c r="M270" s="831"/>
      <c r="N270" s="831">
        <v>3</v>
      </c>
      <c r="O270" s="831">
        <v>1356</v>
      </c>
      <c r="P270" s="819"/>
      <c r="Q270" s="832">
        <v>452</v>
      </c>
    </row>
    <row r="271" spans="1:17" ht="14.45" customHeight="1" x14ac:dyDescent="0.2">
      <c r="A271" s="813" t="s">
        <v>1610</v>
      </c>
      <c r="B271" s="814" t="s">
        <v>1371</v>
      </c>
      <c r="C271" s="814" t="s">
        <v>1422</v>
      </c>
      <c r="D271" s="814" t="s">
        <v>1475</v>
      </c>
      <c r="E271" s="814" t="s">
        <v>1476</v>
      </c>
      <c r="F271" s="831"/>
      <c r="G271" s="831"/>
      <c r="H271" s="831"/>
      <c r="I271" s="831"/>
      <c r="J271" s="831"/>
      <c r="K271" s="831"/>
      <c r="L271" s="831"/>
      <c r="M271" s="831"/>
      <c r="N271" s="831">
        <v>3</v>
      </c>
      <c r="O271" s="831">
        <v>7317</v>
      </c>
      <c r="P271" s="819"/>
      <c r="Q271" s="832">
        <v>2439</v>
      </c>
    </row>
    <row r="272" spans="1:17" ht="14.45" customHeight="1" x14ac:dyDescent="0.2">
      <c r="A272" s="813" t="s">
        <v>1610</v>
      </c>
      <c r="B272" s="814" t="s">
        <v>1371</v>
      </c>
      <c r="C272" s="814" t="s">
        <v>1422</v>
      </c>
      <c r="D272" s="814" t="s">
        <v>1493</v>
      </c>
      <c r="E272" s="814" t="s">
        <v>1494</v>
      </c>
      <c r="F272" s="831"/>
      <c r="G272" s="831"/>
      <c r="H272" s="831"/>
      <c r="I272" s="831"/>
      <c r="J272" s="831"/>
      <c r="K272" s="831"/>
      <c r="L272" s="831"/>
      <c r="M272" s="831"/>
      <c r="N272" s="831">
        <v>3</v>
      </c>
      <c r="O272" s="831">
        <v>2256</v>
      </c>
      <c r="P272" s="819"/>
      <c r="Q272" s="832">
        <v>752</v>
      </c>
    </row>
    <row r="273" spans="1:17" ht="14.45" customHeight="1" x14ac:dyDescent="0.2">
      <c r="A273" s="813" t="s">
        <v>1611</v>
      </c>
      <c r="B273" s="814" t="s">
        <v>1371</v>
      </c>
      <c r="C273" s="814" t="s">
        <v>1372</v>
      </c>
      <c r="D273" s="814" t="s">
        <v>1505</v>
      </c>
      <c r="E273" s="814" t="s">
        <v>1506</v>
      </c>
      <c r="F273" s="831">
        <v>8.75</v>
      </c>
      <c r="G273" s="831">
        <v>5735.79</v>
      </c>
      <c r="H273" s="831"/>
      <c r="I273" s="831">
        <v>655.51885714285709</v>
      </c>
      <c r="J273" s="831">
        <v>0.75</v>
      </c>
      <c r="K273" s="831">
        <v>491.64</v>
      </c>
      <c r="L273" s="831"/>
      <c r="M273" s="831">
        <v>655.52</v>
      </c>
      <c r="N273" s="831">
        <v>1.4</v>
      </c>
      <c r="O273" s="831">
        <v>917.73</v>
      </c>
      <c r="P273" s="819"/>
      <c r="Q273" s="832">
        <v>655.5214285714286</v>
      </c>
    </row>
    <row r="274" spans="1:17" ht="14.45" customHeight="1" x14ac:dyDescent="0.2">
      <c r="A274" s="813" t="s">
        <v>1611</v>
      </c>
      <c r="B274" s="814" t="s">
        <v>1371</v>
      </c>
      <c r="C274" s="814" t="s">
        <v>1375</v>
      </c>
      <c r="D274" s="814" t="s">
        <v>1384</v>
      </c>
      <c r="E274" s="814" t="s">
        <v>1385</v>
      </c>
      <c r="F274" s="831"/>
      <c r="G274" s="831"/>
      <c r="H274" s="831"/>
      <c r="I274" s="831"/>
      <c r="J274" s="831"/>
      <c r="K274" s="831"/>
      <c r="L274" s="831"/>
      <c r="M274" s="831"/>
      <c r="N274" s="831">
        <v>199</v>
      </c>
      <c r="O274" s="831">
        <v>1060.67</v>
      </c>
      <c r="P274" s="819"/>
      <c r="Q274" s="832">
        <v>5.33</v>
      </c>
    </row>
    <row r="275" spans="1:17" ht="14.45" customHeight="1" x14ac:dyDescent="0.2">
      <c r="A275" s="813" t="s">
        <v>1611</v>
      </c>
      <c r="B275" s="814" t="s">
        <v>1371</v>
      </c>
      <c r="C275" s="814" t="s">
        <v>1375</v>
      </c>
      <c r="D275" s="814" t="s">
        <v>1508</v>
      </c>
      <c r="E275" s="814" t="s">
        <v>1509</v>
      </c>
      <c r="F275" s="831">
        <v>5257</v>
      </c>
      <c r="G275" s="831">
        <v>178632.86000000002</v>
      </c>
      <c r="H275" s="831"/>
      <c r="I275" s="831">
        <v>33.980000000000004</v>
      </c>
      <c r="J275" s="831">
        <v>6557</v>
      </c>
      <c r="K275" s="831">
        <v>223770.18999999997</v>
      </c>
      <c r="L275" s="831"/>
      <c r="M275" s="831">
        <v>34.126916272685676</v>
      </c>
      <c r="N275" s="831">
        <v>8541</v>
      </c>
      <c r="O275" s="831">
        <v>293860.82999999996</v>
      </c>
      <c r="P275" s="819"/>
      <c r="Q275" s="832">
        <v>34.405904460835963</v>
      </c>
    </row>
    <row r="276" spans="1:17" ht="14.45" customHeight="1" x14ac:dyDescent="0.2">
      <c r="A276" s="813" t="s">
        <v>1611</v>
      </c>
      <c r="B276" s="814" t="s">
        <v>1371</v>
      </c>
      <c r="C276" s="814" t="s">
        <v>1375</v>
      </c>
      <c r="D276" s="814" t="s">
        <v>1420</v>
      </c>
      <c r="E276" s="814" t="s">
        <v>1421</v>
      </c>
      <c r="F276" s="831">
        <v>12.5</v>
      </c>
      <c r="G276" s="831">
        <v>32274.5</v>
      </c>
      <c r="H276" s="831"/>
      <c r="I276" s="831">
        <v>2581.96</v>
      </c>
      <c r="J276" s="831"/>
      <c r="K276" s="831"/>
      <c r="L276" s="831"/>
      <c r="M276" s="831"/>
      <c r="N276" s="831"/>
      <c r="O276" s="831"/>
      <c r="P276" s="819"/>
      <c r="Q276" s="832"/>
    </row>
    <row r="277" spans="1:17" ht="14.45" customHeight="1" x14ac:dyDescent="0.2">
      <c r="A277" s="813" t="s">
        <v>1611</v>
      </c>
      <c r="B277" s="814" t="s">
        <v>1371</v>
      </c>
      <c r="C277" s="814" t="s">
        <v>1422</v>
      </c>
      <c r="D277" s="814" t="s">
        <v>1612</v>
      </c>
      <c r="E277" s="814" t="s">
        <v>1613</v>
      </c>
      <c r="F277" s="831">
        <v>1</v>
      </c>
      <c r="G277" s="831">
        <v>1289</v>
      </c>
      <c r="H277" s="831"/>
      <c r="I277" s="831">
        <v>1289</v>
      </c>
      <c r="J277" s="831"/>
      <c r="K277" s="831"/>
      <c r="L277" s="831"/>
      <c r="M277" s="831"/>
      <c r="N277" s="831"/>
      <c r="O277" s="831"/>
      <c r="P277" s="819"/>
      <c r="Q277" s="832"/>
    </row>
    <row r="278" spans="1:17" ht="14.45" customHeight="1" x14ac:dyDescent="0.2">
      <c r="A278" s="813" t="s">
        <v>1611</v>
      </c>
      <c r="B278" s="814" t="s">
        <v>1371</v>
      </c>
      <c r="C278" s="814" t="s">
        <v>1422</v>
      </c>
      <c r="D278" s="814" t="s">
        <v>1453</v>
      </c>
      <c r="E278" s="814" t="s">
        <v>1454</v>
      </c>
      <c r="F278" s="831"/>
      <c r="G278" s="831"/>
      <c r="H278" s="831"/>
      <c r="I278" s="831"/>
      <c r="J278" s="831"/>
      <c r="K278" s="831"/>
      <c r="L278" s="831"/>
      <c r="M278" s="831"/>
      <c r="N278" s="831">
        <v>1</v>
      </c>
      <c r="O278" s="831">
        <v>1909</v>
      </c>
      <c r="P278" s="819"/>
      <c r="Q278" s="832">
        <v>1909</v>
      </c>
    </row>
    <row r="279" spans="1:17" ht="14.45" customHeight="1" x14ac:dyDescent="0.2">
      <c r="A279" s="813" t="s">
        <v>1611</v>
      </c>
      <c r="B279" s="814" t="s">
        <v>1371</v>
      </c>
      <c r="C279" s="814" t="s">
        <v>1422</v>
      </c>
      <c r="D279" s="814" t="s">
        <v>1455</v>
      </c>
      <c r="E279" s="814" t="s">
        <v>1456</v>
      </c>
      <c r="F279" s="831"/>
      <c r="G279" s="831"/>
      <c r="H279" s="831"/>
      <c r="I279" s="831"/>
      <c r="J279" s="831"/>
      <c r="K279" s="831"/>
      <c r="L279" s="831"/>
      <c r="M279" s="831"/>
      <c r="N279" s="831">
        <v>1</v>
      </c>
      <c r="O279" s="831">
        <v>452</v>
      </c>
      <c r="P279" s="819"/>
      <c r="Q279" s="832">
        <v>452</v>
      </c>
    </row>
    <row r="280" spans="1:17" ht="14.45" customHeight="1" x14ac:dyDescent="0.2">
      <c r="A280" s="813" t="s">
        <v>1611</v>
      </c>
      <c r="B280" s="814" t="s">
        <v>1371</v>
      </c>
      <c r="C280" s="814" t="s">
        <v>1422</v>
      </c>
      <c r="D280" s="814" t="s">
        <v>1514</v>
      </c>
      <c r="E280" s="814" t="s">
        <v>1515</v>
      </c>
      <c r="F280" s="831">
        <v>18</v>
      </c>
      <c r="G280" s="831">
        <v>261270</v>
      </c>
      <c r="H280" s="831"/>
      <c r="I280" s="831">
        <v>14515</v>
      </c>
      <c r="J280" s="831">
        <v>26</v>
      </c>
      <c r="K280" s="831">
        <v>377546</v>
      </c>
      <c r="L280" s="831"/>
      <c r="M280" s="831">
        <v>14521</v>
      </c>
      <c r="N280" s="831">
        <v>32</v>
      </c>
      <c r="O280" s="831">
        <v>470720</v>
      </c>
      <c r="P280" s="819"/>
      <c r="Q280" s="832">
        <v>14710</v>
      </c>
    </row>
    <row r="281" spans="1:17" ht="14.45" customHeight="1" x14ac:dyDescent="0.2">
      <c r="A281" s="813" t="s">
        <v>1614</v>
      </c>
      <c r="B281" s="814" t="s">
        <v>1371</v>
      </c>
      <c r="C281" s="814" t="s">
        <v>1375</v>
      </c>
      <c r="D281" s="814" t="s">
        <v>1380</v>
      </c>
      <c r="E281" s="814" t="s">
        <v>1381</v>
      </c>
      <c r="F281" s="831"/>
      <c r="G281" s="831"/>
      <c r="H281" s="831"/>
      <c r="I281" s="831"/>
      <c r="J281" s="831">
        <v>164</v>
      </c>
      <c r="K281" s="831">
        <v>1172.5999999999999</v>
      </c>
      <c r="L281" s="831"/>
      <c r="M281" s="831">
        <v>7.1499999999999995</v>
      </c>
      <c r="N281" s="831"/>
      <c r="O281" s="831"/>
      <c r="P281" s="819"/>
      <c r="Q281" s="832"/>
    </row>
    <row r="282" spans="1:17" ht="14.45" customHeight="1" x14ac:dyDescent="0.2">
      <c r="A282" s="813" t="s">
        <v>1614</v>
      </c>
      <c r="B282" s="814" t="s">
        <v>1371</v>
      </c>
      <c r="C282" s="814" t="s">
        <v>1375</v>
      </c>
      <c r="D282" s="814" t="s">
        <v>1384</v>
      </c>
      <c r="E282" s="814" t="s">
        <v>1385</v>
      </c>
      <c r="F282" s="831"/>
      <c r="G282" s="831"/>
      <c r="H282" s="831"/>
      <c r="I282" s="831"/>
      <c r="J282" s="831">
        <v>372</v>
      </c>
      <c r="K282" s="831">
        <v>1923.24</v>
      </c>
      <c r="L282" s="831"/>
      <c r="M282" s="831">
        <v>5.17</v>
      </c>
      <c r="N282" s="831">
        <v>352</v>
      </c>
      <c r="O282" s="831">
        <v>1876.16</v>
      </c>
      <c r="P282" s="819"/>
      <c r="Q282" s="832">
        <v>5.33</v>
      </c>
    </row>
    <row r="283" spans="1:17" ht="14.45" customHeight="1" x14ac:dyDescent="0.2">
      <c r="A283" s="813" t="s">
        <v>1614</v>
      </c>
      <c r="B283" s="814" t="s">
        <v>1371</v>
      </c>
      <c r="C283" s="814" t="s">
        <v>1375</v>
      </c>
      <c r="D283" s="814" t="s">
        <v>1508</v>
      </c>
      <c r="E283" s="814" t="s">
        <v>1509</v>
      </c>
      <c r="F283" s="831"/>
      <c r="G283" s="831"/>
      <c r="H283" s="831"/>
      <c r="I283" s="831"/>
      <c r="J283" s="831">
        <v>277</v>
      </c>
      <c r="K283" s="831">
        <v>9451.24</v>
      </c>
      <c r="L283" s="831"/>
      <c r="M283" s="831">
        <v>34.119999999999997</v>
      </c>
      <c r="N283" s="831"/>
      <c r="O283" s="831"/>
      <c r="P283" s="819"/>
      <c r="Q283" s="832"/>
    </row>
    <row r="284" spans="1:17" ht="14.45" customHeight="1" x14ac:dyDescent="0.2">
      <c r="A284" s="813" t="s">
        <v>1614</v>
      </c>
      <c r="B284" s="814" t="s">
        <v>1371</v>
      </c>
      <c r="C284" s="814" t="s">
        <v>1422</v>
      </c>
      <c r="D284" s="814" t="s">
        <v>1453</v>
      </c>
      <c r="E284" s="814" t="s">
        <v>1454</v>
      </c>
      <c r="F284" s="831"/>
      <c r="G284" s="831"/>
      <c r="H284" s="831"/>
      <c r="I284" s="831"/>
      <c r="J284" s="831">
        <v>2</v>
      </c>
      <c r="K284" s="831">
        <v>3670</v>
      </c>
      <c r="L284" s="831"/>
      <c r="M284" s="831">
        <v>1835</v>
      </c>
      <c r="N284" s="831">
        <v>2</v>
      </c>
      <c r="O284" s="831">
        <v>3818</v>
      </c>
      <c r="P284" s="819"/>
      <c r="Q284" s="832">
        <v>1909</v>
      </c>
    </row>
    <row r="285" spans="1:17" ht="14.45" customHeight="1" x14ac:dyDescent="0.2">
      <c r="A285" s="813" t="s">
        <v>1614</v>
      </c>
      <c r="B285" s="814" t="s">
        <v>1371</v>
      </c>
      <c r="C285" s="814" t="s">
        <v>1422</v>
      </c>
      <c r="D285" s="814" t="s">
        <v>1455</v>
      </c>
      <c r="E285" s="814" t="s">
        <v>1456</v>
      </c>
      <c r="F285" s="831"/>
      <c r="G285" s="831"/>
      <c r="H285" s="831"/>
      <c r="I285" s="831"/>
      <c r="J285" s="831">
        <v>1</v>
      </c>
      <c r="K285" s="831">
        <v>433</v>
      </c>
      <c r="L285" s="831"/>
      <c r="M285" s="831">
        <v>433</v>
      </c>
      <c r="N285" s="831">
        <v>2</v>
      </c>
      <c r="O285" s="831">
        <v>904</v>
      </c>
      <c r="P285" s="819"/>
      <c r="Q285" s="832">
        <v>452</v>
      </c>
    </row>
    <row r="286" spans="1:17" ht="14.45" customHeight="1" x14ac:dyDescent="0.2">
      <c r="A286" s="813" t="s">
        <v>1614</v>
      </c>
      <c r="B286" s="814" t="s">
        <v>1371</v>
      </c>
      <c r="C286" s="814" t="s">
        <v>1422</v>
      </c>
      <c r="D286" s="814" t="s">
        <v>1514</v>
      </c>
      <c r="E286" s="814" t="s">
        <v>1515</v>
      </c>
      <c r="F286" s="831"/>
      <c r="G286" s="831"/>
      <c r="H286" s="831"/>
      <c r="I286" s="831"/>
      <c r="J286" s="831">
        <v>1</v>
      </c>
      <c r="K286" s="831">
        <v>14521</v>
      </c>
      <c r="L286" s="831"/>
      <c r="M286" s="831">
        <v>14521</v>
      </c>
      <c r="N286" s="831"/>
      <c r="O286" s="831"/>
      <c r="P286" s="819"/>
      <c r="Q286" s="832"/>
    </row>
    <row r="287" spans="1:17" ht="14.45" customHeight="1" x14ac:dyDescent="0.2">
      <c r="A287" s="813" t="s">
        <v>1614</v>
      </c>
      <c r="B287" s="814" t="s">
        <v>1371</v>
      </c>
      <c r="C287" s="814" t="s">
        <v>1422</v>
      </c>
      <c r="D287" s="814" t="s">
        <v>1473</v>
      </c>
      <c r="E287" s="814" t="s">
        <v>1474</v>
      </c>
      <c r="F287" s="831"/>
      <c r="G287" s="831"/>
      <c r="H287" s="831"/>
      <c r="I287" s="831"/>
      <c r="J287" s="831">
        <v>1</v>
      </c>
      <c r="K287" s="831">
        <v>514</v>
      </c>
      <c r="L287" s="831"/>
      <c r="M287" s="831">
        <v>514</v>
      </c>
      <c r="N287" s="831"/>
      <c r="O287" s="831"/>
      <c r="P287" s="819"/>
      <c r="Q287" s="832"/>
    </row>
    <row r="288" spans="1:17" ht="14.45" customHeight="1" x14ac:dyDescent="0.2">
      <c r="A288" s="813" t="s">
        <v>1615</v>
      </c>
      <c r="B288" s="814" t="s">
        <v>1371</v>
      </c>
      <c r="C288" s="814" t="s">
        <v>1375</v>
      </c>
      <c r="D288" s="814" t="s">
        <v>1508</v>
      </c>
      <c r="E288" s="814" t="s">
        <v>1509</v>
      </c>
      <c r="F288" s="831"/>
      <c r="G288" s="831"/>
      <c r="H288" s="831"/>
      <c r="I288" s="831"/>
      <c r="J288" s="831"/>
      <c r="K288" s="831"/>
      <c r="L288" s="831"/>
      <c r="M288" s="831"/>
      <c r="N288" s="831">
        <v>171</v>
      </c>
      <c r="O288" s="831">
        <v>5887.53</v>
      </c>
      <c r="P288" s="819"/>
      <c r="Q288" s="832">
        <v>34.43</v>
      </c>
    </row>
    <row r="289" spans="1:17" ht="14.45" customHeight="1" x14ac:dyDescent="0.2">
      <c r="A289" s="813" t="s">
        <v>1615</v>
      </c>
      <c r="B289" s="814" t="s">
        <v>1371</v>
      </c>
      <c r="C289" s="814" t="s">
        <v>1375</v>
      </c>
      <c r="D289" s="814" t="s">
        <v>1410</v>
      </c>
      <c r="E289" s="814" t="s">
        <v>1411</v>
      </c>
      <c r="F289" s="831"/>
      <c r="G289" s="831"/>
      <c r="H289" s="831"/>
      <c r="I289" s="831"/>
      <c r="J289" s="831">
        <v>52</v>
      </c>
      <c r="K289" s="831">
        <v>1071.2</v>
      </c>
      <c r="L289" s="831"/>
      <c r="M289" s="831">
        <v>20.6</v>
      </c>
      <c r="N289" s="831">
        <v>51</v>
      </c>
      <c r="O289" s="831">
        <v>1076.0999999999999</v>
      </c>
      <c r="P289" s="819"/>
      <c r="Q289" s="832">
        <v>21.099999999999998</v>
      </c>
    </row>
    <row r="290" spans="1:17" ht="14.45" customHeight="1" x14ac:dyDescent="0.2">
      <c r="A290" s="813" t="s">
        <v>1615</v>
      </c>
      <c r="B290" s="814" t="s">
        <v>1371</v>
      </c>
      <c r="C290" s="814" t="s">
        <v>1422</v>
      </c>
      <c r="D290" s="814" t="s">
        <v>1457</v>
      </c>
      <c r="E290" s="814" t="s">
        <v>1458</v>
      </c>
      <c r="F290" s="831"/>
      <c r="G290" s="831"/>
      <c r="H290" s="831"/>
      <c r="I290" s="831"/>
      <c r="J290" s="831">
        <v>1</v>
      </c>
      <c r="K290" s="831">
        <v>3543</v>
      </c>
      <c r="L290" s="831"/>
      <c r="M290" s="831">
        <v>3543</v>
      </c>
      <c r="N290" s="831">
        <v>1</v>
      </c>
      <c r="O290" s="831">
        <v>3623</v>
      </c>
      <c r="P290" s="819"/>
      <c r="Q290" s="832">
        <v>3623</v>
      </c>
    </row>
    <row r="291" spans="1:17" ht="14.45" customHeight="1" thickBot="1" x14ac:dyDescent="0.25">
      <c r="A291" s="821" t="s">
        <v>1615</v>
      </c>
      <c r="B291" s="822" t="s">
        <v>1371</v>
      </c>
      <c r="C291" s="822" t="s">
        <v>1422</v>
      </c>
      <c r="D291" s="822" t="s">
        <v>1514</v>
      </c>
      <c r="E291" s="822" t="s">
        <v>1515</v>
      </c>
      <c r="F291" s="833"/>
      <c r="G291" s="833"/>
      <c r="H291" s="833"/>
      <c r="I291" s="833"/>
      <c r="J291" s="833"/>
      <c r="K291" s="833"/>
      <c r="L291" s="833"/>
      <c r="M291" s="833"/>
      <c r="N291" s="833">
        <v>1</v>
      </c>
      <c r="O291" s="833">
        <v>14710</v>
      </c>
      <c r="P291" s="827"/>
      <c r="Q291" s="834">
        <v>14710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4197503-E8BE-4F6C-9768-3DD346B79469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47" t="s">
        <v>134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69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70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37</v>
      </c>
      <c r="C5" s="114">
        <v>14.926</v>
      </c>
      <c r="D5" s="114">
        <v>20.818000000000001</v>
      </c>
      <c r="E5" s="423">
        <f>IF(OR(D5=0,B5=0),"",D5/B5)</f>
        <v>0.56264864864864872</v>
      </c>
      <c r="F5" s="129">
        <f>IF(OR(D5=0,C5=0),"",D5/C5)</f>
        <v>1.3947474206083346</v>
      </c>
      <c r="G5" s="130">
        <v>52</v>
      </c>
      <c r="H5" s="114">
        <v>26</v>
      </c>
      <c r="I5" s="114">
        <v>53</v>
      </c>
      <c r="J5" s="423">
        <f>IF(OR(I5=0,G5=0),"",I5/G5)</f>
        <v>1.0192307692307692</v>
      </c>
      <c r="K5" s="131">
        <f>IF(OR(I5=0,H5=0),"",I5/H5)</f>
        <v>2.0384615384615383</v>
      </c>
      <c r="L5" s="121"/>
      <c r="M5" s="121"/>
      <c r="N5" s="7">
        <f>D5-C5</f>
        <v>5.8920000000000012</v>
      </c>
      <c r="O5" s="8">
        <f>I5-H5</f>
        <v>27</v>
      </c>
      <c r="P5" s="7">
        <f>D5-B5</f>
        <v>-16.181999999999999</v>
      </c>
      <c r="Q5" s="8">
        <f>I5-G5</f>
        <v>1</v>
      </c>
    </row>
    <row r="6" spans="1:17" ht="14.45" hidden="1" customHeight="1" outlineLevel="1" x14ac:dyDescent="0.2">
      <c r="A6" s="440" t="s">
        <v>168</v>
      </c>
      <c r="B6" s="120">
        <v>8.2390000000000008</v>
      </c>
      <c r="C6" s="113">
        <v>4.0469999999999997</v>
      </c>
      <c r="D6" s="113">
        <v>4.1970000000000001</v>
      </c>
      <c r="E6" s="423">
        <f t="shared" ref="E6:E12" si="0">IF(OR(D6=0,B6=0),"",D6/B6)</f>
        <v>0.50940648136909816</v>
      </c>
      <c r="F6" s="129">
        <f t="shared" ref="F6:F12" si="1">IF(OR(D6=0,C6=0),"",D6/C6)</f>
        <v>1.0370644922164567</v>
      </c>
      <c r="G6" s="133">
        <v>15</v>
      </c>
      <c r="H6" s="113">
        <v>7</v>
      </c>
      <c r="I6" s="113">
        <v>10</v>
      </c>
      <c r="J6" s="424">
        <f t="shared" ref="J6:J12" si="2">IF(OR(I6=0,G6=0),"",I6/G6)</f>
        <v>0.66666666666666663</v>
      </c>
      <c r="K6" s="134">
        <f t="shared" ref="K6:K12" si="3">IF(OR(I6=0,H6=0),"",I6/H6)</f>
        <v>1.4285714285714286</v>
      </c>
      <c r="L6" s="121"/>
      <c r="M6" s="121"/>
      <c r="N6" s="5">
        <f t="shared" ref="N6:N13" si="4">D6-C6</f>
        <v>0.15000000000000036</v>
      </c>
      <c r="O6" s="6">
        <f t="shared" ref="O6:O13" si="5">I6-H6</f>
        <v>3</v>
      </c>
      <c r="P6" s="5">
        <f t="shared" ref="P6:P13" si="6">D6-B6</f>
        <v>-4.0420000000000007</v>
      </c>
      <c r="Q6" s="6">
        <f t="shared" ref="Q6:Q13" si="7">I6-G6</f>
        <v>-5</v>
      </c>
    </row>
    <row r="7" spans="1:17" ht="14.45" hidden="1" customHeight="1" outlineLevel="1" x14ac:dyDescent="0.2">
      <c r="A7" s="440" t="s">
        <v>169</v>
      </c>
      <c r="B7" s="120">
        <v>27.510999999999999</v>
      </c>
      <c r="C7" s="113">
        <v>16.931000000000001</v>
      </c>
      <c r="D7" s="113">
        <v>8.3960000000000008</v>
      </c>
      <c r="E7" s="423">
        <f t="shared" si="0"/>
        <v>0.30518701610264987</v>
      </c>
      <c r="F7" s="129">
        <f t="shared" si="1"/>
        <v>0.49589510365601563</v>
      </c>
      <c r="G7" s="133">
        <v>39</v>
      </c>
      <c r="H7" s="113">
        <v>28</v>
      </c>
      <c r="I7" s="113">
        <v>22</v>
      </c>
      <c r="J7" s="424">
        <f t="shared" si="2"/>
        <v>0.5641025641025641</v>
      </c>
      <c r="K7" s="134">
        <f t="shared" si="3"/>
        <v>0.7857142857142857</v>
      </c>
      <c r="L7" s="121"/>
      <c r="M7" s="121"/>
      <c r="N7" s="5">
        <f t="shared" si="4"/>
        <v>-8.5350000000000001</v>
      </c>
      <c r="O7" s="6">
        <f t="shared" si="5"/>
        <v>-6</v>
      </c>
      <c r="P7" s="5">
        <f t="shared" si="6"/>
        <v>-19.114999999999998</v>
      </c>
      <c r="Q7" s="6">
        <f t="shared" si="7"/>
        <v>-17</v>
      </c>
    </row>
    <row r="8" spans="1:17" ht="14.45" hidden="1" customHeight="1" outlineLevel="1" x14ac:dyDescent="0.2">
      <c r="A8" s="440" t="s">
        <v>170</v>
      </c>
      <c r="B8" s="120">
        <v>2</v>
      </c>
      <c r="C8" s="113">
        <v>3.6019999999999999</v>
      </c>
      <c r="D8" s="113">
        <v>1.42</v>
      </c>
      <c r="E8" s="423">
        <f t="shared" si="0"/>
        <v>0.71</v>
      </c>
      <c r="F8" s="129">
        <f t="shared" si="1"/>
        <v>0.39422543031649082</v>
      </c>
      <c r="G8" s="133">
        <v>2</v>
      </c>
      <c r="H8" s="113">
        <v>6</v>
      </c>
      <c r="I8" s="113">
        <v>4</v>
      </c>
      <c r="J8" s="424">
        <f t="shared" si="2"/>
        <v>2</v>
      </c>
      <c r="K8" s="134">
        <f t="shared" si="3"/>
        <v>0.66666666666666663</v>
      </c>
      <c r="L8" s="121"/>
      <c r="M8" s="121"/>
      <c r="N8" s="5">
        <f t="shared" si="4"/>
        <v>-2.1819999999999999</v>
      </c>
      <c r="O8" s="6">
        <f t="shared" si="5"/>
        <v>-2</v>
      </c>
      <c r="P8" s="5">
        <f t="shared" si="6"/>
        <v>-0.58000000000000007</v>
      </c>
      <c r="Q8" s="6">
        <f t="shared" si="7"/>
        <v>2</v>
      </c>
    </row>
    <row r="9" spans="1:17" ht="14.45" hidden="1" customHeight="1" outlineLevel="1" x14ac:dyDescent="0.2">
      <c r="A9" s="440" t="s">
        <v>171</v>
      </c>
      <c r="B9" s="120">
        <v>0</v>
      </c>
      <c r="C9" s="113">
        <v>0</v>
      </c>
      <c r="D9" s="113">
        <v>0</v>
      </c>
      <c r="E9" s="423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4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0" t="s">
        <v>172</v>
      </c>
      <c r="B10" s="120">
        <v>6.5739999999999998</v>
      </c>
      <c r="C10" s="113">
        <v>11.436999999999999</v>
      </c>
      <c r="D10" s="113">
        <v>19.670000000000002</v>
      </c>
      <c r="E10" s="423">
        <f t="shared" si="0"/>
        <v>2.9920900517188929</v>
      </c>
      <c r="F10" s="129">
        <f t="shared" si="1"/>
        <v>1.7198566057532572</v>
      </c>
      <c r="G10" s="133">
        <v>13</v>
      </c>
      <c r="H10" s="113">
        <v>17</v>
      </c>
      <c r="I10" s="113">
        <v>16</v>
      </c>
      <c r="J10" s="424">
        <f t="shared" si="2"/>
        <v>1.2307692307692308</v>
      </c>
      <c r="K10" s="134">
        <f t="shared" si="3"/>
        <v>0.94117647058823528</v>
      </c>
      <c r="L10" s="121"/>
      <c r="M10" s="121"/>
      <c r="N10" s="5">
        <f t="shared" si="4"/>
        <v>8.2330000000000023</v>
      </c>
      <c r="O10" s="6">
        <f t="shared" si="5"/>
        <v>-1</v>
      </c>
      <c r="P10" s="5">
        <f t="shared" si="6"/>
        <v>13.096000000000002</v>
      </c>
      <c r="Q10" s="6">
        <f t="shared" si="7"/>
        <v>3</v>
      </c>
    </row>
    <row r="11" spans="1:17" ht="14.45" hidden="1" customHeight="1" outlineLevel="1" x14ac:dyDescent="0.2">
      <c r="A11" s="440" t="s">
        <v>173</v>
      </c>
      <c r="B11" s="120">
        <v>0.25700000000000001</v>
      </c>
      <c r="C11" s="113">
        <v>6.7069999999999999</v>
      </c>
      <c r="D11" s="113">
        <v>3.044</v>
      </c>
      <c r="E11" s="423">
        <f t="shared" si="0"/>
        <v>11.844357976653697</v>
      </c>
      <c r="F11" s="129">
        <f t="shared" si="1"/>
        <v>0.4538541821977039</v>
      </c>
      <c r="G11" s="133">
        <v>1</v>
      </c>
      <c r="H11" s="113">
        <v>5</v>
      </c>
      <c r="I11" s="113">
        <v>7</v>
      </c>
      <c r="J11" s="424">
        <f t="shared" si="2"/>
        <v>7</v>
      </c>
      <c r="K11" s="134">
        <f t="shared" si="3"/>
        <v>1.4</v>
      </c>
      <c r="L11" s="121"/>
      <c r="M11" s="121"/>
      <c r="N11" s="5">
        <f t="shared" si="4"/>
        <v>-3.6629999999999998</v>
      </c>
      <c r="O11" s="6">
        <f t="shared" si="5"/>
        <v>2</v>
      </c>
      <c r="P11" s="5">
        <f t="shared" si="6"/>
        <v>2.7869999999999999</v>
      </c>
      <c r="Q11" s="6">
        <f t="shared" si="7"/>
        <v>6</v>
      </c>
    </row>
    <row r="12" spans="1:17" ht="14.45" hidden="1" customHeight="1" outlineLevel="1" thickBot="1" x14ac:dyDescent="0.25">
      <c r="A12" s="441" t="s">
        <v>208</v>
      </c>
      <c r="B12" s="238">
        <v>0</v>
      </c>
      <c r="C12" s="239">
        <v>0</v>
      </c>
      <c r="D12" s="239">
        <v>0</v>
      </c>
      <c r="E12" s="423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5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81.581000000000003</v>
      </c>
      <c r="C13" s="116">
        <f>SUM(C5:C12)</f>
        <v>57.649999999999991</v>
      </c>
      <c r="D13" s="116">
        <f>SUM(D5:D12)</f>
        <v>57.545000000000002</v>
      </c>
      <c r="E13" s="419">
        <f>IF(OR(D13=0,B13=0),0,D13/B13)</f>
        <v>0.70537257449651269</v>
      </c>
      <c r="F13" s="135">
        <f>IF(OR(D13=0,C13=0),0,D13/C13)</f>
        <v>0.99817866435385971</v>
      </c>
      <c r="G13" s="136">
        <f>SUM(G5:G12)</f>
        <v>122</v>
      </c>
      <c r="H13" s="116">
        <f>SUM(H5:H12)</f>
        <v>89</v>
      </c>
      <c r="I13" s="116">
        <f>SUM(I5:I12)</f>
        <v>112</v>
      </c>
      <c r="J13" s="419">
        <f>IF(OR(I13=0,G13=0),0,I13/G13)</f>
        <v>0.91803278688524592</v>
      </c>
      <c r="K13" s="137">
        <f>IF(OR(I13=0,H13=0),0,I13/H13)</f>
        <v>1.2584269662921348</v>
      </c>
      <c r="L13" s="121"/>
      <c r="M13" s="121"/>
      <c r="N13" s="127">
        <f t="shared" si="4"/>
        <v>-0.10499999999998977</v>
      </c>
      <c r="O13" s="138">
        <f t="shared" si="5"/>
        <v>23</v>
      </c>
      <c r="P13" s="127">
        <f t="shared" si="6"/>
        <v>-24.036000000000001</v>
      </c>
      <c r="Q13" s="138">
        <f t="shared" si="7"/>
        <v>-10</v>
      </c>
    </row>
    <row r="14" spans="1:17" ht="14.45" customHeight="1" x14ac:dyDescent="0.2">
      <c r="A14" s="139"/>
      <c r="B14" s="648"/>
      <c r="C14" s="648"/>
      <c r="D14" s="648"/>
      <c r="E14" s="671"/>
      <c r="F14" s="648"/>
      <c r="G14" s="648"/>
      <c r="H14" s="648"/>
      <c r="I14" s="648"/>
      <c r="J14" s="671"/>
      <c r="K14" s="648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72" t="s">
        <v>257</v>
      </c>
      <c r="B16" s="674" t="s">
        <v>70</v>
      </c>
      <c r="C16" s="675"/>
      <c r="D16" s="675"/>
      <c r="E16" s="676"/>
      <c r="F16" s="677"/>
      <c r="G16" s="674" t="s">
        <v>240</v>
      </c>
      <c r="H16" s="675"/>
      <c r="I16" s="675"/>
      <c r="J16" s="676"/>
      <c r="K16" s="677"/>
      <c r="L16" s="665" t="s">
        <v>178</v>
      </c>
      <c r="M16" s="666"/>
      <c r="N16" s="155"/>
      <c r="O16" s="155"/>
      <c r="P16" s="155"/>
      <c r="Q16" s="155"/>
    </row>
    <row r="17" spans="1:17" ht="14.45" customHeight="1" thickBot="1" x14ac:dyDescent="0.25">
      <c r="A17" s="673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67" t="s">
        <v>179</v>
      </c>
      <c r="M17" s="66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37</v>
      </c>
      <c r="C18" s="114">
        <v>14.926</v>
      </c>
      <c r="D18" s="114">
        <v>20.818000000000001</v>
      </c>
      <c r="E18" s="423">
        <f>IF(OR(D18=0,B18=0),"",D18/B18)</f>
        <v>0.56264864864864872</v>
      </c>
      <c r="F18" s="129">
        <f>IF(OR(D18=0,C18=0),"",D18/C18)</f>
        <v>1.3947474206083346</v>
      </c>
      <c r="G18" s="119">
        <v>52</v>
      </c>
      <c r="H18" s="114">
        <v>26</v>
      </c>
      <c r="I18" s="114">
        <v>53</v>
      </c>
      <c r="J18" s="423">
        <f>IF(OR(I18=0,G18=0),"",I18/G18)</f>
        <v>1.0192307692307692</v>
      </c>
      <c r="K18" s="131">
        <f>IF(OR(I18=0,H18=0),"",I18/H18)</f>
        <v>2.0384615384615383</v>
      </c>
      <c r="L18" s="663">
        <v>0.91871999999999998</v>
      </c>
      <c r="M18" s="664"/>
      <c r="N18" s="145">
        <f t="shared" ref="N18:N26" si="8">D18-C18</f>
        <v>5.8920000000000012</v>
      </c>
      <c r="O18" s="146">
        <f t="shared" ref="O18:O26" si="9">I18-H18</f>
        <v>27</v>
      </c>
      <c r="P18" s="145">
        <f t="shared" ref="P18:P26" si="10">D18-B18</f>
        <v>-16.181999999999999</v>
      </c>
      <c r="Q18" s="146">
        <f t="shared" ref="Q18:Q26" si="11">I18-G18</f>
        <v>1</v>
      </c>
    </row>
    <row r="19" spans="1:17" ht="14.45" hidden="1" customHeight="1" outlineLevel="1" x14ac:dyDescent="0.2">
      <c r="A19" s="440" t="s">
        <v>168</v>
      </c>
      <c r="B19" s="120">
        <v>8.2390000000000008</v>
      </c>
      <c r="C19" s="113">
        <v>4.0469999999999997</v>
      </c>
      <c r="D19" s="113">
        <v>4.1970000000000001</v>
      </c>
      <c r="E19" s="424">
        <f t="shared" ref="E19:E25" si="12">IF(OR(D19=0,B19=0),"",D19/B19)</f>
        <v>0.50940648136909816</v>
      </c>
      <c r="F19" s="132">
        <f t="shared" ref="F19:F25" si="13">IF(OR(D19=0,C19=0),"",D19/C19)</f>
        <v>1.0370644922164567</v>
      </c>
      <c r="G19" s="120">
        <v>15</v>
      </c>
      <c r="H19" s="113">
        <v>7</v>
      </c>
      <c r="I19" s="113">
        <v>10</v>
      </c>
      <c r="J19" s="424">
        <f t="shared" ref="J19:J25" si="14">IF(OR(I19=0,G19=0),"",I19/G19)</f>
        <v>0.66666666666666663</v>
      </c>
      <c r="K19" s="134">
        <f t="shared" ref="K19:K25" si="15">IF(OR(I19=0,H19=0),"",I19/H19)</f>
        <v>1.4285714285714286</v>
      </c>
      <c r="L19" s="663">
        <v>0.99456</v>
      </c>
      <c r="M19" s="664"/>
      <c r="N19" s="147">
        <f t="shared" si="8"/>
        <v>0.15000000000000036</v>
      </c>
      <c r="O19" s="148">
        <f t="shared" si="9"/>
        <v>3</v>
      </c>
      <c r="P19" s="147">
        <f t="shared" si="10"/>
        <v>-4.0420000000000007</v>
      </c>
      <c r="Q19" s="148">
        <f t="shared" si="11"/>
        <v>-5</v>
      </c>
    </row>
    <row r="20" spans="1:17" ht="14.45" hidden="1" customHeight="1" outlineLevel="1" x14ac:dyDescent="0.2">
      <c r="A20" s="440" t="s">
        <v>169</v>
      </c>
      <c r="B20" s="120">
        <v>27.510999999999999</v>
      </c>
      <c r="C20" s="113">
        <v>16.931000000000001</v>
      </c>
      <c r="D20" s="113">
        <v>8.3960000000000008</v>
      </c>
      <c r="E20" s="424">
        <f t="shared" si="12"/>
        <v>0.30518701610264987</v>
      </c>
      <c r="F20" s="132">
        <f t="shared" si="13"/>
        <v>0.49589510365601563</v>
      </c>
      <c r="G20" s="120">
        <v>39</v>
      </c>
      <c r="H20" s="113">
        <v>28</v>
      </c>
      <c r="I20" s="113">
        <v>22</v>
      </c>
      <c r="J20" s="424">
        <f t="shared" si="14"/>
        <v>0.5641025641025641</v>
      </c>
      <c r="K20" s="134">
        <f t="shared" si="15"/>
        <v>0.7857142857142857</v>
      </c>
      <c r="L20" s="663">
        <v>0.96671999999999991</v>
      </c>
      <c r="M20" s="664"/>
      <c r="N20" s="147">
        <f t="shared" si="8"/>
        <v>-8.5350000000000001</v>
      </c>
      <c r="O20" s="148">
        <f t="shared" si="9"/>
        <v>-6</v>
      </c>
      <c r="P20" s="147">
        <f t="shared" si="10"/>
        <v>-19.114999999999998</v>
      </c>
      <c r="Q20" s="148">
        <f t="shared" si="11"/>
        <v>-17</v>
      </c>
    </row>
    <row r="21" spans="1:17" ht="14.45" hidden="1" customHeight="1" outlineLevel="1" x14ac:dyDescent="0.2">
      <c r="A21" s="440" t="s">
        <v>170</v>
      </c>
      <c r="B21" s="120">
        <v>2</v>
      </c>
      <c r="C21" s="113">
        <v>3.6019999999999999</v>
      </c>
      <c r="D21" s="113">
        <v>1.42</v>
      </c>
      <c r="E21" s="424">
        <f t="shared" si="12"/>
        <v>0.71</v>
      </c>
      <c r="F21" s="132">
        <f t="shared" si="13"/>
        <v>0.39422543031649082</v>
      </c>
      <c r="G21" s="120">
        <v>2</v>
      </c>
      <c r="H21" s="113">
        <v>6</v>
      </c>
      <c r="I21" s="113">
        <v>4</v>
      </c>
      <c r="J21" s="424">
        <f t="shared" si="14"/>
        <v>2</v>
      </c>
      <c r="K21" s="134">
        <f t="shared" si="15"/>
        <v>0.66666666666666663</v>
      </c>
      <c r="L21" s="663">
        <v>1.11744</v>
      </c>
      <c r="M21" s="664"/>
      <c r="N21" s="147">
        <f t="shared" si="8"/>
        <v>-2.1819999999999999</v>
      </c>
      <c r="O21" s="148">
        <f t="shared" si="9"/>
        <v>-2</v>
      </c>
      <c r="P21" s="147">
        <f t="shared" si="10"/>
        <v>-0.58000000000000007</v>
      </c>
      <c r="Q21" s="148">
        <f t="shared" si="11"/>
        <v>2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63">
        <v>0.96</v>
      </c>
      <c r="M22" s="664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6.5739999999999998</v>
      </c>
      <c r="C23" s="113">
        <v>11.436999999999999</v>
      </c>
      <c r="D23" s="113">
        <v>19.670000000000002</v>
      </c>
      <c r="E23" s="424">
        <f t="shared" si="12"/>
        <v>2.9920900517188929</v>
      </c>
      <c r="F23" s="132">
        <f t="shared" si="13"/>
        <v>1.7198566057532572</v>
      </c>
      <c r="G23" s="120">
        <v>13</v>
      </c>
      <c r="H23" s="113">
        <v>17</v>
      </c>
      <c r="I23" s="113">
        <v>16</v>
      </c>
      <c r="J23" s="424">
        <f t="shared" si="14"/>
        <v>1.2307692307692308</v>
      </c>
      <c r="K23" s="134">
        <f t="shared" si="15"/>
        <v>0.94117647058823528</v>
      </c>
      <c r="L23" s="663">
        <v>0.98495999999999995</v>
      </c>
      <c r="M23" s="664"/>
      <c r="N23" s="147">
        <f t="shared" si="8"/>
        <v>8.2330000000000023</v>
      </c>
      <c r="O23" s="148">
        <f t="shared" si="9"/>
        <v>-1</v>
      </c>
      <c r="P23" s="147">
        <f t="shared" si="10"/>
        <v>13.096000000000002</v>
      </c>
      <c r="Q23" s="148">
        <f t="shared" si="11"/>
        <v>3</v>
      </c>
    </row>
    <row r="24" spans="1:17" ht="14.45" hidden="1" customHeight="1" outlineLevel="1" x14ac:dyDescent="0.2">
      <c r="A24" s="440" t="s">
        <v>173</v>
      </c>
      <c r="B24" s="120">
        <v>0.25700000000000001</v>
      </c>
      <c r="C24" s="113">
        <v>6.7069999999999999</v>
      </c>
      <c r="D24" s="113">
        <v>3.044</v>
      </c>
      <c r="E24" s="424">
        <f t="shared" si="12"/>
        <v>11.844357976653697</v>
      </c>
      <c r="F24" s="132">
        <f t="shared" si="13"/>
        <v>0.4538541821977039</v>
      </c>
      <c r="G24" s="120">
        <v>1</v>
      </c>
      <c r="H24" s="113">
        <v>5</v>
      </c>
      <c r="I24" s="113">
        <v>7</v>
      </c>
      <c r="J24" s="424">
        <f t="shared" si="14"/>
        <v>7</v>
      </c>
      <c r="K24" s="134">
        <f t="shared" si="15"/>
        <v>1.4</v>
      </c>
      <c r="L24" s="663">
        <v>1.0147199999999998</v>
      </c>
      <c r="M24" s="664"/>
      <c r="N24" s="147">
        <f t="shared" si="8"/>
        <v>-3.6629999999999998</v>
      </c>
      <c r="O24" s="148">
        <f t="shared" si="9"/>
        <v>2</v>
      </c>
      <c r="P24" s="147">
        <f t="shared" si="10"/>
        <v>2.7869999999999999</v>
      </c>
      <c r="Q24" s="148">
        <f t="shared" si="11"/>
        <v>6</v>
      </c>
    </row>
    <row r="25" spans="1:17" ht="14.45" hidden="1" customHeight="1" outlineLevel="1" thickBot="1" x14ac:dyDescent="0.25">
      <c r="A25" s="441" t="s">
        <v>208</v>
      </c>
      <c r="B25" s="238">
        <v>0</v>
      </c>
      <c r="C25" s="239">
        <v>0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4" t="s">
        <v>3</v>
      </c>
      <c r="B26" s="149">
        <f>SUM(B18:B25)</f>
        <v>81.581000000000003</v>
      </c>
      <c r="C26" s="150">
        <f>SUM(C18:C25)</f>
        <v>57.649999999999991</v>
      </c>
      <c r="D26" s="150">
        <f>SUM(D18:D25)</f>
        <v>57.545000000000002</v>
      </c>
      <c r="E26" s="420">
        <f>IF(OR(D26=0,B26=0),0,D26/B26)</f>
        <v>0.70537257449651269</v>
      </c>
      <c r="F26" s="151">
        <f>IF(OR(D26=0,C26=0),0,D26/C26)</f>
        <v>0.99817866435385971</v>
      </c>
      <c r="G26" s="149">
        <f>SUM(G18:G25)</f>
        <v>122</v>
      </c>
      <c r="H26" s="150">
        <f>SUM(H18:H25)</f>
        <v>89</v>
      </c>
      <c r="I26" s="150">
        <f>SUM(I18:I25)</f>
        <v>112</v>
      </c>
      <c r="J26" s="420">
        <f>IF(OR(I26=0,G26=0),0,I26/G26)</f>
        <v>0.91803278688524592</v>
      </c>
      <c r="K26" s="152">
        <f>IF(OR(I26=0,H26=0),0,I26/H26)</f>
        <v>1.2584269662921348</v>
      </c>
      <c r="L26" s="121"/>
      <c r="M26" s="121"/>
      <c r="N26" s="143">
        <f t="shared" si="8"/>
        <v>-0.10499999999998977</v>
      </c>
      <c r="O26" s="153">
        <f t="shared" si="9"/>
        <v>23</v>
      </c>
      <c r="P26" s="143">
        <f t="shared" si="10"/>
        <v>-24.036000000000001</v>
      </c>
      <c r="Q26" s="153">
        <f t="shared" si="11"/>
        <v>-10</v>
      </c>
    </row>
    <row r="27" spans="1:17" ht="14.45" customHeight="1" x14ac:dyDescent="0.2">
      <c r="A27" s="154"/>
      <c r="B27" s="648" t="s">
        <v>206</v>
      </c>
      <c r="C27" s="649"/>
      <c r="D27" s="649"/>
      <c r="E27" s="650"/>
      <c r="F27" s="649"/>
      <c r="G27" s="648" t="s">
        <v>207</v>
      </c>
      <c r="H27" s="649"/>
      <c r="I27" s="649"/>
      <c r="J27" s="650"/>
      <c r="K27" s="649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57" t="s">
        <v>258</v>
      </c>
      <c r="B29" s="659" t="s">
        <v>70</v>
      </c>
      <c r="C29" s="660"/>
      <c r="D29" s="660"/>
      <c r="E29" s="661"/>
      <c r="F29" s="662"/>
      <c r="G29" s="660" t="s">
        <v>240</v>
      </c>
      <c r="H29" s="660"/>
      <c r="I29" s="660"/>
      <c r="J29" s="661"/>
      <c r="K29" s="662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58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0</v>
      </c>
      <c r="C33" s="113">
        <v>0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51" t="s">
        <v>259</v>
      </c>
      <c r="B42" s="653" t="s">
        <v>70</v>
      </c>
      <c r="C42" s="654"/>
      <c r="D42" s="654"/>
      <c r="E42" s="655"/>
      <c r="F42" s="656"/>
      <c r="G42" s="654" t="s">
        <v>240</v>
      </c>
      <c r="H42" s="654"/>
      <c r="I42" s="654"/>
      <c r="J42" s="655"/>
      <c r="K42" s="656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52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0</v>
      </c>
      <c r="C44" s="114">
        <v>0</v>
      </c>
      <c r="D44" s="114">
        <v>0</v>
      </c>
      <c r="E44" s="423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3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0" t="s">
        <v>168</v>
      </c>
      <c r="B45" s="120">
        <v>0</v>
      </c>
      <c r="C45" s="113">
        <v>0</v>
      </c>
      <c r="D45" s="113">
        <v>0</v>
      </c>
      <c r="E45" s="424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4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0" t="s">
        <v>169</v>
      </c>
      <c r="B46" s="120">
        <v>0</v>
      </c>
      <c r="C46" s="113">
        <v>0</v>
      </c>
      <c r="D46" s="113">
        <v>0</v>
      </c>
      <c r="E46" s="424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4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0" t="s">
        <v>170</v>
      </c>
      <c r="B47" s="120">
        <v>0</v>
      </c>
      <c r="C47" s="113">
        <v>0</v>
      </c>
      <c r="D47" s="113">
        <v>0</v>
      </c>
      <c r="E47" s="424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4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0" t="s">
        <v>171</v>
      </c>
      <c r="B48" s="120">
        <v>0</v>
      </c>
      <c r="C48" s="113">
        <v>0</v>
      </c>
      <c r="D48" s="113">
        <v>0</v>
      </c>
      <c r="E48" s="424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4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0" t="s">
        <v>172</v>
      </c>
      <c r="B49" s="120">
        <v>0</v>
      </c>
      <c r="C49" s="113">
        <v>0</v>
      </c>
      <c r="D49" s="113">
        <v>0</v>
      </c>
      <c r="E49" s="424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4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0" t="s">
        <v>173</v>
      </c>
      <c r="B50" s="120">
        <v>0</v>
      </c>
      <c r="C50" s="113">
        <v>0</v>
      </c>
      <c r="D50" s="113">
        <v>0</v>
      </c>
      <c r="E50" s="424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4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</v>
      </c>
      <c r="D51" s="239">
        <v>0</v>
      </c>
      <c r="E51" s="425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5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2" t="s">
        <v>3</v>
      </c>
      <c r="B52" s="409">
        <f>SUM(B44:B51)</f>
        <v>0</v>
      </c>
      <c r="C52" s="410">
        <f>SUM(C44:C51)</f>
        <v>0</v>
      </c>
      <c r="D52" s="410">
        <f>SUM(D44:D51)</f>
        <v>0</v>
      </c>
      <c r="E52" s="422">
        <f>IF(OR(D52=0,B52=0),0,D52/B52)</f>
        <v>0</v>
      </c>
      <c r="F52" s="411">
        <f>IF(OR(D52=0,C52=0),0,D52/C52)</f>
        <v>0</v>
      </c>
      <c r="G52" s="412">
        <f>SUM(G44:G51)</f>
        <v>0</v>
      </c>
      <c r="H52" s="410">
        <f>SUM(H44:H51)</f>
        <v>0</v>
      </c>
      <c r="I52" s="410">
        <f>SUM(I44:I51)</f>
        <v>0</v>
      </c>
      <c r="J52" s="422">
        <f>IF(OR(I52=0,G52=0),0,I52/G52)</f>
        <v>0</v>
      </c>
      <c r="K52" s="413">
        <f>IF(OR(I52=0,H52=0),0,I52/H52)</f>
        <v>0</v>
      </c>
      <c r="L52" s="155"/>
      <c r="M52" s="155"/>
      <c r="N52" s="414">
        <f t="shared" si="24"/>
        <v>0</v>
      </c>
      <c r="O52" s="415">
        <f t="shared" si="25"/>
        <v>0</v>
      </c>
      <c r="P52" s="414">
        <f t="shared" si="26"/>
        <v>0</v>
      </c>
      <c r="Q52" s="415">
        <f t="shared" si="27"/>
        <v>0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BE643844-E97E-4D85-ABA7-D4D5D900213F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108</v>
      </c>
      <c r="C33" s="199">
        <v>183</v>
      </c>
      <c r="D33" s="84">
        <f>IF(C33="","",C33-B33)</f>
        <v>75</v>
      </c>
      <c r="E33" s="85">
        <f>IF(C33="","",C33/B33)</f>
        <v>1.6944444444444444</v>
      </c>
      <c r="F33" s="86">
        <v>75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233</v>
      </c>
      <c r="C34" s="200">
        <v>387</v>
      </c>
      <c r="D34" s="87">
        <f t="shared" ref="D34:D45" si="0">IF(C34="","",C34-B34)</f>
        <v>154</v>
      </c>
      <c r="E34" s="88">
        <f t="shared" ref="E34:E45" si="1">IF(C34="","",C34/B34)</f>
        <v>1.6609442060085837</v>
      </c>
      <c r="F34" s="89">
        <v>156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377</v>
      </c>
      <c r="C35" s="200">
        <v>622</v>
      </c>
      <c r="D35" s="87">
        <f t="shared" si="0"/>
        <v>245</v>
      </c>
      <c r="E35" s="88">
        <f t="shared" si="1"/>
        <v>1.6498673740053051</v>
      </c>
      <c r="F35" s="89">
        <v>250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533</v>
      </c>
      <c r="C36" s="200">
        <v>846</v>
      </c>
      <c r="D36" s="87">
        <f t="shared" si="0"/>
        <v>313</v>
      </c>
      <c r="E36" s="88">
        <f t="shared" si="1"/>
        <v>1.5872420262664164</v>
      </c>
      <c r="F36" s="89">
        <v>327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E9259ABE-3BA1-4BAF-B1D8-8A0288EE9345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586" t="s">
        <v>1632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12" t="s">
        <v>1617</v>
      </c>
      <c r="B5" s="913">
        <v>1</v>
      </c>
      <c r="C5" s="914">
        <v>0.56000000000000005</v>
      </c>
      <c r="D5" s="915">
        <v>2</v>
      </c>
      <c r="E5" s="916">
        <v>1</v>
      </c>
      <c r="F5" s="917">
        <v>0.56000000000000005</v>
      </c>
      <c r="G5" s="918">
        <v>4</v>
      </c>
      <c r="H5" s="919"/>
      <c r="I5" s="920"/>
      <c r="J5" s="921"/>
      <c r="K5" s="922">
        <v>0.56000000000000005</v>
      </c>
      <c r="L5" s="919">
        <v>2</v>
      </c>
      <c r="M5" s="919">
        <v>21</v>
      </c>
      <c r="N5" s="923">
        <v>7</v>
      </c>
      <c r="O5" s="919" t="s">
        <v>1618</v>
      </c>
      <c r="P5" s="924" t="s">
        <v>1619</v>
      </c>
      <c r="Q5" s="925">
        <f>H5-B5</f>
        <v>-1</v>
      </c>
      <c r="R5" s="941">
        <f>I5-C5</f>
        <v>-0.56000000000000005</v>
      </c>
      <c r="S5" s="925">
        <f>H5-E5</f>
        <v>-1</v>
      </c>
      <c r="T5" s="941">
        <f>I5-F5</f>
        <v>-0.56000000000000005</v>
      </c>
      <c r="U5" s="947" t="s">
        <v>329</v>
      </c>
      <c r="V5" s="913" t="s">
        <v>329</v>
      </c>
      <c r="W5" s="913" t="s">
        <v>329</v>
      </c>
      <c r="X5" s="948" t="s">
        <v>329</v>
      </c>
      <c r="Y5" s="949"/>
    </row>
    <row r="6" spans="1:25" ht="14.45" customHeight="1" x14ac:dyDescent="0.2">
      <c r="A6" s="911" t="s">
        <v>1620</v>
      </c>
      <c r="B6" s="902">
        <v>6</v>
      </c>
      <c r="C6" s="903">
        <v>2.5099999999999998</v>
      </c>
      <c r="D6" s="904">
        <v>4.2</v>
      </c>
      <c r="E6" s="910">
        <v>3</v>
      </c>
      <c r="F6" s="897">
        <v>1.26</v>
      </c>
      <c r="G6" s="898">
        <v>4</v>
      </c>
      <c r="H6" s="896"/>
      <c r="I6" s="897"/>
      <c r="J6" s="898"/>
      <c r="K6" s="899">
        <v>0.42</v>
      </c>
      <c r="L6" s="896">
        <v>2</v>
      </c>
      <c r="M6" s="896">
        <v>18</v>
      </c>
      <c r="N6" s="900">
        <v>6</v>
      </c>
      <c r="O6" s="896" t="s">
        <v>1618</v>
      </c>
      <c r="P6" s="909" t="s">
        <v>1621</v>
      </c>
      <c r="Q6" s="901">
        <f t="shared" ref="Q6:R11" si="0">H6-B6</f>
        <v>-6</v>
      </c>
      <c r="R6" s="942">
        <f t="shared" si="0"/>
        <v>-2.5099999999999998</v>
      </c>
      <c r="S6" s="901">
        <f t="shared" ref="S6:S11" si="1">H6-E6</f>
        <v>-3</v>
      </c>
      <c r="T6" s="942">
        <f t="shared" ref="T6:T11" si="2">I6-F6</f>
        <v>-1.26</v>
      </c>
      <c r="U6" s="946" t="s">
        <v>329</v>
      </c>
      <c r="V6" s="906" t="s">
        <v>329</v>
      </c>
      <c r="W6" s="906" t="s">
        <v>329</v>
      </c>
      <c r="X6" s="945" t="s">
        <v>329</v>
      </c>
      <c r="Y6" s="944"/>
    </row>
    <row r="7" spans="1:25" ht="14.45" customHeight="1" x14ac:dyDescent="0.2">
      <c r="A7" s="911" t="s">
        <v>1622</v>
      </c>
      <c r="B7" s="906">
        <v>39</v>
      </c>
      <c r="C7" s="907">
        <v>12.56</v>
      </c>
      <c r="D7" s="908">
        <v>5.9</v>
      </c>
      <c r="E7" s="910">
        <v>26</v>
      </c>
      <c r="F7" s="897">
        <v>9.5399999999999991</v>
      </c>
      <c r="G7" s="898">
        <v>7.3</v>
      </c>
      <c r="H7" s="893">
        <v>65</v>
      </c>
      <c r="I7" s="894">
        <v>24.39</v>
      </c>
      <c r="J7" s="905">
        <v>8.6999999999999993</v>
      </c>
      <c r="K7" s="899">
        <v>0.32</v>
      </c>
      <c r="L7" s="896">
        <v>2</v>
      </c>
      <c r="M7" s="896">
        <v>18</v>
      </c>
      <c r="N7" s="900">
        <v>6</v>
      </c>
      <c r="O7" s="896" t="s">
        <v>1618</v>
      </c>
      <c r="P7" s="909" t="s">
        <v>1623</v>
      </c>
      <c r="Q7" s="901">
        <f t="shared" si="0"/>
        <v>26</v>
      </c>
      <c r="R7" s="942">
        <f t="shared" si="0"/>
        <v>11.83</v>
      </c>
      <c r="S7" s="901">
        <f t="shared" si="1"/>
        <v>39</v>
      </c>
      <c r="T7" s="942">
        <f t="shared" si="2"/>
        <v>14.850000000000001</v>
      </c>
      <c r="U7" s="946">
        <v>390</v>
      </c>
      <c r="V7" s="906">
        <v>565.5</v>
      </c>
      <c r="W7" s="906">
        <v>175.5</v>
      </c>
      <c r="X7" s="945">
        <v>1.45</v>
      </c>
      <c r="Y7" s="944">
        <v>191</v>
      </c>
    </row>
    <row r="8" spans="1:25" ht="14.45" customHeight="1" x14ac:dyDescent="0.2">
      <c r="A8" s="911" t="s">
        <v>1624</v>
      </c>
      <c r="B8" s="902">
        <v>34</v>
      </c>
      <c r="C8" s="903">
        <v>55.06</v>
      </c>
      <c r="D8" s="904">
        <v>9.5</v>
      </c>
      <c r="E8" s="910">
        <v>19</v>
      </c>
      <c r="F8" s="897">
        <v>30.06</v>
      </c>
      <c r="G8" s="898">
        <v>9.6999999999999993</v>
      </c>
      <c r="H8" s="896"/>
      <c r="I8" s="897"/>
      <c r="J8" s="898"/>
      <c r="K8" s="899">
        <v>1.52</v>
      </c>
      <c r="L8" s="896">
        <v>4</v>
      </c>
      <c r="M8" s="896">
        <v>39</v>
      </c>
      <c r="N8" s="900">
        <v>13</v>
      </c>
      <c r="O8" s="896" t="s">
        <v>1618</v>
      </c>
      <c r="P8" s="909" t="s">
        <v>1625</v>
      </c>
      <c r="Q8" s="901">
        <f t="shared" si="0"/>
        <v>-34</v>
      </c>
      <c r="R8" s="942">
        <f t="shared" si="0"/>
        <v>-55.06</v>
      </c>
      <c r="S8" s="901">
        <f t="shared" si="1"/>
        <v>-19</v>
      </c>
      <c r="T8" s="942">
        <f t="shared" si="2"/>
        <v>-30.06</v>
      </c>
      <c r="U8" s="946" t="s">
        <v>329</v>
      </c>
      <c r="V8" s="906" t="s">
        <v>329</v>
      </c>
      <c r="W8" s="906" t="s">
        <v>329</v>
      </c>
      <c r="X8" s="945" t="s">
        <v>329</v>
      </c>
      <c r="Y8" s="944"/>
    </row>
    <row r="9" spans="1:25" ht="14.45" customHeight="1" x14ac:dyDescent="0.2">
      <c r="A9" s="911" t="s">
        <v>1626</v>
      </c>
      <c r="B9" s="906"/>
      <c r="C9" s="907"/>
      <c r="D9" s="908"/>
      <c r="E9" s="910"/>
      <c r="F9" s="897"/>
      <c r="G9" s="898"/>
      <c r="H9" s="893">
        <v>1</v>
      </c>
      <c r="I9" s="894">
        <v>14.15</v>
      </c>
      <c r="J9" s="895">
        <v>4</v>
      </c>
      <c r="K9" s="899">
        <v>0.54</v>
      </c>
      <c r="L9" s="896">
        <v>2</v>
      </c>
      <c r="M9" s="896">
        <v>15</v>
      </c>
      <c r="N9" s="900">
        <v>5</v>
      </c>
      <c r="O9" s="896" t="s">
        <v>1618</v>
      </c>
      <c r="P9" s="909" t="s">
        <v>1627</v>
      </c>
      <c r="Q9" s="901">
        <f t="shared" si="0"/>
        <v>1</v>
      </c>
      <c r="R9" s="942">
        <f t="shared" si="0"/>
        <v>14.15</v>
      </c>
      <c r="S9" s="901">
        <f t="shared" si="1"/>
        <v>1</v>
      </c>
      <c r="T9" s="942">
        <f t="shared" si="2"/>
        <v>14.15</v>
      </c>
      <c r="U9" s="946">
        <v>5</v>
      </c>
      <c r="V9" s="906">
        <v>4</v>
      </c>
      <c r="W9" s="906">
        <v>-1</v>
      </c>
      <c r="X9" s="945">
        <v>0.8</v>
      </c>
      <c r="Y9" s="944"/>
    </row>
    <row r="10" spans="1:25" ht="14.45" customHeight="1" x14ac:dyDescent="0.2">
      <c r="A10" s="911" t="s">
        <v>1628</v>
      </c>
      <c r="B10" s="906">
        <v>41</v>
      </c>
      <c r="C10" s="907">
        <v>10.53</v>
      </c>
      <c r="D10" s="908">
        <v>6</v>
      </c>
      <c r="E10" s="910">
        <v>40</v>
      </c>
      <c r="F10" s="897">
        <v>16.25</v>
      </c>
      <c r="G10" s="898">
        <v>5.9</v>
      </c>
      <c r="H10" s="893">
        <v>46</v>
      </c>
      <c r="I10" s="894">
        <v>19.010000000000002</v>
      </c>
      <c r="J10" s="905">
        <v>6</v>
      </c>
      <c r="K10" s="899">
        <v>0.26</v>
      </c>
      <c r="L10" s="896">
        <v>1</v>
      </c>
      <c r="M10" s="896">
        <v>9</v>
      </c>
      <c r="N10" s="900">
        <v>3</v>
      </c>
      <c r="O10" s="896" t="s">
        <v>1618</v>
      </c>
      <c r="P10" s="909" t="s">
        <v>1629</v>
      </c>
      <c r="Q10" s="901">
        <f t="shared" si="0"/>
        <v>5</v>
      </c>
      <c r="R10" s="942">
        <f t="shared" si="0"/>
        <v>8.4800000000000022</v>
      </c>
      <c r="S10" s="901">
        <f t="shared" si="1"/>
        <v>6</v>
      </c>
      <c r="T10" s="942">
        <f t="shared" si="2"/>
        <v>2.7600000000000016</v>
      </c>
      <c r="U10" s="946">
        <v>138</v>
      </c>
      <c r="V10" s="906">
        <v>276</v>
      </c>
      <c r="W10" s="906">
        <v>138</v>
      </c>
      <c r="X10" s="945">
        <v>2</v>
      </c>
      <c r="Y10" s="944">
        <v>136</v>
      </c>
    </row>
    <row r="11" spans="1:25" ht="14.45" customHeight="1" thickBot="1" x14ac:dyDescent="0.25">
      <c r="A11" s="926" t="s">
        <v>1630</v>
      </c>
      <c r="B11" s="927">
        <v>1</v>
      </c>
      <c r="C11" s="928">
        <v>0.36</v>
      </c>
      <c r="D11" s="929">
        <v>3</v>
      </c>
      <c r="E11" s="930"/>
      <c r="F11" s="931"/>
      <c r="G11" s="932"/>
      <c r="H11" s="933"/>
      <c r="I11" s="934"/>
      <c r="J11" s="935"/>
      <c r="K11" s="936">
        <v>0.36</v>
      </c>
      <c r="L11" s="937">
        <v>1</v>
      </c>
      <c r="M11" s="937">
        <v>12</v>
      </c>
      <c r="N11" s="938">
        <v>4</v>
      </c>
      <c r="O11" s="937" t="s">
        <v>1618</v>
      </c>
      <c r="P11" s="939" t="s">
        <v>1631</v>
      </c>
      <c r="Q11" s="940">
        <f t="shared" si="0"/>
        <v>-1</v>
      </c>
      <c r="R11" s="943">
        <f t="shared" si="0"/>
        <v>-0.36</v>
      </c>
      <c r="S11" s="940">
        <f t="shared" si="1"/>
        <v>0</v>
      </c>
      <c r="T11" s="943">
        <f t="shared" si="2"/>
        <v>0</v>
      </c>
      <c r="U11" s="950" t="s">
        <v>329</v>
      </c>
      <c r="V11" s="927" t="s">
        <v>329</v>
      </c>
      <c r="W11" s="927" t="s">
        <v>329</v>
      </c>
      <c r="X11" s="951" t="s">
        <v>329</v>
      </c>
      <c r="Y11" s="952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2:Q1048576">
    <cfRule type="cellIs" dxfId="14" priority="11" stopIfTrue="1" operator="lessThan">
      <formula>0</formula>
    </cfRule>
  </conditionalFormatting>
  <conditionalFormatting sqref="W12:W1048576">
    <cfRule type="cellIs" dxfId="13" priority="10" stopIfTrue="1" operator="greaterThan">
      <formula>0</formula>
    </cfRule>
  </conditionalFormatting>
  <conditionalFormatting sqref="X12:X1048576">
    <cfRule type="cellIs" dxfId="12" priority="9" stopIfTrue="1" operator="greaterThan">
      <formula>1</formula>
    </cfRule>
  </conditionalFormatting>
  <conditionalFormatting sqref="X12:X1048576">
    <cfRule type="cellIs" dxfId="11" priority="6" stopIfTrue="1" operator="greaterThan">
      <formula>1</formula>
    </cfRule>
  </conditionalFormatting>
  <conditionalFormatting sqref="W12:W1048576">
    <cfRule type="cellIs" dxfId="10" priority="7" stopIfTrue="1" operator="greaterThan">
      <formula>0</formula>
    </cfRule>
  </conditionalFormatting>
  <conditionalFormatting sqref="Q1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1">
    <cfRule type="cellIs" dxfId="7" priority="4" stopIfTrue="1" operator="lessThan">
      <formula>0</formula>
    </cfRule>
  </conditionalFormatting>
  <conditionalFormatting sqref="X5:X11">
    <cfRule type="cellIs" dxfId="6" priority="2" stopIfTrue="1" operator="greaterThan">
      <formula>1</formula>
    </cfRule>
  </conditionalFormatting>
  <conditionalFormatting sqref="W5:W11">
    <cfRule type="cellIs" dxfId="5" priority="3" stopIfTrue="1" operator="greaterThan">
      <formula>0</formula>
    </cfRule>
  </conditionalFormatting>
  <conditionalFormatting sqref="S5:S11">
    <cfRule type="cellIs" dxfId="4" priority="1" stopIfTrue="1" operator="lessThan">
      <formula>0</formula>
    </cfRule>
  </conditionalFormatting>
  <hyperlinks>
    <hyperlink ref="A2" location="Obsah!A1" display="Zpět na Obsah  KL 01  1.-4.měsíc" xr:uid="{0153DBA1-CE0E-4030-99FF-6260B7D960A8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9597.5486600000004</v>
      </c>
      <c r="C5" s="33">
        <v>10160.750120000001</v>
      </c>
      <c r="D5" s="12"/>
      <c r="E5" s="226">
        <v>7914.6831900000006</v>
      </c>
      <c r="F5" s="32">
        <v>0</v>
      </c>
      <c r="G5" s="225">
        <f>E5-F5</f>
        <v>7914.6831900000006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996.90226000000007</v>
      </c>
      <c r="C6" s="35">
        <v>997.65004999999985</v>
      </c>
      <c r="D6" s="12"/>
      <c r="E6" s="227">
        <v>928.27724999999998</v>
      </c>
      <c r="F6" s="34">
        <v>0</v>
      </c>
      <c r="G6" s="228">
        <f>E6-F6</f>
        <v>928.27724999999998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10950.85765</v>
      </c>
      <c r="C7" s="35">
        <v>14976.939899999999</v>
      </c>
      <c r="D7" s="12"/>
      <c r="E7" s="227">
        <v>10204.100840000001</v>
      </c>
      <c r="F7" s="34">
        <v>0</v>
      </c>
      <c r="G7" s="228">
        <f>E7-F7</f>
        <v>10204.100840000001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8094.4410700000035</v>
      </c>
      <c r="C8" s="37">
        <v>8879.1565800000026</v>
      </c>
      <c r="D8" s="12"/>
      <c r="E8" s="229">
        <v>8089.417829999994</v>
      </c>
      <c r="F8" s="36">
        <v>0</v>
      </c>
      <c r="G8" s="230">
        <f>E8-F8</f>
        <v>8089.417829999994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29639.749640000005</v>
      </c>
      <c r="C9" s="39">
        <v>35014.496650000001</v>
      </c>
      <c r="D9" s="12"/>
      <c r="E9" s="3">
        <v>27136.479109999997</v>
      </c>
      <c r="F9" s="38">
        <v>0</v>
      </c>
      <c r="G9" s="38">
        <f>E9-F9</f>
        <v>27136.479109999997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25499.554340000002</v>
      </c>
      <c r="C11" s="33">
        <f>IF(ISERROR(VLOOKUP("Celkem:",'ZV Vykáz.-A'!A:H,5,0)),0,VLOOKUP("Celkem:",'ZV Vykáz.-A'!A:H,5,0)/1000)</f>
        <v>21319.028680000003</v>
      </c>
      <c r="D11" s="12"/>
      <c r="E11" s="226">
        <f>IF(ISERROR(VLOOKUP("Celkem:",'ZV Vykáz.-A'!A:H,8,0)),0,VLOOKUP("Celkem:",'ZV Vykáz.-A'!A:H,8,0)/1000)</f>
        <v>26082.143249999994</v>
      </c>
      <c r="F11" s="32"/>
      <c r="G11" s="225">
        <f>E11-F11</f>
        <v>26082.143249999994</v>
      </c>
      <c r="H11" s="231" t="str">
        <f>IF(F11&lt;0.00000001,"",E11/F11)</f>
        <v/>
      </c>
      <c r="I11" s="225">
        <f>E11-B11</f>
        <v>582.5889099999913</v>
      </c>
      <c r="J11" s="231">
        <f>IF(B11&lt;0.00000001,"",E11/B11)</f>
        <v>1.0228470232158571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2447.4300000000003</v>
      </c>
      <c r="C12" s="37">
        <f>IF(ISERROR(VLOOKUP("Celkem",CaseMix!A:D,3,0)),0,VLOOKUP("Celkem",CaseMix!A:D,3,0)*30)</f>
        <v>1729.4999999999998</v>
      </c>
      <c r="D12" s="12"/>
      <c r="E12" s="229">
        <f>IF(ISERROR(VLOOKUP("Celkem",CaseMix!A:D,4,0)),0,VLOOKUP("Celkem",CaseMix!A:D,4,0)*30)</f>
        <v>1726.3500000000001</v>
      </c>
      <c r="F12" s="36"/>
      <c r="G12" s="230">
        <f>E12-F12</f>
        <v>1726.3500000000001</v>
      </c>
      <c r="H12" s="233" t="str">
        <f>IF(F12&lt;0.00000001,"",E12/F12)</f>
        <v/>
      </c>
      <c r="I12" s="230">
        <f>E12-B12</f>
        <v>-721.08000000000015</v>
      </c>
      <c r="J12" s="233">
        <f>IF(B12&lt;0.00000001,"",E12/B12)</f>
        <v>0.70537257449651269</v>
      </c>
    </row>
    <row r="13" spans="1:10" ht="14.45" customHeight="1" thickBot="1" x14ac:dyDescent="0.25">
      <c r="A13" s="4" t="s">
        <v>100</v>
      </c>
      <c r="B13" s="9">
        <f>SUM(B11:B12)</f>
        <v>27946.984340000003</v>
      </c>
      <c r="C13" s="41">
        <f>SUM(C11:C12)</f>
        <v>23048.528680000003</v>
      </c>
      <c r="D13" s="12"/>
      <c r="E13" s="9">
        <f>SUM(E11:E12)</f>
        <v>27808.493249999992</v>
      </c>
      <c r="F13" s="40"/>
      <c r="G13" s="40">
        <f>E13-F13</f>
        <v>27808.493249999992</v>
      </c>
      <c r="H13" s="235" t="str">
        <f>IF(F13&lt;0.00000001,"",E13/F13)</f>
        <v/>
      </c>
      <c r="I13" s="40">
        <f>SUM(I11:I12)</f>
        <v>-138.49109000000885</v>
      </c>
      <c r="J13" s="235">
        <f>IF(B13&lt;0.00000001,"",E13/B13)</f>
        <v>0.99504450683067835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0.94288867751718286</v>
      </c>
      <c r="C15" s="43">
        <f>IF(C9=0,"",C13/C9)</f>
        <v>0.65825674749489804</v>
      </c>
      <c r="D15" s="12"/>
      <c r="E15" s="10">
        <f>IF(E9=0,"",E13/E9)</f>
        <v>1.024764234788011</v>
      </c>
      <c r="F15" s="42"/>
      <c r="G15" s="42">
        <f>IF(ISERROR(F15-E15),"",E15-F15)</f>
        <v>1.024764234788011</v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1470354D-98DD-4E6C-A06E-06AF3DEFA66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588586</v>
      </c>
      <c r="C3" s="343">
        <f t="shared" ref="C3:L3" si="0">SUBTOTAL(9,C6:C1048576)</f>
        <v>0</v>
      </c>
      <c r="D3" s="343">
        <f t="shared" si="0"/>
        <v>435661</v>
      </c>
      <c r="E3" s="343">
        <f t="shared" si="0"/>
        <v>0</v>
      </c>
      <c r="F3" s="343">
        <f t="shared" si="0"/>
        <v>746278</v>
      </c>
      <c r="G3" s="346">
        <f>IF(D3&lt;&gt;0,F3/D3,"")</f>
        <v>1.712978669194626</v>
      </c>
      <c r="H3" s="342">
        <f t="shared" si="0"/>
        <v>92460.709999999977</v>
      </c>
      <c r="I3" s="343">
        <f t="shared" si="0"/>
        <v>0</v>
      </c>
      <c r="J3" s="343">
        <f t="shared" si="0"/>
        <v>459552.16999999993</v>
      </c>
      <c r="K3" s="343">
        <f t="shared" si="0"/>
        <v>0</v>
      </c>
      <c r="L3" s="343">
        <f t="shared" si="0"/>
        <v>601122.68999999994</v>
      </c>
      <c r="M3" s="344">
        <f>IF(J3&lt;&gt;0,L3/J3,"")</f>
        <v>1.3080619116650021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53"/>
      <c r="B5" s="954">
        <v>2019</v>
      </c>
      <c r="C5" s="955"/>
      <c r="D5" s="955">
        <v>2020</v>
      </c>
      <c r="E5" s="955"/>
      <c r="F5" s="955">
        <v>2021</v>
      </c>
      <c r="G5" s="887" t="s">
        <v>2</v>
      </c>
      <c r="H5" s="954">
        <v>2019</v>
      </c>
      <c r="I5" s="955"/>
      <c r="J5" s="955">
        <v>2020</v>
      </c>
      <c r="K5" s="955"/>
      <c r="L5" s="955">
        <v>2021</v>
      </c>
      <c r="M5" s="887" t="s">
        <v>2</v>
      </c>
    </row>
    <row r="6" spans="1:13" ht="14.45" customHeight="1" x14ac:dyDescent="0.2">
      <c r="A6" s="838" t="s">
        <v>838</v>
      </c>
      <c r="B6" s="869">
        <v>460615</v>
      </c>
      <c r="C6" s="807"/>
      <c r="D6" s="869">
        <v>352273</v>
      </c>
      <c r="E6" s="807"/>
      <c r="F6" s="869">
        <v>640607</v>
      </c>
      <c r="G6" s="812"/>
      <c r="H6" s="869">
        <v>91732.419999999984</v>
      </c>
      <c r="I6" s="807"/>
      <c r="J6" s="869">
        <v>459552.16999999993</v>
      </c>
      <c r="K6" s="807"/>
      <c r="L6" s="869">
        <v>600711.28999999992</v>
      </c>
      <c r="M6" s="231"/>
    </row>
    <row r="7" spans="1:13" ht="14.45" customHeight="1" x14ac:dyDescent="0.2">
      <c r="A7" s="839" t="s">
        <v>1541</v>
      </c>
      <c r="B7" s="871">
        <v>6926</v>
      </c>
      <c r="C7" s="814"/>
      <c r="D7" s="871">
        <v>5052</v>
      </c>
      <c r="E7" s="814"/>
      <c r="F7" s="871">
        <v>6844</v>
      </c>
      <c r="G7" s="819"/>
      <c r="H7" s="871"/>
      <c r="I7" s="814"/>
      <c r="J7" s="871"/>
      <c r="K7" s="814"/>
      <c r="L7" s="871"/>
      <c r="M7" s="820"/>
    </row>
    <row r="8" spans="1:13" ht="14.45" customHeight="1" x14ac:dyDescent="0.2">
      <c r="A8" s="839" t="s">
        <v>1633</v>
      </c>
      <c r="B8" s="871">
        <v>98930</v>
      </c>
      <c r="C8" s="814"/>
      <c r="D8" s="871">
        <v>78336</v>
      </c>
      <c r="E8" s="814"/>
      <c r="F8" s="871">
        <v>94459</v>
      </c>
      <c r="G8" s="819"/>
      <c r="H8" s="871"/>
      <c r="I8" s="814"/>
      <c r="J8" s="871"/>
      <c r="K8" s="814"/>
      <c r="L8" s="871"/>
      <c r="M8" s="820"/>
    </row>
    <row r="9" spans="1:13" ht="14.45" customHeight="1" x14ac:dyDescent="0.2">
      <c r="A9" s="839" t="s">
        <v>1634</v>
      </c>
      <c r="B9" s="871">
        <v>20279</v>
      </c>
      <c r="C9" s="814"/>
      <c r="D9" s="871"/>
      <c r="E9" s="814"/>
      <c r="F9" s="871">
        <v>744</v>
      </c>
      <c r="G9" s="819"/>
      <c r="H9" s="871">
        <v>728.29</v>
      </c>
      <c r="I9" s="814"/>
      <c r="J9" s="871"/>
      <c r="K9" s="814"/>
      <c r="L9" s="871">
        <v>411.4</v>
      </c>
      <c r="M9" s="820"/>
    </row>
    <row r="10" spans="1:13" ht="14.45" customHeight="1" x14ac:dyDescent="0.2">
      <c r="A10" s="839" t="s">
        <v>1635</v>
      </c>
      <c r="B10" s="871">
        <v>1225</v>
      </c>
      <c r="C10" s="814"/>
      <c r="D10" s="871"/>
      <c r="E10" s="814"/>
      <c r="F10" s="871">
        <v>1004</v>
      </c>
      <c r="G10" s="819"/>
      <c r="H10" s="871"/>
      <c r="I10" s="814"/>
      <c r="J10" s="871"/>
      <c r="K10" s="814"/>
      <c r="L10" s="871"/>
      <c r="M10" s="820"/>
    </row>
    <row r="11" spans="1:13" ht="14.45" customHeight="1" thickBot="1" x14ac:dyDescent="0.25">
      <c r="A11" s="875" t="s">
        <v>1636</v>
      </c>
      <c r="B11" s="873">
        <v>611</v>
      </c>
      <c r="C11" s="822"/>
      <c r="D11" s="873"/>
      <c r="E11" s="822"/>
      <c r="F11" s="873">
        <v>2620</v>
      </c>
      <c r="G11" s="827"/>
      <c r="H11" s="873"/>
      <c r="I11" s="822"/>
      <c r="J11" s="873"/>
      <c r="K11" s="822"/>
      <c r="L11" s="873"/>
      <c r="M11" s="82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7E1901E0-5426-4911-81B2-E671358020F8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7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1751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9623.5</v>
      </c>
      <c r="G3" s="211">
        <f t="shared" si="0"/>
        <v>681046.71</v>
      </c>
      <c r="H3" s="212"/>
      <c r="I3" s="212"/>
      <c r="J3" s="207">
        <f t="shared" si="0"/>
        <v>9530</v>
      </c>
      <c r="K3" s="211">
        <f t="shared" si="0"/>
        <v>913710.16999999993</v>
      </c>
      <c r="L3" s="212"/>
      <c r="M3" s="212"/>
      <c r="N3" s="207">
        <f t="shared" si="0"/>
        <v>13629</v>
      </c>
      <c r="O3" s="211">
        <f t="shared" si="0"/>
        <v>1347400.69</v>
      </c>
      <c r="P3" s="177">
        <f>IF(K3=0,"",O3/K3)</f>
        <v>1.4746477977803401</v>
      </c>
      <c r="Q3" s="209">
        <f>IF(N3=0,"",O3/N3)</f>
        <v>98.862769829041014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8"/>
      <c r="B5" s="876"/>
      <c r="C5" s="878"/>
      <c r="D5" s="888"/>
      <c r="E5" s="880"/>
      <c r="F5" s="889" t="s">
        <v>90</v>
      </c>
      <c r="G5" s="890" t="s">
        <v>14</v>
      </c>
      <c r="H5" s="891"/>
      <c r="I5" s="891"/>
      <c r="J5" s="889" t="s">
        <v>90</v>
      </c>
      <c r="K5" s="890" t="s">
        <v>14</v>
      </c>
      <c r="L5" s="891"/>
      <c r="M5" s="891"/>
      <c r="N5" s="889" t="s">
        <v>90</v>
      </c>
      <c r="O5" s="890" t="s">
        <v>14</v>
      </c>
      <c r="P5" s="892"/>
      <c r="Q5" s="885"/>
    </row>
    <row r="6" spans="1:17" ht="14.45" customHeight="1" x14ac:dyDescent="0.2">
      <c r="A6" s="806" t="s">
        <v>554</v>
      </c>
      <c r="B6" s="807" t="s">
        <v>1371</v>
      </c>
      <c r="C6" s="807" t="s">
        <v>1372</v>
      </c>
      <c r="D6" s="807" t="s">
        <v>1564</v>
      </c>
      <c r="E6" s="807" t="s">
        <v>1565</v>
      </c>
      <c r="F6" s="225"/>
      <c r="G6" s="225"/>
      <c r="H6" s="225"/>
      <c r="I6" s="225"/>
      <c r="J6" s="225">
        <v>0</v>
      </c>
      <c r="K6" s="225">
        <v>0</v>
      </c>
      <c r="L6" s="225"/>
      <c r="M6" s="225"/>
      <c r="N6" s="225"/>
      <c r="O6" s="225"/>
      <c r="P6" s="812"/>
      <c r="Q6" s="830"/>
    </row>
    <row r="7" spans="1:17" ht="14.45" customHeight="1" x14ac:dyDescent="0.2">
      <c r="A7" s="813" t="s">
        <v>554</v>
      </c>
      <c r="B7" s="814" t="s">
        <v>1371</v>
      </c>
      <c r="C7" s="814" t="s">
        <v>1372</v>
      </c>
      <c r="D7" s="814" t="s">
        <v>1564</v>
      </c>
      <c r="E7" s="814" t="s">
        <v>1566</v>
      </c>
      <c r="F7" s="831"/>
      <c r="G7" s="831"/>
      <c r="H7" s="831"/>
      <c r="I7" s="831"/>
      <c r="J7" s="831">
        <v>1</v>
      </c>
      <c r="K7" s="831">
        <v>18497</v>
      </c>
      <c r="L7" s="831"/>
      <c r="M7" s="831">
        <v>18497</v>
      </c>
      <c r="N7" s="831"/>
      <c r="O7" s="831"/>
      <c r="P7" s="819"/>
      <c r="Q7" s="832"/>
    </row>
    <row r="8" spans="1:17" ht="14.45" customHeight="1" x14ac:dyDescent="0.2">
      <c r="A8" s="813" t="s">
        <v>554</v>
      </c>
      <c r="B8" s="814" t="s">
        <v>1371</v>
      </c>
      <c r="C8" s="814" t="s">
        <v>1375</v>
      </c>
      <c r="D8" s="814" t="s">
        <v>1378</v>
      </c>
      <c r="E8" s="814" t="s">
        <v>1379</v>
      </c>
      <c r="F8" s="831">
        <v>597</v>
      </c>
      <c r="G8" s="831">
        <v>1588.02</v>
      </c>
      <c r="H8" s="831"/>
      <c r="I8" s="831">
        <v>2.66</v>
      </c>
      <c r="J8" s="831">
        <v>1425</v>
      </c>
      <c r="K8" s="831">
        <v>3548.25</v>
      </c>
      <c r="L8" s="831"/>
      <c r="M8" s="831">
        <v>2.4900000000000002</v>
      </c>
      <c r="N8" s="831">
        <v>2445</v>
      </c>
      <c r="O8" s="831">
        <v>6308.6099999999988</v>
      </c>
      <c r="P8" s="819"/>
      <c r="Q8" s="832">
        <v>2.5802085889570545</v>
      </c>
    </row>
    <row r="9" spans="1:17" ht="14.45" customHeight="1" x14ac:dyDescent="0.2">
      <c r="A9" s="813" t="s">
        <v>554</v>
      </c>
      <c r="B9" s="814" t="s">
        <v>1371</v>
      </c>
      <c r="C9" s="814" t="s">
        <v>1375</v>
      </c>
      <c r="D9" s="814" t="s">
        <v>1392</v>
      </c>
      <c r="E9" s="814" t="s">
        <v>1393</v>
      </c>
      <c r="F9" s="831">
        <v>7150</v>
      </c>
      <c r="G9" s="831">
        <v>71285.499999999971</v>
      </c>
      <c r="H9" s="831"/>
      <c r="I9" s="831">
        <v>9.9699999999999953</v>
      </c>
      <c r="J9" s="831">
        <v>6600</v>
      </c>
      <c r="K9" s="831">
        <v>439896.6</v>
      </c>
      <c r="L9" s="831"/>
      <c r="M9" s="831">
        <v>66.650999999999996</v>
      </c>
      <c r="N9" s="831">
        <v>7481</v>
      </c>
      <c r="O9" s="831">
        <v>512663.3</v>
      </c>
      <c r="P9" s="819"/>
      <c r="Q9" s="832">
        <v>68.528712738938637</v>
      </c>
    </row>
    <row r="10" spans="1:17" ht="14.45" customHeight="1" x14ac:dyDescent="0.2">
      <c r="A10" s="813" t="s">
        <v>554</v>
      </c>
      <c r="B10" s="814" t="s">
        <v>1371</v>
      </c>
      <c r="C10" s="814" t="s">
        <v>1375</v>
      </c>
      <c r="D10" s="814" t="s">
        <v>1508</v>
      </c>
      <c r="E10" s="814" t="s">
        <v>1509</v>
      </c>
      <c r="F10" s="831">
        <v>555</v>
      </c>
      <c r="G10" s="831">
        <v>18858.900000000001</v>
      </c>
      <c r="H10" s="831"/>
      <c r="I10" s="831">
        <v>33.980000000000004</v>
      </c>
      <c r="J10" s="831">
        <v>472</v>
      </c>
      <c r="K10" s="831">
        <v>16107.32</v>
      </c>
      <c r="L10" s="831"/>
      <c r="M10" s="831">
        <v>34.125677966101698</v>
      </c>
      <c r="N10" s="831">
        <v>2376</v>
      </c>
      <c r="O10" s="831">
        <v>81739.38</v>
      </c>
      <c r="P10" s="819"/>
      <c r="Q10" s="832">
        <v>34.402095959595961</v>
      </c>
    </row>
    <row r="11" spans="1:17" ht="14.45" customHeight="1" x14ac:dyDescent="0.2">
      <c r="A11" s="813" t="s">
        <v>554</v>
      </c>
      <c r="B11" s="814" t="s">
        <v>1371</v>
      </c>
      <c r="C11" s="814" t="s">
        <v>1422</v>
      </c>
      <c r="D11" s="814" t="s">
        <v>1453</v>
      </c>
      <c r="E11" s="814" t="s">
        <v>1454</v>
      </c>
      <c r="F11" s="831">
        <v>40</v>
      </c>
      <c r="G11" s="831">
        <v>73240</v>
      </c>
      <c r="H11" s="831"/>
      <c r="I11" s="831">
        <v>1831</v>
      </c>
      <c r="J11" s="831">
        <v>27</v>
      </c>
      <c r="K11" s="831">
        <v>49545</v>
      </c>
      <c r="L11" s="831"/>
      <c r="M11" s="831">
        <v>1835</v>
      </c>
      <c r="N11" s="831">
        <v>49</v>
      </c>
      <c r="O11" s="831">
        <v>93541</v>
      </c>
      <c r="P11" s="819"/>
      <c r="Q11" s="832">
        <v>1909</v>
      </c>
    </row>
    <row r="12" spans="1:17" ht="14.45" customHeight="1" x14ac:dyDescent="0.2">
      <c r="A12" s="813" t="s">
        <v>554</v>
      </c>
      <c r="B12" s="814" t="s">
        <v>1371</v>
      </c>
      <c r="C12" s="814" t="s">
        <v>1422</v>
      </c>
      <c r="D12" s="814" t="s">
        <v>1514</v>
      </c>
      <c r="E12" s="814" t="s">
        <v>1515</v>
      </c>
      <c r="F12" s="831">
        <v>2</v>
      </c>
      <c r="G12" s="831">
        <v>29030</v>
      </c>
      <c r="H12" s="831"/>
      <c r="I12" s="831">
        <v>14515</v>
      </c>
      <c r="J12" s="831">
        <v>2</v>
      </c>
      <c r="K12" s="831">
        <v>29042</v>
      </c>
      <c r="L12" s="831"/>
      <c r="M12" s="831">
        <v>14521</v>
      </c>
      <c r="N12" s="831">
        <v>10</v>
      </c>
      <c r="O12" s="831">
        <v>147100</v>
      </c>
      <c r="P12" s="819"/>
      <c r="Q12" s="832">
        <v>14710</v>
      </c>
    </row>
    <row r="13" spans="1:17" ht="14.45" customHeight="1" x14ac:dyDescent="0.2">
      <c r="A13" s="813" t="s">
        <v>554</v>
      </c>
      <c r="B13" s="814" t="s">
        <v>1371</v>
      </c>
      <c r="C13" s="814" t="s">
        <v>1422</v>
      </c>
      <c r="D13" s="814" t="s">
        <v>1567</v>
      </c>
      <c r="E13" s="814" t="s">
        <v>1568</v>
      </c>
      <c r="F13" s="831">
        <v>94</v>
      </c>
      <c r="G13" s="831">
        <v>190444</v>
      </c>
      <c r="H13" s="831"/>
      <c r="I13" s="831">
        <v>2026</v>
      </c>
      <c r="J13" s="831">
        <v>76</v>
      </c>
      <c r="K13" s="831">
        <v>154660</v>
      </c>
      <c r="L13" s="831"/>
      <c r="M13" s="831">
        <v>2035</v>
      </c>
      <c r="N13" s="831">
        <v>109</v>
      </c>
      <c r="O13" s="831">
        <v>228573</v>
      </c>
      <c r="P13" s="819"/>
      <c r="Q13" s="832">
        <v>2097</v>
      </c>
    </row>
    <row r="14" spans="1:17" ht="14.45" customHeight="1" x14ac:dyDescent="0.2">
      <c r="A14" s="813" t="s">
        <v>554</v>
      </c>
      <c r="B14" s="814" t="s">
        <v>1371</v>
      </c>
      <c r="C14" s="814" t="s">
        <v>1422</v>
      </c>
      <c r="D14" s="814" t="s">
        <v>1469</v>
      </c>
      <c r="E14" s="814" t="s">
        <v>1470</v>
      </c>
      <c r="F14" s="831">
        <v>36</v>
      </c>
      <c r="G14" s="831">
        <v>15768</v>
      </c>
      <c r="H14" s="831"/>
      <c r="I14" s="831">
        <v>438</v>
      </c>
      <c r="J14" s="831">
        <v>29</v>
      </c>
      <c r="K14" s="831">
        <v>12760</v>
      </c>
      <c r="L14" s="831"/>
      <c r="M14" s="831">
        <v>440</v>
      </c>
      <c r="N14" s="831">
        <v>12</v>
      </c>
      <c r="O14" s="831">
        <v>5508</v>
      </c>
      <c r="P14" s="819"/>
      <c r="Q14" s="832">
        <v>459</v>
      </c>
    </row>
    <row r="15" spans="1:17" ht="14.45" customHeight="1" x14ac:dyDescent="0.2">
      <c r="A15" s="813" t="s">
        <v>554</v>
      </c>
      <c r="B15" s="814" t="s">
        <v>1371</v>
      </c>
      <c r="C15" s="814" t="s">
        <v>1422</v>
      </c>
      <c r="D15" s="814" t="s">
        <v>1477</v>
      </c>
      <c r="E15" s="814" t="s">
        <v>1478</v>
      </c>
      <c r="F15" s="831"/>
      <c r="G15" s="831"/>
      <c r="H15" s="831"/>
      <c r="I15" s="831"/>
      <c r="J15" s="831"/>
      <c r="K15" s="831"/>
      <c r="L15" s="831"/>
      <c r="M15" s="831"/>
      <c r="N15" s="831">
        <v>1</v>
      </c>
      <c r="O15" s="831">
        <v>2780</v>
      </c>
      <c r="P15" s="819"/>
      <c r="Q15" s="832">
        <v>2780</v>
      </c>
    </row>
    <row r="16" spans="1:17" ht="14.45" customHeight="1" x14ac:dyDescent="0.2">
      <c r="A16" s="813" t="s">
        <v>554</v>
      </c>
      <c r="B16" s="814" t="s">
        <v>1371</v>
      </c>
      <c r="C16" s="814" t="s">
        <v>1422</v>
      </c>
      <c r="D16" s="814" t="s">
        <v>1483</v>
      </c>
      <c r="E16" s="814" t="s">
        <v>1484</v>
      </c>
      <c r="F16" s="831"/>
      <c r="G16" s="831"/>
      <c r="H16" s="831"/>
      <c r="I16" s="831"/>
      <c r="J16" s="831"/>
      <c r="K16" s="831"/>
      <c r="L16" s="831"/>
      <c r="M16" s="831"/>
      <c r="N16" s="831">
        <v>1</v>
      </c>
      <c r="O16" s="831">
        <v>1117</v>
      </c>
      <c r="P16" s="819"/>
      <c r="Q16" s="832">
        <v>1117</v>
      </c>
    </row>
    <row r="17" spans="1:17" ht="14.45" customHeight="1" x14ac:dyDescent="0.2">
      <c r="A17" s="813" t="s">
        <v>554</v>
      </c>
      <c r="B17" s="814" t="s">
        <v>1371</v>
      </c>
      <c r="C17" s="814" t="s">
        <v>1422</v>
      </c>
      <c r="D17" s="814" t="s">
        <v>1569</v>
      </c>
      <c r="E17" s="814" t="s">
        <v>1570</v>
      </c>
      <c r="F17" s="831"/>
      <c r="G17" s="831"/>
      <c r="H17" s="831"/>
      <c r="I17" s="831"/>
      <c r="J17" s="831">
        <v>1</v>
      </c>
      <c r="K17" s="831">
        <v>0</v>
      </c>
      <c r="L17" s="831"/>
      <c r="M17" s="831">
        <v>0</v>
      </c>
      <c r="N17" s="831">
        <v>1</v>
      </c>
      <c r="O17" s="831">
        <v>0</v>
      </c>
      <c r="P17" s="819"/>
      <c r="Q17" s="832">
        <v>0</v>
      </c>
    </row>
    <row r="18" spans="1:17" ht="14.45" customHeight="1" x14ac:dyDescent="0.2">
      <c r="A18" s="813" t="s">
        <v>554</v>
      </c>
      <c r="B18" s="814" t="s">
        <v>1371</v>
      </c>
      <c r="C18" s="814" t="s">
        <v>1422</v>
      </c>
      <c r="D18" s="814" t="s">
        <v>1571</v>
      </c>
      <c r="E18" s="814" t="s">
        <v>1572</v>
      </c>
      <c r="F18" s="831"/>
      <c r="G18" s="831"/>
      <c r="H18" s="831"/>
      <c r="I18" s="831"/>
      <c r="J18" s="831">
        <v>31</v>
      </c>
      <c r="K18" s="831">
        <v>0</v>
      </c>
      <c r="L18" s="831"/>
      <c r="M18" s="831">
        <v>0</v>
      </c>
      <c r="N18" s="831">
        <v>37</v>
      </c>
      <c r="O18" s="831">
        <v>0</v>
      </c>
      <c r="P18" s="819"/>
      <c r="Q18" s="832">
        <v>0</v>
      </c>
    </row>
    <row r="19" spans="1:17" ht="14.45" customHeight="1" x14ac:dyDescent="0.2">
      <c r="A19" s="813" t="s">
        <v>554</v>
      </c>
      <c r="B19" s="814" t="s">
        <v>1371</v>
      </c>
      <c r="C19" s="814" t="s">
        <v>1422</v>
      </c>
      <c r="D19" s="814" t="s">
        <v>1573</v>
      </c>
      <c r="E19" s="814" t="s">
        <v>1574</v>
      </c>
      <c r="F19" s="831"/>
      <c r="G19" s="831"/>
      <c r="H19" s="831"/>
      <c r="I19" s="831"/>
      <c r="J19" s="831">
        <v>18</v>
      </c>
      <c r="K19" s="831">
        <v>0</v>
      </c>
      <c r="L19" s="831"/>
      <c r="M19" s="831">
        <v>0</v>
      </c>
      <c r="N19" s="831">
        <v>8</v>
      </c>
      <c r="O19" s="831">
        <v>0</v>
      </c>
      <c r="P19" s="819"/>
      <c r="Q19" s="832">
        <v>0</v>
      </c>
    </row>
    <row r="20" spans="1:17" ht="14.45" customHeight="1" x14ac:dyDescent="0.2">
      <c r="A20" s="813" t="s">
        <v>554</v>
      </c>
      <c r="B20" s="814" t="s">
        <v>1371</v>
      </c>
      <c r="C20" s="814" t="s">
        <v>1422</v>
      </c>
      <c r="D20" s="814" t="s">
        <v>1575</v>
      </c>
      <c r="E20" s="814" t="s">
        <v>1576</v>
      </c>
      <c r="F20" s="831"/>
      <c r="G20" s="831"/>
      <c r="H20" s="831"/>
      <c r="I20" s="831"/>
      <c r="J20" s="831">
        <v>10</v>
      </c>
      <c r="K20" s="831">
        <v>0</v>
      </c>
      <c r="L20" s="831"/>
      <c r="M20" s="831">
        <v>0</v>
      </c>
      <c r="N20" s="831">
        <v>10</v>
      </c>
      <c r="O20" s="831">
        <v>0</v>
      </c>
      <c r="P20" s="819"/>
      <c r="Q20" s="832">
        <v>0</v>
      </c>
    </row>
    <row r="21" spans="1:17" ht="14.45" customHeight="1" x14ac:dyDescent="0.2">
      <c r="A21" s="813" t="s">
        <v>554</v>
      </c>
      <c r="B21" s="814" t="s">
        <v>1371</v>
      </c>
      <c r="C21" s="814" t="s">
        <v>1422</v>
      </c>
      <c r="D21" s="814" t="s">
        <v>1577</v>
      </c>
      <c r="E21" s="814" t="s">
        <v>1578</v>
      </c>
      <c r="F21" s="831"/>
      <c r="G21" s="831"/>
      <c r="H21" s="831"/>
      <c r="I21" s="831"/>
      <c r="J21" s="831"/>
      <c r="K21" s="831"/>
      <c r="L21" s="831"/>
      <c r="M21" s="831"/>
      <c r="N21" s="831">
        <v>1</v>
      </c>
      <c r="O21" s="831">
        <v>0</v>
      </c>
      <c r="P21" s="819"/>
      <c r="Q21" s="832">
        <v>0</v>
      </c>
    </row>
    <row r="22" spans="1:17" ht="14.45" customHeight="1" x14ac:dyDescent="0.2">
      <c r="A22" s="813" t="s">
        <v>554</v>
      </c>
      <c r="B22" s="814" t="s">
        <v>1579</v>
      </c>
      <c r="C22" s="814" t="s">
        <v>1422</v>
      </c>
      <c r="D22" s="814" t="s">
        <v>1587</v>
      </c>
      <c r="E22" s="814" t="s">
        <v>1588</v>
      </c>
      <c r="F22" s="831">
        <v>23</v>
      </c>
      <c r="G22" s="831">
        <v>16192</v>
      </c>
      <c r="H22" s="831"/>
      <c r="I22" s="831">
        <v>704</v>
      </c>
      <c r="J22" s="831">
        <v>16</v>
      </c>
      <c r="K22" s="831">
        <v>11328</v>
      </c>
      <c r="L22" s="831"/>
      <c r="M22" s="831">
        <v>708</v>
      </c>
      <c r="N22" s="831">
        <v>27</v>
      </c>
      <c r="O22" s="831">
        <v>20655</v>
      </c>
      <c r="P22" s="819"/>
      <c r="Q22" s="832">
        <v>765</v>
      </c>
    </row>
    <row r="23" spans="1:17" ht="14.45" customHeight="1" x14ac:dyDescent="0.2">
      <c r="A23" s="813" t="s">
        <v>554</v>
      </c>
      <c r="B23" s="814" t="s">
        <v>1579</v>
      </c>
      <c r="C23" s="814" t="s">
        <v>1422</v>
      </c>
      <c r="D23" s="814" t="s">
        <v>1479</v>
      </c>
      <c r="E23" s="814" t="s">
        <v>1480</v>
      </c>
      <c r="F23" s="831">
        <v>127</v>
      </c>
      <c r="G23" s="831">
        <v>45466</v>
      </c>
      <c r="H23" s="831"/>
      <c r="I23" s="831">
        <v>358</v>
      </c>
      <c r="J23" s="831">
        <v>86</v>
      </c>
      <c r="K23" s="831">
        <v>30960</v>
      </c>
      <c r="L23" s="831"/>
      <c r="M23" s="831">
        <v>360</v>
      </c>
      <c r="N23" s="831">
        <v>112</v>
      </c>
      <c r="O23" s="831">
        <v>43456</v>
      </c>
      <c r="P23" s="819"/>
      <c r="Q23" s="832">
        <v>388</v>
      </c>
    </row>
    <row r="24" spans="1:17" ht="14.45" customHeight="1" x14ac:dyDescent="0.2">
      <c r="A24" s="813" t="s">
        <v>554</v>
      </c>
      <c r="B24" s="814" t="s">
        <v>1579</v>
      </c>
      <c r="C24" s="814" t="s">
        <v>1422</v>
      </c>
      <c r="D24" s="814" t="s">
        <v>1593</v>
      </c>
      <c r="E24" s="814" t="s">
        <v>1594</v>
      </c>
      <c r="F24" s="831">
        <v>10</v>
      </c>
      <c r="G24" s="831">
        <v>3550</v>
      </c>
      <c r="H24" s="831"/>
      <c r="I24" s="831">
        <v>355</v>
      </c>
      <c r="J24" s="831">
        <v>4</v>
      </c>
      <c r="K24" s="831">
        <v>1428</v>
      </c>
      <c r="L24" s="831"/>
      <c r="M24" s="831">
        <v>357</v>
      </c>
      <c r="N24" s="831">
        <v>5</v>
      </c>
      <c r="O24" s="831">
        <v>1925</v>
      </c>
      <c r="P24" s="819"/>
      <c r="Q24" s="832">
        <v>385</v>
      </c>
    </row>
    <row r="25" spans="1:17" ht="14.45" customHeight="1" x14ac:dyDescent="0.2">
      <c r="A25" s="813" t="s">
        <v>554</v>
      </c>
      <c r="B25" s="814" t="s">
        <v>1579</v>
      </c>
      <c r="C25" s="814" t="s">
        <v>1422</v>
      </c>
      <c r="D25" s="814" t="s">
        <v>1557</v>
      </c>
      <c r="E25" s="814" t="s">
        <v>1558</v>
      </c>
      <c r="F25" s="831">
        <v>111</v>
      </c>
      <c r="G25" s="831">
        <v>78477</v>
      </c>
      <c r="H25" s="831"/>
      <c r="I25" s="831">
        <v>707</v>
      </c>
      <c r="J25" s="831">
        <v>82</v>
      </c>
      <c r="K25" s="831">
        <v>58302</v>
      </c>
      <c r="L25" s="831"/>
      <c r="M25" s="831">
        <v>711</v>
      </c>
      <c r="N25" s="831">
        <v>109</v>
      </c>
      <c r="O25" s="831">
        <v>83712</v>
      </c>
      <c r="P25" s="819"/>
      <c r="Q25" s="832">
        <v>768</v>
      </c>
    </row>
    <row r="26" spans="1:17" ht="14.45" customHeight="1" x14ac:dyDescent="0.2">
      <c r="A26" s="813" t="s">
        <v>554</v>
      </c>
      <c r="B26" s="814" t="s">
        <v>1579</v>
      </c>
      <c r="C26" s="814" t="s">
        <v>1422</v>
      </c>
      <c r="D26" s="814" t="s">
        <v>1595</v>
      </c>
      <c r="E26" s="814" t="s">
        <v>1596</v>
      </c>
      <c r="F26" s="831">
        <v>12</v>
      </c>
      <c r="G26" s="831">
        <v>8448</v>
      </c>
      <c r="H26" s="831"/>
      <c r="I26" s="831">
        <v>704</v>
      </c>
      <c r="J26" s="831">
        <v>6</v>
      </c>
      <c r="K26" s="831">
        <v>4248</v>
      </c>
      <c r="L26" s="831"/>
      <c r="M26" s="831">
        <v>708</v>
      </c>
      <c r="N26" s="831">
        <v>16</v>
      </c>
      <c r="O26" s="831">
        <v>12240</v>
      </c>
      <c r="P26" s="819"/>
      <c r="Q26" s="832">
        <v>765</v>
      </c>
    </row>
    <row r="27" spans="1:17" ht="14.45" customHeight="1" x14ac:dyDescent="0.2">
      <c r="A27" s="813" t="s">
        <v>1611</v>
      </c>
      <c r="B27" s="814" t="s">
        <v>1637</v>
      </c>
      <c r="C27" s="814" t="s">
        <v>1422</v>
      </c>
      <c r="D27" s="814" t="s">
        <v>1638</v>
      </c>
      <c r="E27" s="814" t="s">
        <v>1639</v>
      </c>
      <c r="F27" s="831">
        <v>101</v>
      </c>
      <c r="G27" s="831">
        <v>6565</v>
      </c>
      <c r="H27" s="831"/>
      <c r="I27" s="831">
        <v>65</v>
      </c>
      <c r="J27" s="831">
        <v>75</v>
      </c>
      <c r="K27" s="831">
        <v>4950</v>
      </c>
      <c r="L27" s="831"/>
      <c r="M27" s="831">
        <v>66</v>
      </c>
      <c r="N27" s="831">
        <v>95</v>
      </c>
      <c r="O27" s="831">
        <v>6270</v>
      </c>
      <c r="P27" s="819"/>
      <c r="Q27" s="832">
        <v>66</v>
      </c>
    </row>
    <row r="28" spans="1:17" ht="14.45" customHeight="1" x14ac:dyDescent="0.2">
      <c r="A28" s="813" t="s">
        <v>1611</v>
      </c>
      <c r="B28" s="814" t="s">
        <v>1637</v>
      </c>
      <c r="C28" s="814" t="s">
        <v>1422</v>
      </c>
      <c r="D28" s="814" t="s">
        <v>1640</v>
      </c>
      <c r="E28" s="814" t="s">
        <v>1641</v>
      </c>
      <c r="F28" s="831"/>
      <c r="G28" s="831"/>
      <c r="H28" s="831"/>
      <c r="I28" s="831"/>
      <c r="J28" s="831"/>
      <c r="K28" s="831"/>
      <c r="L28" s="831"/>
      <c r="M28" s="831"/>
      <c r="N28" s="831">
        <v>1</v>
      </c>
      <c r="O28" s="831">
        <v>26</v>
      </c>
      <c r="P28" s="819"/>
      <c r="Q28" s="832">
        <v>26</v>
      </c>
    </row>
    <row r="29" spans="1:17" ht="14.45" customHeight="1" x14ac:dyDescent="0.2">
      <c r="A29" s="813" t="s">
        <v>1611</v>
      </c>
      <c r="B29" s="814" t="s">
        <v>1637</v>
      </c>
      <c r="C29" s="814" t="s">
        <v>1422</v>
      </c>
      <c r="D29" s="814" t="s">
        <v>1642</v>
      </c>
      <c r="E29" s="814" t="s">
        <v>1643</v>
      </c>
      <c r="F29" s="831">
        <v>4</v>
      </c>
      <c r="G29" s="831">
        <v>312</v>
      </c>
      <c r="H29" s="831"/>
      <c r="I29" s="831">
        <v>78</v>
      </c>
      <c r="J29" s="831"/>
      <c r="K29" s="831"/>
      <c r="L29" s="831"/>
      <c r="M29" s="831"/>
      <c r="N29" s="831"/>
      <c r="O29" s="831"/>
      <c r="P29" s="819"/>
      <c r="Q29" s="832"/>
    </row>
    <row r="30" spans="1:17" ht="14.45" customHeight="1" x14ac:dyDescent="0.2">
      <c r="A30" s="813" t="s">
        <v>1611</v>
      </c>
      <c r="B30" s="814" t="s">
        <v>1637</v>
      </c>
      <c r="C30" s="814" t="s">
        <v>1422</v>
      </c>
      <c r="D30" s="814" t="s">
        <v>1644</v>
      </c>
      <c r="E30" s="814" t="s">
        <v>1645</v>
      </c>
      <c r="F30" s="831">
        <v>1</v>
      </c>
      <c r="G30" s="831">
        <v>24</v>
      </c>
      <c r="H30" s="831"/>
      <c r="I30" s="831">
        <v>24</v>
      </c>
      <c r="J30" s="831">
        <v>2</v>
      </c>
      <c r="K30" s="831">
        <v>50</v>
      </c>
      <c r="L30" s="831"/>
      <c r="M30" s="831">
        <v>25</v>
      </c>
      <c r="N30" s="831">
        <v>5</v>
      </c>
      <c r="O30" s="831">
        <v>130</v>
      </c>
      <c r="P30" s="819"/>
      <c r="Q30" s="832">
        <v>26</v>
      </c>
    </row>
    <row r="31" spans="1:17" ht="14.45" customHeight="1" x14ac:dyDescent="0.2">
      <c r="A31" s="813" t="s">
        <v>1611</v>
      </c>
      <c r="B31" s="814" t="s">
        <v>1637</v>
      </c>
      <c r="C31" s="814" t="s">
        <v>1422</v>
      </c>
      <c r="D31" s="814" t="s">
        <v>1646</v>
      </c>
      <c r="E31" s="814" t="s">
        <v>1647</v>
      </c>
      <c r="F31" s="831">
        <v>1</v>
      </c>
      <c r="G31" s="831">
        <v>25</v>
      </c>
      <c r="H31" s="831"/>
      <c r="I31" s="831">
        <v>25</v>
      </c>
      <c r="J31" s="831">
        <v>2</v>
      </c>
      <c r="K31" s="831">
        <v>52</v>
      </c>
      <c r="L31" s="831"/>
      <c r="M31" s="831">
        <v>26</v>
      </c>
      <c r="N31" s="831">
        <v>4</v>
      </c>
      <c r="O31" s="831">
        <v>108</v>
      </c>
      <c r="P31" s="819"/>
      <c r="Q31" s="832">
        <v>27</v>
      </c>
    </row>
    <row r="32" spans="1:17" ht="14.45" customHeight="1" x14ac:dyDescent="0.2">
      <c r="A32" s="813" t="s">
        <v>1611</v>
      </c>
      <c r="B32" s="814" t="s">
        <v>1637</v>
      </c>
      <c r="C32" s="814" t="s">
        <v>1422</v>
      </c>
      <c r="D32" s="814" t="s">
        <v>1648</v>
      </c>
      <c r="E32" s="814" t="s">
        <v>1649</v>
      </c>
      <c r="F32" s="831"/>
      <c r="G32" s="831"/>
      <c r="H32" s="831"/>
      <c r="I32" s="831"/>
      <c r="J32" s="831"/>
      <c r="K32" s="831"/>
      <c r="L32" s="831"/>
      <c r="M32" s="831"/>
      <c r="N32" s="831">
        <v>1</v>
      </c>
      <c r="O32" s="831">
        <v>310</v>
      </c>
      <c r="P32" s="819"/>
      <c r="Q32" s="832">
        <v>310</v>
      </c>
    </row>
    <row r="33" spans="1:17" ht="14.45" customHeight="1" x14ac:dyDescent="0.2">
      <c r="A33" s="813" t="s">
        <v>1650</v>
      </c>
      <c r="B33" s="814" t="s">
        <v>1651</v>
      </c>
      <c r="C33" s="814" t="s">
        <v>1422</v>
      </c>
      <c r="D33" s="814" t="s">
        <v>1652</v>
      </c>
      <c r="E33" s="814" t="s">
        <v>1653</v>
      </c>
      <c r="F33" s="831">
        <v>1</v>
      </c>
      <c r="G33" s="831">
        <v>28</v>
      </c>
      <c r="H33" s="831"/>
      <c r="I33" s="831">
        <v>28</v>
      </c>
      <c r="J33" s="831"/>
      <c r="K33" s="831"/>
      <c r="L33" s="831"/>
      <c r="M33" s="831"/>
      <c r="N33" s="831"/>
      <c r="O33" s="831"/>
      <c r="P33" s="819"/>
      <c r="Q33" s="832"/>
    </row>
    <row r="34" spans="1:17" ht="14.45" customHeight="1" x14ac:dyDescent="0.2">
      <c r="A34" s="813" t="s">
        <v>1650</v>
      </c>
      <c r="B34" s="814" t="s">
        <v>1651</v>
      </c>
      <c r="C34" s="814" t="s">
        <v>1422</v>
      </c>
      <c r="D34" s="814" t="s">
        <v>1654</v>
      </c>
      <c r="E34" s="814" t="s">
        <v>1655</v>
      </c>
      <c r="F34" s="831">
        <v>1</v>
      </c>
      <c r="G34" s="831">
        <v>27</v>
      </c>
      <c r="H34" s="831"/>
      <c r="I34" s="831">
        <v>27</v>
      </c>
      <c r="J34" s="831"/>
      <c r="K34" s="831"/>
      <c r="L34" s="831"/>
      <c r="M34" s="831"/>
      <c r="N34" s="831"/>
      <c r="O34" s="831"/>
      <c r="P34" s="819"/>
      <c r="Q34" s="832"/>
    </row>
    <row r="35" spans="1:17" ht="14.45" customHeight="1" x14ac:dyDescent="0.2">
      <c r="A35" s="813" t="s">
        <v>1650</v>
      </c>
      <c r="B35" s="814" t="s">
        <v>1651</v>
      </c>
      <c r="C35" s="814" t="s">
        <v>1422</v>
      </c>
      <c r="D35" s="814" t="s">
        <v>1656</v>
      </c>
      <c r="E35" s="814" t="s">
        <v>1657</v>
      </c>
      <c r="F35" s="831">
        <v>1</v>
      </c>
      <c r="G35" s="831">
        <v>23</v>
      </c>
      <c r="H35" s="831"/>
      <c r="I35" s="831">
        <v>23</v>
      </c>
      <c r="J35" s="831"/>
      <c r="K35" s="831"/>
      <c r="L35" s="831"/>
      <c r="M35" s="831"/>
      <c r="N35" s="831"/>
      <c r="O35" s="831"/>
      <c r="P35" s="819"/>
      <c r="Q35" s="832"/>
    </row>
    <row r="36" spans="1:17" ht="14.45" customHeight="1" x14ac:dyDescent="0.2">
      <c r="A36" s="813" t="s">
        <v>1650</v>
      </c>
      <c r="B36" s="814" t="s">
        <v>1651</v>
      </c>
      <c r="C36" s="814" t="s">
        <v>1422</v>
      </c>
      <c r="D36" s="814" t="s">
        <v>1658</v>
      </c>
      <c r="E36" s="814" t="s">
        <v>1659</v>
      </c>
      <c r="F36" s="831"/>
      <c r="G36" s="831"/>
      <c r="H36" s="831"/>
      <c r="I36" s="831"/>
      <c r="J36" s="831">
        <v>1</v>
      </c>
      <c r="K36" s="831">
        <v>17</v>
      </c>
      <c r="L36" s="831"/>
      <c r="M36" s="831">
        <v>17</v>
      </c>
      <c r="N36" s="831">
        <v>1</v>
      </c>
      <c r="O36" s="831">
        <v>17</v>
      </c>
      <c r="P36" s="819"/>
      <c r="Q36" s="832">
        <v>17</v>
      </c>
    </row>
    <row r="37" spans="1:17" ht="14.45" customHeight="1" x14ac:dyDescent="0.2">
      <c r="A37" s="813" t="s">
        <v>1650</v>
      </c>
      <c r="B37" s="814" t="s">
        <v>1651</v>
      </c>
      <c r="C37" s="814" t="s">
        <v>1422</v>
      </c>
      <c r="D37" s="814" t="s">
        <v>1660</v>
      </c>
      <c r="E37" s="814" t="s">
        <v>1661</v>
      </c>
      <c r="F37" s="831"/>
      <c r="G37" s="831"/>
      <c r="H37" s="831"/>
      <c r="I37" s="831"/>
      <c r="J37" s="831">
        <v>1</v>
      </c>
      <c r="K37" s="831">
        <v>61</v>
      </c>
      <c r="L37" s="831"/>
      <c r="M37" s="831">
        <v>61</v>
      </c>
      <c r="N37" s="831"/>
      <c r="O37" s="831"/>
      <c r="P37" s="819"/>
      <c r="Q37" s="832"/>
    </row>
    <row r="38" spans="1:17" ht="14.45" customHeight="1" x14ac:dyDescent="0.2">
      <c r="A38" s="813" t="s">
        <v>1650</v>
      </c>
      <c r="B38" s="814" t="s">
        <v>1651</v>
      </c>
      <c r="C38" s="814" t="s">
        <v>1422</v>
      </c>
      <c r="D38" s="814" t="s">
        <v>1662</v>
      </c>
      <c r="E38" s="814" t="s">
        <v>1663</v>
      </c>
      <c r="F38" s="831">
        <v>1</v>
      </c>
      <c r="G38" s="831">
        <v>563</v>
      </c>
      <c r="H38" s="831"/>
      <c r="I38" s="831">
        <v>563</v>
      </c>
      <c r="J38" s="831">
        <v>3</v>
      </c>
      <c r="K38" s="831">
        <v>1692</v>
      </c>
      <c r="L38" s="831"/>
      <c r="M38" s="831">
        <v>564</v>
      </c>
      <c r="N38" s="831">
        <v>1</v>
      </c>
      <c r="O38" s="831">
        <v>566</v>
      </c>
      <c r="P38" s="819"/>
      <c r="Q38" s="832">
        <v>566</v>
      </c>
    </row>
    <row r="39" spans="1:17" ht="14.45" customHeight="1" x14ac:dyDescent="0.2">
      <c r="A39" s="813" t="s">
        <v>1650</v>
      </c>
      <c r="B39" s="814" t="s">
        <v>1651</v>
      </c>
      <c r="C39" s="814" t="s">
        <v>1422</v>
      </c>
      <c r="D39" s="814" t="s">
        <v>1664</v>
      </c>
      <c r="E39" s="814" t="s">
        <v>1665</v>
      </c>
      <c r="F39" s="831">
        <v>2</v>
      </c>
      <c r="G39" s="831">
        <v>830</v>
      </c>
      <c r="H39" s="831"/>
      <c r="I39" s="831">
        <v>415</v>
      </c>
      <c r="J39" s="831">
        <v>1</v>
      </c>
      <c r="K39" s="831">
        <v>416</v>
      </c>
      <c r="L39" s="831"/>
      <c r="M39" s="831">
        <v>416</v>
      </c>
      <c r="N39" s="831">
        <v>1</v>
      </c>
      <c r="O39" s="831">
        <v>418</v>
      </c>
      <c r="P39" s="819"/>
      <c r="Q39" s="832">
        <v>418</v>
      </c>
    </row>
    <row r="40" spans="1:17" ht="14.45" customHeight="1" x14ac:dyDescent="0.2">
      <c r="A40" s="813" t="s">
        <v>1650</v>
      </c>
      <c r="B40" s="814" t="s">
        <v>1651</v>
      </c>
      <c r="C40" s="814" t="s">
        <v>1422</v>
      </c>
      <c r="D40" s="814" t="s">
        <v>1666</v>
      </c>
      <c r="E40" s="814" t="s">
        <v>1667</v>
      </c>
      <c r="F40" s="831">
        <v>97</v>
      </c>
      <c r="G40" s="831">
        <v>38509</v>
      </c>
      <c r="H40" s="831"/>
      <c r="I40" s="831">
        <v>397</v>
      </c>
      <c r="J40" s="831">
        <v>74</v>
      </c>
      <c r="K40" s="831">
        <v>29452</v>
      </c>
      <c r="L40" s="831"/>
      <c r="M40" s="831">
        <v>398</v>
      </c>
      <c r="N40" s="831">
        <v>91</v>
      </c>
      <c r="O40" s="831">
        <v>36400</v>
      </c>
      <c r="P40" s="819"/>
      <c r="Q40" s="832">
        <v>400</v>
      </c>
    </row>
    <row r="41" spans="1:17" ht="14.45" customHeight="1" x14ac:dyDescent="0.2">
      <c r="A41" s="813" t="s">
        <v>1650</v>
      </c>
      <c r="B41" s="814" t="s">
        <v>1651</v>
      </c>
      <c r="C41" s="814" t="s">
        <v>1422</v>
      </c>
      <c r="D41" s="814" t="s">
        <v>1668</v>
      </c>
      <c r="E41" s="814" t="s">
        <v>1669</v>
      </c>
      <c r="F41" s="831">
        <v>1</v>
      </c>
      <c r="G41" s="831">
        <v>30</v>
      </c>
      <c r="H41" s="831"/>
      <c r="I41" s="831">
        <v>30</v>
      </c>
      <c r="J41" s="831"/>
      <c r="K41" s="831"/>
      <c r="L41" s="831"/>
      <c r="M41" s="831"/>
      <c r="N41" s="831"/>
      <c r="O41" s="831"/>
      <c r="P41" s="819"/>
      <c r="Q41" s="832"/>
    </row>
    <row r="42" spans="1:17" ht="14.45" customHeight="1" x14ac:dyDescent="0.2">
      <c r="A42" s="813" t="s">
        <v>1650</v>
      </c>
      <c r="B42" s="814" t="s">
        <v>1651</v>
      </c>
      <c r="C42" s="814" t="s">
        <v>1422</v>
      </c>
      <c r="D42" s="814" t="s">
        <v>1670</v>
      </c>
      <c r="E42" s="814" t="s">
        <v>1671</v>
      </c>
      <c r="F42" s="831"/>
      <c r="G42" s="831"/>
      <c r="H42" s="831"/>
      <c r="I42" s="831"/>
      <c r="J42" s="831">
        <v>1</v>
      </c>
      <c r="K42" s="831">
        <v>50</v>
      </c>
      <c r="L42" s="831"/>
      <c r="M42" s="831">
        <v>50</v>
      </c>
      <c r="N42" s="831"/>
      <c r="O42" s="831"/>
      <c r="P42" s="819"/>
      <c r="Q42" s="832"/>
    </row>
    <row r="43" spans="1:17" ht="14.45" customHeight="1" x14ac:dyDescent="0.2">
      <c r="A43" s="813" t="s">
        <v>1650</v>
      </c>
      <c r="B43" s="814" t="s">
        <v>1651</v>
      </c>
      <c r="C43" s="814" t="s">
        <v>1422</v>
      </c>
      <c r="D43" s="814" t="s">
        <v>1672</v>
      </c>
      <c r="E43" s="814" t="s">
        <v>1673</v>
      </c>
      <c r="F43" s="831">
        <v>1</v>
      </c>
      <c r="G43" s="831">
        <v>13</v>
      </c>
      <c r="H43" s="831"/>
      <c r="I43" s="831">
        <v>13</v>
      </c>
      <c r="J43" s="831"/>
      <c r="K43" s="831"/>
      <c r="L43" s="831"/>
      <c r="M43" s="831"/>
      <c r="N43" s="831"/>
      <c r="O43" s="831"/>
      <c r="P43" s="819"/>
      <c r="Q43" s="832"/>
    </row>
    <row r="44" spans="1:17" ht="14.45" customHeight="1" x14ac:dyDescent="0.2">
      <c r="A44" s="813" t="s">
        <v>1650</v>
      </c>
      <c r="B44" s="814" t="s">
        <v>1651</v>
      </c>
      <c r="C44" s="814" t="s">
        <v>1422</v>
      </c>
      <c r="D44" s="814" t="s">
        <v>1674</v>
      </c>
      <c r="E44" s="814" t="s">
        <v>1675</v>
      </c>
      <c r="F44" s="831">
        <v>6</v>
      </c>
      <c r="G44" s="831">
        <v>1104</v>
      </c>
      <c r="H44" s="831"/>
      <c r="I44" s="831">
        <v>184</v>
      </c>
      <c r="J44" s="831">
        <v>1</v>
      </c>
      <c r="K44" s="831">
        <v>185</v>
      </c>
      <c r="L44" s="831"/>
      <c r="M44" s="831">
        <v>185</v>
      </c>
      <c r="N44" s="831">
        <v>4</v>
      </c>
      <c r="O44" s="831">
        <v>748</v>
      </c>
      <c r="P44" s="819"/>
      <c r="Q44" s="832">
        <v>187</v>
      </c>
    </row>
    <row r="45" spans="1:17" ht="14.45" customHeight="1" x14ac:dyDescent="0.2">
      <c r="A45" s="813" t="s">
        <v>1650</v>
      </c>
      <c r="B45" s="814" t="s">
        <v>1651</v>
      </c>
      <c r="C45" s="814" t="s">
        <v>1422</v>
      </c>
      <c r="D45" s="814" t="s">
        <v>1676</v>
      </c>
      <c r="E45" s="814" t="s">
        <v>1677</v>
      </c>
      <c r="F45" s="831">
        <v>4</v>
      </c>
      <c r="G45" s="831">
        <v>740</v>
      </c>
      <c r="H45" s="831"/>
      <c r="I45" s="831">
        <v>185</v>
      </c>
      <c r="J45" s="831">
        <v>1</v>
      </c>
      <c r="K45" s="831">
        <v>186</v>
      </c>
      <c r="L45" s="831"/>
      <c r="M45" s="831">
        <v>186</v>
      </c>
      <c r="N45" s="831">
        <v>4</v>
      </c>
      <c r="O45" s="831">
        <v>752</v>
      </c>
      <c r="P45" s="819"/>
      <c r="Q45" s="832">
        <v>188</v>
      </c>
    </row>
    <row r="46" spans="1:17" ht="14.45" customHeight="1" x14ac:dyDescent="0.2">
      <c r="A46" s="813" t="s">
        <v>1650</v>
      </c>
      <c r="B46" s="814" t="s">
        <v>1651</v>
      </c>
      <c r="C46" s="814" t="s">
        <v>1422</v>
      </c>
      <c r="D46" s="814" t="s">
        <v>1678</v>
      </c>
      <c r="E46" s="814" t="s">
        <v>1679</v>
      </c>
      <c r="F46" s="831">
        <v>3</v>
      </c>
      <c r="G46" s="831">
        <v>450</v>
      </c>
      <c r="H46" s="831"/>
      <c r="I46" s="831">
        <v>150</v>
      </c>
      <c r="J46" s="831">
        <v>3</v>
      </c>
      <c r="K46" s="831">
        <v>450</v>
      </c>
      <c r="L46" s="831"/>
      <c r="M46" s="831">
        <v>150</v>
      </c>
      <c r="N46" s="831"/>
      <c r="O46" s="831"/>
      <c r="P46" s="819"/>
      <c r="Q46" s="832"/>
    </row>
    <row r="47" spans="1:17" ht="14.45" customHeight="1" x14ac:dyDescent="0.2">
      <c r="A47" s="813" t="s">
        <v>1650</v>
      </c>
      <c r="B47" s="814" t="s">
        <v>1651</v>
      </c>
      <c r="C47" s="814" t="s">
        <v>1422</v>
      </c>
      <c r="D47" s="814" t="s">
        <v>1680</v>
      </c>
      <c r="E47" s="814" t="s">
        <v>1681</v>
      </c>
      <c r="F47" s="831">
        <v>1</v>
      </c>
      <c r="G47" s="831">
        <v>30</v>
      </c>
      <c r="H47" s="831"/>
      <c r="I47" s="831">
        <v>30</v>
      </c>
      <c r="J47" s="831"/>
      <c r="K47" s="831"/>
      <c r="L47" s="831"/>
      <c r="M47" s="831"/>
      <c r="N47" s="831"/>
      <c r="O47" s="831"/>
      <c r="P47" s="819"/>
      <c r="Q47" s="832"/>
    </row>
    <row r="48" spans="1:17" ht="14.45" customHeight="1" x14ac:dyDescent="0.2">
      <c r="A48" s="813" t="s">
        <v>1650</v>
      </c>
      <c r="B48" s="814" t="s">
        <v>1651</v>
      </c>
      <c r="C48" s="814" t="s">
        <v>1422</v>
      </c>
      <c r="D48" s="814" t="s">
        <v>1682</v>
      </c>
      <c r="E48" s="814" t="s">
        <v>1683</v>
      </c>
      <c r="F48" s="831">
        <v>1</v>
      </c>
      <c r="G48" s="831">
        <v>31</v>
      </c>
      <c r="H48" s="831"/>
      <c r="I48" s="831">
        <v>31</v>
      </c>
      <c r="J48" s="831"/>
      <c r="K48" s="831"/>
      <c r="L48" s="831"/>
      <c r="M48" s="831"/>
      <c r="N48" s="831"/>
      <c r="O48" s="831"/>
      <c r="P48" s="819"/>
      <c r="Q48" s="832"/>
    </row>
    <row r="49" spans="1:17" ht="14.45" customHeight="1" x14ac:dyDescent="0.2">
      <c r="A49" s="813" t="s">
        <v>1650</v>
      </c>
      <c r="B49" s="814" t="s">
        <v>1651</v>
      </c>
      <c r="C49" s="814" t="s">
        <v>1422</v>
      </c>
      <c r="D49" s="814" t="s">
        <v>1684</v>
      </c>
      <c r="E49" s="814" t="s">
        <v>1685</v>
      </c>
      <c r="F49" s="831">
        <v>1</v>
      </c>
      <c r="G49" s="831">
        <v>28</v>
      </c>
      <c r="H49" s="831"/>
      <c r="I49" s="831">
        <v>28</v>
      </c>
      <c r="J49" s="831"/>
      <c r="K49" s="831"/>
      <c r="L49" s="831"/>
      <c r="M49" s="831"/>
      <c r="N49" s="831"/>
      <c r="O49" s="831"/>
      <c r="P49" s="819"/>
      <c r="Q49" s="832"/>
    </row>
    <row r="50" spans="1:17" ht="14.45" customHeight="1" x14ac:dyDescent="0.2">
      <c r="A50" s="813" t="s">
        <v>1650</v>
      </c>
      <c r="B50" s="814" t="s">
        <v>1651</v>
      </c>
      <c r="C50" s="814" t="s">
        <v>1422</v>
      </c>
      <c r="D50" s="814" t="s">
        <v>1686</v>
      </c>
      <c r="E50" s="814" t="s">
        <v>1687</v>
      </c>
      <c r="F50" s="831">
        <v>1</v>
      </c>
      <c r="G50" s="831">
        <v>26</v>
      </c>
      <c r="H50" s="831"/>
      <c r="I50" s="831">
        <v>26</v>
      </c>
      <c r="J50" s="831"/>
      <c r="K50" s="831"/>
      <c r="L50" s="831"/>
      <c r="M50" s="831"/>
      <c r="N50" s="831"/>
      <c r="O50" s="831"/>
      <c r="P50" s="819"/>
      <c r="Q50" s="832"/>
    </row>
    <row r="51" spans="1:17" ht="14.45" customHeight="1" x14ac:dyDescent="0.2">
      <c r="A51" s="813" t="s">
        <v>1650</v>
      </c>
      <c r="B51" s="814" t="s">
        <v>1651</v>
      </c>
      <c r="C51" s="814" t="s">
        <v>1422</v>
      </c>
      <c r="D51" s="814" t="s">
        <v>1688</v>
      </c>
      <c r="E51" s="814" t="s">
        <v>1689</v>
      </c>
      <c r="F51" s="831">
        <v>108</v>
      </c>
      <c r="G51" s="831">
        <v>19116</v>
      </c>
      <c r="H51" s="831"/>
      <c r="I51" s="831">
        <v>177</v>
      </c>
      <c r="J51" s="831">
        <v>86</v>
      </c>
      <c r="K51" s="831">
        <v>15308</v>
      </c>
      <c r="L51" s="831"/>
      <c r="M51" s="831">
        <v>178</v>
      </c>
      <c r="N51" s="831">
        <v>95</v>
      </c>
      <c r="O51" s="831">
        <v>17100</v>
      </c>
      <c r="P51" s="819"/>
      <c r="Q51" s="832">
        <v>180</v>
      </c>
    </row>
    <row r="52" spans="1:17" ht="14.45" customHeight="1" x14ac:dyDescent="0.2">
      <c r="A52" s="813" t="s">
        <v>1650</v>
      </c>
      <c r="B52" s="814" t="s">
        <v>1651</v>
      </c>
      <c r="C52" s="814" t="s">
        <v>1422</v>
      </c>
      <c r="D52" s="814" t="s">
        <v>1690</v>
      </c>
      <c r="E52" s="814" t="s">
        <v>1691</v>
      </c>
      <c r="F52" s="831">
        <v>1</v>
      </c>
      <c r="G52" s="831">
        <v>23</v>
      </c>
      <c r="H52" s="831"/>
      <c r="I52" s="831">
        <v>23</v>
      </c>
      <c r="J52" s="831"/>
      <c r="K52" s="831"/>
      <c r="L52" s="831"/>
      <c r="M52" s="831"/>
      <c r="N52" s="831"/>
      <c r="O52" s="831"/>
      <c r="P52" s="819"/>
      <c r="Q52" s="832"/>
    </row>
    <row r="53" spans="1:17" ht="14.45" customHeight="1" x14ac:dyDescent="0.2">
      <c r="A53" s="813" t="s">
        <v>1650</v>
      </c>
      <c r="B53" s="814" t="s">
        <v>1651</v>
      </c>
      <c r="C53" s="814" t="s">
        <v>1422</v>
      </c>
      <c r="D53" s="814" t="s">
        <v>1692</v>
      </c>
      <c r="E53" s="814" t="s">
        <v>1693</v>
      </c>
      <c r="F53" s="831">
        <v>1</v>
      </c>
      <c r="G53" s="831">
        <v>589</v>
      </c>
      <c r="H53" s="831"/>
      <c r="I53" s="831">
        <v>589</v>
      </c>
      <c r="J53" s="831">
        <v>1</v>
      </c>
      <c r="K53" s="831">
        <v>590</v>
      </c>
      <c r="L53" s="831"/>
      <c r="M53" s="831">
        <v>590</v>
      </c>
      <c r="N53" s="831">
        <v>1</v>
      </c>
      <c r="O53" s="831">
        <v>592</v>
      </c>
      <c r="P53" s="819"/>
      <c r="Q53" s="832">
        <v>592</v>
      </c>
    </row>
    <row r="54" spans="1:17" ht="14.45" customHeight="1" x14ac:dyDescent="0.2">
      <c r="A54" s="813" t="s">
        <v>1650</v>
      </c>
      <c r="B54" s="814" t="s">
        <v>1651</v>
      </c>
      <c r="C54" s="814" t="s">
        <v>1422</v>
      </c>
      <c r="D54" s="814" t="s">
        <v>1694</v>
      </c>
      <c r="E54" s="814" t="s">
        <v>1695</v>
      </c>
      <c r="F54" s="831">
        <v>100</v>
      </c>
      <c r="G54" s="831">
        <v>1600</v>
      </c>
      <c r="H54" s="831"/>
      <c r="I54" s="831">
        <v>16</v>
      </c>
      <c r="J54" s="831">
        <v>75</v>
      </c>
      <c r="K54" s="831">
        <v>1200</v>
      </c>
      <c r="L54" s="831"/>
      <c r="M54" s="831">
        <v>16</v>
      </c>
      <c r="N54" s="831">
        <v>91</v>
      </c>
      <c r="O54" s="831">
        <v>1456</v>
      </c>
      <c r="P54" s="819"/>
      <c r="Q54" s="832">
        <v>16</v>
      </c>
    </row>
    <row r="55" spans="1:17" ht="14.45" customHeight="1" x14ac:dyDescent="0.2">
      <c r="A55" s="813" t="s">
        <v>1650</v>
      </c>
      <c r="B55" s="814" t="s">
        <v>1651</v>
      </c>
      <c r="C55" s="814" t="s">
        <v>1422</v>
      </c>
      <c r="D55" s="814" t="s">
        <v>1696</v>
      </c>
      <c r="E55" s="814" t="s">
        <v>1697</v>
      </c>
      <c r="F55" s="831">
        <v>100</v>
      </c>
      <c r="G55" s="831">
        <v>2000</v>
      </c>
      <c r="H55" s="831"/>
      <c r="I55" s="831">
        <v>20</v>
      </c>
      <c r="J55" s="831">
        <v>75</v>
      </c>
      <c r="K55" s="831">
        <v>1500</v>
      </c>
      <c r="L55" s="831"/>
      <c r="M55" s="831">
        <v>20</v>
      </c>
      <c r="N55" s="831">
        <v>94</v>
      </c>
      <c r="O55" s="831">
        <v>1880</v>
      </c>
      <c r="P55" s="819"/>
      <c r="Q55" s="832">
        <v>20</v>
      </c>
    </row>
    <row r="56" spans="1:17" ht="14.45" customHeight="1" x14ac:dyDescent="0.2">
      <c r="A56" s="813" t="s">
        <v>1650</v>
      </c>
      <c r="B56" s="814" t="s">
        <v>1651</v>
      </c>
      <c r="C56" s="814" t="s">
        <v>1422</v>
      </c>
      <c r="D56" s="814" t="s">
        <v>1698</v>
      </c>
      <c r="E56" s="814" t="s">
        <v>1699</v>
      </c>
      <c r="F56" s="831">
        <v>100</v>
      </c>
      <c r="G56" s="831">
        <v>2000</v>
      </c>
      <c r="H56" s="831"/>
      <c r="I56" s="831">
        <v>20</v>
      </c>
      <c r="J56" s="831">
        <v>75</v>
      </c>
      <c r="K56" s="831">
        <v>1500</v>
      </c>
      <c r="L56" s="831"/>
      <c r="M56" s="831">
        <v>20</v>
      </c>
      <c r="N56" s="831">
        <v>94</v>
      </c>
      <c r="O56" s="831">
        <v>1880</v>
      </c>
      <c r="P56" s="819"/>
      <c r="Q56" s="832">
        <v>20</v>
      </c>
    </row>
    <row r="57" spans="1:17" ht="14.45" customHeight="1" x14ac:dyDescent="0.2">
      <c r="A57" s="813" t="s">
        <v>1650</v>
      </c>
      <c r="B57" s="814" t="s">
        <v>1651</v>
      </c>
      <c r="C57" s="814" t="s">
        <v>1422</v>
      </c>
      <c r="D57" s="814" t="s">
        <v>1700</v>
      </c>
      <c r="E57" s="814" t="s">
        <v>1701</v>
      </c>
      <c r="F57" s="831">
        <v>1</v>
      </c>
      <c r="G57" s="831">
        <v>190</v>
      </c>
      <c r="H57" s="831"/>
      <c r="I57" s="831">
        <v>190</v>
      </c>
      <c r="J57" s="831"/>
      <c r="K57" s="831"/>
      <c r="L57" s="831"/>
      <c r="M57" s="831"/>
      <c r="N57" s="831"/>
      <c r="O57" s="831"/>
      <c r="P57" s="819"/>
      <c r="Q57" s="832"/>
    </row>
    <row r="58" spans="1:17" ht="14.45" customHeight="1" x14ac:dyDescent="0.2">
      <c r="A58" s="813" t="s">
        <v>1650</v>
      </c>
      <c r="B58" s="814" t="s">
        <v>1651</v>
      </c>
      <c r="C58" s="814" t="s">
        <v>1422</v>
      </c>
      <c r="D58" s="814" t="s">
        <v>1702</v>
      </c>
      <c r="E58" s="814" t="s">
        <v>1703</v>
      </c>
      <c r="F58" s="831">
        <v>102</v>
      </c>
      <c r="G58" s="831">
        <v>27132</v>
      </c>
      <c r="H58" s="831"/>
      <c r="I58" s="831">
        <v>266</v>
      </c>
      <c r="J58" s="831">
        <v>85</v>
      </c>
      <c r="K58" s="831">
        <v>22695</v>
      </c>
      <c r="L58" s="831"/>
      <c r="M58" s="831">
        <v>267</v>
      </c>
      <c r="N58" s="831">
        <v>104</v>
      </c>
      <c r="O58" s="831">
        <v>27976</v>
      </c>
      <c r="P58" s="819"/>
      <c r="Q58" s="832">
        <v>269</v>
      </c>
    </row>
    <row r="59" spans="1:17" ht="14.45" customHeight="1" x14ac:dyDescent="0.2">
      <c r="A59" s="813" t="s">
        <v>1650</v>
      </c>
      <c r="B59" s="814" t="s">
        <v>1651</v>
      </c>
      <c r="C59" s="814" t="s">
        <v>1422</v>
      </c>
      <c r="D59" s="814" t="s">
        <v>1704</v>
      </c>
      <c r="E59" s="814" t="s">
        <v>1705</v>
      </c>
      <c r="F59" s="831">
        <v>104</v>
      </c>
      <c r="G59" s="831">
        <v>3848</v>
      </c>
      <c r="H59" s="831"/>
      <c r="I59" s="831">
        <v>37</v>
      </c>
      <c r="J59" s="831">
        <v>82</v>
      </c>
      <c r="K59" s="831">
        <v>3034</v>
      </c>
      <c r="L59" s="831"/>
      <c r="M59" s="831">
        <v>37</v>
      </c>
      <c r="N59" s="831">
        <v>123</v>
      </c>
      <c r="O59" s="831">
        <v>4674</v>
      </c>
      <c r="P59" s="819"/>
      <c r="Q59" s="832">
        <v>38</v>
      </c>
    </row>
    <row r="60" spans="1:17" ht="14.45" customHeight="1" x14ac:dyDescent="0.2">
      <c r="A60" s="813" t="s">
        <v>1706</v>
      </c>
      <c r="B60" s="814" t="s">
        <v>1707</v>
      </c>
      <c r="C60" s="814" t="s">
        <v>1372</v>
      </c>
      <c r="D60" s="814" t="s">
        <v>1708</v>
      </c>
      <c r="E60" s="814" t="s">
        <v>1709</v>
      </c>
      <c r="F60" s="831">
        <v>0.5</v>
      </c>
      <c r="G60" s="831">
        <v>728.29</v>
      </c>
      <c r="H60" s="831"/>
      <c r="I60" s="831">
        <v>1456.58</v>
      </c>
      <c r="J60" s="831"/>
      <c r="K60" s="831"/>
      <c r="L60" s="831"/>
      <c r="M60" s="831"/>
      <c r="N60" s="831"/>
      <c r="O60" s="831"/>
      <c r="P60" s="819"/>
      <c r="Q60" s="832"/>
    </row>
    <row r="61" spans="1:17" ht="14.45" customHeight="1" x14ac:dyDescent="0.2">
      <c r="A61" s="813" t="s">
        <v>1706</v>
      </c>
      <c r="B61" s="814" t="s">
        <v>1707</v>
      </c>
      <c r="C61" s="814" t="s">
        <v>1710</v>
      </c>
      <c r="D61" s="814" t="s">
        <v>1711</v>
      </c>
      <c r="E61" s="814" t="s">
        <v>1712</v>
      </c>
      <c r="F61" s="831"/>
      <c r="G61" s="831"/>
      <c r="H61" s="831"/>
      <c r="I61" s="831"/>
      <c r="J61" s="831"/>
      <c r="K61" s="831"/>
      <c r="L61" s="831"/>
      <c r="M61" s="831"/>
      <c r="N61" s="831">
        <v>1</v>
      </c>
      <c r="O61" s="831">
        <v>411.4</v>
      </c>
      <c r="P61" s="819"/>
      <c r="Q61" s="832">
        <v>411.4</v>
      </c>
    </row>
    <row r="62" spans="1:17" ht="14.45" customHeight="1" x14ac:dyDescent="0.2">
      <c r="A62" s="813" t="s">
        <v>1706</v>
      </c>
      <c r="B62" s="814" t="s">
        <v>1707</v>
      </c>
      <c r="C62" s="814" t="s">
        <v>1422</v>
      </c>
      <c r="D62" s="814" t="s">
        <v>1713</v>
      </c>
      <c r="E62" s="814" t="s">
        <v>1714</v>
      </c>
      <c r="F62" s="831"/>
      <c r="G62" s="831"/>
      <c r="H62" s="831"/>
      <c r="I62" s="831"/>
      <c r="J62" s="831"/>
      <c r="K62" s="831"/>
      <c r="L62" s="831"/>
      <c r="M62" s="831"/>
      <c r="N62" s="831">
        <v>1</v>
      </c>
      <c r="O62" s="831">
        <v>379</v>
      </c>
      <c r="P62" s="819"/>
      <c r="Q62" s="832">
        <v>379</v>
      </c>
    </row>
    <row r="63" spans="1:17" ht="14.45" customHeight="1" x14ac:dyDescent="0.2">
      <c r="A63" s="813" t="s">
        <v>1706</v>
      </c>
      <c r="B63" s="814" t="s">
        <v>1707</v>
      </c>
      <c r="C63" s="814" t="s">
        <v>1422</v>
      </c>
      <c r="D63" s="814" t="s">
        <v>1715</v>
      </c>
      <c r="E63" s="814" t="s">
        <v>1716</v>
      </c>
      <c r="F63" s="831">
        <v>3</v>
      </c>
      <c r="G63" s="831">
        <v>15486</v>
      </c>
      <c r="H63" s="831"/>
      <c r="I63" s="831">
        <v>5162</v>
      </c>
      <c r="J63" s="831"/>
      <c r="K63" s="831"/>
      <c r="L63" s="831"/>
      <c r="M63" s="831"/>
      <c r="N63" s="831"/>
      <c r="O63" s="831"/>
      <c r="P63" s="819"/>
      <c r="Q63" s="832"/>
    </row>
    <row r="64" spans="1:17" ht="14.45" customHeight="1" x14ac:dyDescent="0.2">
      <c r="A64" s="813" t="s">
        <v>1706</v>
      </c>
      <c r="B64" s="814" t="s">
        <v>1707</v>
      </c>
      <c r="C64" s="814" t="s">
        <v>1422</v>
      </c>
      <c r="D64" s="814" t="s">
        <v>1717</v>
      </c>
      <c r="E64" s="814" t="s">
        <v>1718</v>
      </c>
      <c r="F64" s="831">
        <v>1</v>
      </c>
      <c r="G64" s="831">
        <v>2053</v>
      </c>
      <c r="H64" s="831"/>
      <c r="I64" s="831">
        <v>2053</v>
      </c>
      <c r="J64" s="831"/>
      <c r="K64" s="831"/>
      <c r="L64" s="831"/>
      <c r="M64" s="831"/>
      <c r="N64" s="831"/>
      <c r="O64" s="831"/>
      <c r="P64" s="819"/>
      <c r="Q64" s="832"/>
    </row>
    <row r="65" spans="1:17" ht="14.45" customHeight="1" x14ac:dyDescent="0.2">
      <c r="A65" s="813" t="s">
        <v>1706</v>
      </c>
      <c r="B65" s="814" t="s">
        <v>1707</v>
      </c>
      <c r="C65" s="814" t="s">
        <v>1422</v>
      </c>
      <c r="D65" s="814" t="s">
        <v>1719</v>
      </c>
      <c r="E65" s="814" t="s">
        <v>1720</v>
      </c>
      <c r="F65" s="831">
        <v>1</v>
      </c>
      <c r="G65" s="831">
        <v>2740</v>
      </c>
      <c r="H65" s="831"/>
      <c r="I65" s="831">
        <v>2740</v>
      </c>
      <c r="J65" s="831"/>
      <c r="K65" s="831"/>
      <c r="L65" s="831"/>
      <c r="M65" s="831"/>
      <c r="N65" s="831"/>
      <c r="O65" s="831"/>
      <c r="P65" s="819"/>
      <c r="Q65" s="832"/>
    </row>
    <row r="66" spans="1:17" ht="14.45" customHeight="1" x14ac:dyDescent="0.2">
      <c r="A66" s="813" t="s">
        <v>1706</v>
      </c>
      <c r="B66" s="814" t="s">
        <v>1707</v>
      </c>
      <c r="C66" s="814" t="s">
        <v>1422</v>
      </c>
      <c r="D66" s="814" t="s">
        <v>1721</v>
      </c>
      <c r="E66" s="814" t="s">
        <v>1722</v>
      </c>
      <c r="F66" s="831"/>
      <c r="G66" s="831"/>
      <c r="H66" s="831"/>
      <c r="I66" s="831"/>
      <c r="J66" s="831"/>
      <c r="K66" s="831"/>
      <c r="L66" s="831"/>
      <c r="M66" s="831"/>
      <c r="N66" s="831">
        <v>1</v>
      </c>
      <c r="O66" s="831">
        <v>365</v>
      </c>
      <c r="P66" s="819"/>
      <c r="Q66" s="832">
        <v>365</v>
      </c>
    </row>
    <row r="67" spans="1:17" ht="14.45" customHeight="1" x14ac:dyDescent="0.2">
      <c r="A67" s="813" t="s">
        <v>1706</v>
      </c>
      <c r="B67" s="814" t="s">
        <v>1707</v>
      </c>
      <c r="C67" s="814" t="s">
        <v>1422</v>
      </c>
      <c r="D67" s="814" t="s">
        <v>1723</v>
      </c>
      <c r="E67" s="814" t="s">
        <v>1724</v>
      </c>
      <c r="F67" s="831"/>
      <c r="G67" s="831"/>
      <c r="H67" s="831"/>
      <c r="I67" s="831"/>
      <c r="J67" s="831"/>
      <c r="K67" s="831"/>
      <c r="L67" s="831"/>
      <c r="M67" s="831"/>
      <c r="N67" s="831">
        <v>1</v>
      </c>
      <c r="O67" s="831">
        <v>0</v>
      </c>
      <c r="P67" s="819"/>
      <c r="Q67" s="832">
        <v>0</v>
      </c>
    </row>
    <row r="68" spans="1:17" ht="14.45" customHeight="1" x14ac:dyDescent="0.2">
      <c r="A68" s="813" t="s">
        <v>1725</v>
      </c>
      <c r="B68" s="814" t="s">
        <v>1726</v>
      </c>
      <c r="C68" s="814" t="s">
        <v>1422</v>
      </c>
      <c r="D68" s="814" t="s">
        <v>1727</v>
      </c>
      <c r="E68" s="814" t="s">
        <v>1728</v>
      </c>
      <c r="F68" s="831"/>
      <c r="G68" s="831"/>
      <c r="H68" s="831"/>
      <c r="I68" s="831"/>
      <c r="J68" s="831"/>
      <c r="K68" s="831"/>
      <c r="L68" s="831"/>
      <c r="M68" s="831"/>
      <c r="N68" s="831">
        <v>1</v>
      </c>
      <c r="O68" s="831">
        <v>63</v>
      </c>
      <c r="P68" s="819"/>
      <c r="Q68" s="832">
        <v>63</v>
      </c>
    </row>
    <row r="69" spans="1:17" ht="14.45" customHeight="1" x14ac:dyDescent="0.2">
      <c r="A69" s="813" t="s">
        <v>1725</v>
      </c>
      <c r="B69" s="814" t="s">
        <v>1726</v>
      </c>
      <c r="C69" s="814" t="s">
        <v>1422</v>
      </c>
      <c r="D69" s="814" t="s">
        <v>1729</v>
      </c>
      <c r="E69" s="814" t="s">
        <v>1730</v>
      </c>
      <c r="F69" s="831">
        <v>1</v>
      </c>
      <c r="G69" s="831">
        <v>268</v>
      </c>
      <c r="H69" s="831"/>
      <c r="I69" s="831">
        <v>268</v>
      </c>
      <c r="J69" s="831"/>
      <c r="K69" s="831"/>
      <c r="L69" s="831"/>
      <c r="M69" s="831"/>
      <c r="N69" s="831"/>
      <c r="O69" s="831"/>
      <c r="P69" s="819"/>
      <c r="Q69" s="832"/>
    </row>
    <row r="70" spans="1:17" ht="14.45" customHeight="1" x14ac:dyDescent="0.2">
      <c r="A70" s="813" t="s">
        <v>1725</v>
      </c>
      <c r="B70" s="814" t="s">
        <v>1726</v>
      </c>
      <c r="C70" s="814" t="s">
        <v>1422</v>
      </c>
      <c r="D70" s="814" t="s">
        <v>1731</v>
      </c>
      <c r="E70" s="814" t="s">
        <v>1732</v>
      </c>
      <c r="F70" s="831"/>
      <c r="G70" s="831"/>
      <c r="H70" s="831"/>
      <c r="I70" s="831"/>
      <c r="J70" s="831"/>
      <c r="K70" s="831"/>
      <c r="L70" s="831"/>
      <c r="M70" s="831"/>
      <c r="N70" s="831">
        <v>1</v>
      </c>
      <c r="O70" s="831">
        <v>541</v>
      </c>
      <c r="P70" s="819"/>
      <c r="Q70" s="832">
        <v>541</v>
      </c>
    </row>
    <row r="71" spans="1:17" ht="14.45" customHeight="1" x14ac:dyDescent="0.2">
      <c r="A71" s="813" t="s">
        <v>1725</v>
      </c>
      <c r="B71" s="814" t="s">
        <v>1726</v>
      </c>
      <c r="C71" s="814" t="s">
        <v>1422</v>
      </c>
      <c r="D71" s="814" t="s">
        <v>1733</v>
      </c>
      <c r="E71" s="814" t="s">
        <v>1734</v>
      </c>
      <c r="F71" s="831"/>
      <c r="G71" s="831"/>
      <c r="H71" s="831"/>
      <c r="I71" s="831"/>
      <c r="J71" s="831"/>
      <c r="K71" s="831"/>
      <c r="L71" s="831"/>
      <c r="M71" s="831"/>
      <c r="N71" s="831">
        <v>1</v>
      </c>
      <c r="O71" s="831">
        <v>400</v>
      </c>
      <c r="P71" s="819"/>
      <c r="Q71" s="832">
        <v>400</v>
      </c>
    </row>
    <row r="72" spans="1:17" ht="14.45" customHeight="1" x14ac:dyDescent="0.2">
      <c r="A72" s="813" t="s">
        <v>1725</v>
      </c>
      <c r="B72" s="814" t="s">
        <v>1726</v>
      </c>
      <c r="C72" s="814" t="s">
        <v>1422</v>
      </c>
      <c r="D72" s="814" t="s">
        <v>1735</v>
      </c>
      <c r="E72" s="814" t="s">
        <v>1736</v>
      </c>
      <c r="F72" s="831">
        <v>1</v>
      </c>
      <c r="G72" s="831">
        <v>500</v>
      </c>
      <c r="H72" s="831"/>
      <c r="I72" s="831">
        <v>500</v>
      </c>
      <c r="J72" s="831"/>
      <c r="K72" s="831"/>
      <c r="L72" s="831"/>
      <c r="M72" s="831"/>
      <c r="N72" s="831"/>
      <c r="O72" s="831"/>
      <c r="P72" s="819"/>
      <c r="Q72" s="832"/>
    </row>
    <row r="73" spans="1:17" ht="14.45" customHeight="1" x14ac:dyDescent="0.2">
      <c r="A73" s="813" t="s">
        <v>1725</v>
      </c>
      <c r="B73" s="814" t="s">
        <v>1726</v>
      </c>
      <c r="C73" s="814" t="s">
        <v>1422</v>
      </c>
      <c r="D73" s="814" t="s">
        <v>1737</v>
      </c>
      <c r="E73" s="814" t="s">
        <v>1738</v>
      </c>
      <c r="F73" s="831">
        <v>4</v>
      </c>
      <c r="G73" s="831">
        <v>348</v>
      </c>
      <c r="H73" s="831"/>
      <c r="I73" s="831">
        <v>87</v>
      </c>
      <c r="J73" s="831"/>
      <c r="K73" s="831"/>
      <c r="L73" s="831"/>
      <c r="M73" s="831"/>
      <c r="N73" s="831"/>
      <c r="O73" s="831"/>
      <c r="P73" s="819"/>
      <c r="Q73" s="832"/>
    </row>
    <row r="74" spans="1:17" ht="14.45" customHeight="1" x14ac:dyDescent="0.2">
      <c r="A74" s="813" t="s">
        <v>1725</v>
      </c>
      <c r="B74" s="814" t="s">
        <v>1726</v>
      </c>
      <c r="C74" s="814" t="s">
        <v>1422</v>
      </c>
      <c r="D74" s="814" t="s">
        <v>1739</v>
      </c>
      <c r="E74" s="814" t="s">
        <v>1740</v>
      </c>
      <c r="F74" s="831">
        <v>1</v>
      </c>
      <c r="G74" s="831">
        <v>109</v>
      </c>
      <c r="H74" s="831"/>
      <c r="I74" s="831">
        <v>109</v>
      </c>
      <c r="J74" s="831"/>
      <c r="K74" s="831"/>
      <c r="L74" s="831"/>
      <c r="M74" s="831"/>
      <c r="N74" s="831"/>
      <c r="O74" s="831"/>
      <c r="P74" s="819"/>
      <c r="Q74" s="832"/>
    </row>
    <row r="75" spans="1:17" ht="14.45" customHeight="1" x14ac:dyDescent="0.2">
      <c r="A75" s="813" t="s">
        <v>1741</v>
      </c>
      <c r="B75" s="814" t="s">
        <v>1742</v>
      </c>
      <c r="C75" s="814" t="s">
        <v>1422</v>
      </c>
      <c r="D75" s="814" t="s">
        <v>1743</v>
      </c>
      <c r="E75" s="814" t="s">
        <v>1744</v>
      </c>
      <c r="F75" s="831">
        <v>6</v>
      </c>
      <c r="G75" s="831">
        <v>282</v>
      </c>
      <c r="H75" s="831"/>
      <c r="I75" s="831">
        <v>47</v>
      </c>
      <c r="J75" s="831"/>
      <c r="K75" s="831"/>
      <c r="L75" s="831"/>
      <c r="M75" s="831"/>
      <c r="N75" s="831"/>
      <c r="O75" s="831"/>
      <c r="P75" s="819"/>
      <c r="Q75" s="832"/>
    </row>
    <row r="76" spans="1:17" ht="14.45" customHeight="1" x14ac:dyDescent="0.2">
      <c r="A76" s="813" t="s">
        <v>1741</v>
      </c>
      <c r="B76" s="814" t="s">
        <v>1742</v>
      </c>
      <c r="C76" s="814" t="s">
        <v>1422</v>
      </c>
      <c r="D76" s="814" t="s">
        <v>1745</v>
      </c>
      <c r="E76" s="814" t="s">
        <v>1746</v>
      </c>
      <c r="F76" s="831">
        <v>1</v>
      </c>
      <c r="G76" s="831">
        <v>67</v>
      </c>
      <c r="H76" s="831"/>
      <c r="I76" s="831">
        <v>67</v>
      </c>
      <c r="J76" s="831"/>
      <c r="K76" s="831"/>
      <c r="L76" s="831"/>
      <c r="M76" s="831"/>
      <c r="N76" s="831"/>
      <c r="O76" s="831"/>
      <c r="P76" s="819"/>
      <c r="Q76" s="832"/>
    </row>
    <row r="77" spans="1:17" ht="14.45" customHeight="1" x14ac:dyDescent="0.2">
      <c r="A77" s="813" t="s">
        <v>1741</v>
      </c>
      <c r="B77" s="814" t="s">
        <v>1742</v>
      </c>
      <c r="C77" s="814" t="s">
        <v>1422</v>
      </c>
      <c r="D77" s="814" t="s">
        <v>1747</v>
      </c>
      <c r="E77" s="814" t="s">
        <v>1748</v>
      </c>
      <c r="F77" s="831">
        <v>1</v>
      </c>
      <c r="G77" s="831">
        <v>262</v>
      </c>
      <c r="H77" s="831"/>
      <c r="I77" s="831">
        <v>262</v>
      </c>
      <c r="J77" s="831"/>
      <c r="K77" s="831"/>
      <c r="L77" s="831"/>
      <c r="M77" s="831"/>
      <c r="N77" s="831"/>
      <c r="O77" s="831"/>
      <c r="P77" s="819"/>
      <c r="Q77" s="832"/>
    </row>
    <row r="78" spans="1:17" ht="14.45" customHeight="1" thickBot="1" x14ac:dyDescent="0.25">
      <c r="A78" s="821" t="s">
        <v>1741</v>
      </c>
      <c r="B78" s="822" t="s">
        <v>1742</v>
      </c>
      <c r="C78" s="822" t="s">
        <v>1422</v>
      </c>
      <c r="D78" s="822" t="s">
        <v>1749</v>
      </c>
      <c r="E78" s="822" t="s">
        <v>1750</v>
      </c>
      <c r="F78" s="833"/>
      <c r="G78" s="833"/>
      <c r="H78" s="833"/>
      <c r="I78" s="833"/>
      <c r="J78" s="833"/>
      <c r="K78" s="833"/>
      <c r="L78" s="833"/>
      <c r="M78" s="833"/>
      <c r="N78" s="833">
        <v>2</v>
      </c>
      <c r="O78" s="833">
        <v>2620</v>
      </c>
      <c r="P78" s="827"/>
      <c r="Q78" s="834">
        <v>1310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DA03AE3B-2A5A-4C77-B6B8-511F567018DE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2685</v>
      </c>
      <c r="D3" s="193">
        <f>SUBTOTAL(9,D6:D1048576)</f>
        <v>2102</v>
      </c>
      <c r="E3" s="193">
        <f>SUBTOTAL(9,E6:E1048576)</f>
        <v>734</v>
      </c>
      <c r="F3" s="194">
        <f>IF(OR(E3=0,D3=0),"",E3/D3)</f>
        <v>0.34919124643196953</v>
      </c>
      <c r="G3" s="387">
        <f>SUBTOTAL(9,G6:G1048576)</f>
        <v>2427.4575000000004</v>
      </c>
      <c r="H3" s="388">
        <f>SUBTOTAL(9,H6:H1048576)</f>
        <v>1914.2532000000008</v>
      </c>
      <c r="I3" s="388">
        <f>SUBTOTAL(9,I6:I1048576)</f>
        <v>662.83019999999999</v>
      </c>
      <c r="J3" s="194">
        <f>IF(OR(I3=0,H3=0),"",I3/H3)</f>
        <v>0.34626046334936239</v>
      </c>
      <c r="K3" s="387">
        <f>SUBTOTAL(9,K6:K1048576)</f>
        <v>107.4</v>
      </c>
      <c r="L3" s="388">
        <f>SUBTOTAL(9,L6:L1048576)</f>
        <v>84.08</v>
      </c>
      <c r="M3" s="388">
        <f>SUBTOTAL(9,M6:M1048576)</f>
        <v>29.36</v>
      </c>
      <c r="N3" s="195">
        <f>IF(OR(M3=0,E3=0),"",M3*1000/E3)</f>
        <v>40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56"/>
      <c r="B5" s="957"/>
      <c r="C5" s="960">
        <v>2019</v>
      </c>
      <c r="D5" s="960">
        <v>2020</v>
      </c>
      <c r="E5" s="960">
        <v>2021</v>
      </c>
      <c r="F5" s="961" t="s">
        <v>2</v>
      </c>
      <c r="G5" s="965">
        <v>2019</v>
      </c>
      <c r="H5" s="960">
        <v>2020</v>
      </c>
      <c r="I5" s="960">
        <v>2021</v>
      </c>
      <c r="J5" s="961" t="s">
        <v>2</v>
      </c>
      <c r="K5" s="965">
        <v>2019</v>
      </c>
      <c r="L5" s="960">
        <v>2020</v>
      </c>
      <c r="M5" s="960">
        <v>2021</v>
      </c>
      <c r="N5" s="966" t="s">
        <v>92</v>
      </c>
    </row>
    <row r="6" spans="1:14" ht="14.45" customHeight="1" thickBot="1" x14ac:dyDescent="0.25">
      <c r="A6" s="958" t="s">
        <v>1585</v>
      </c>
      <c r="B6" s="959" t="s">
        <v>1752</v>
      </c>
      <c r="C6" s="962">
        <v>2685</v>
      </c>
      <c r="D6" s="963">
        <v>2102</v>
      </c>
      <c r="E6" s="963">
        <v>734</v>
      </c>
      <c r="F6" s="964"/>
      <c r="G6" s="962">
        <v>2427.4575000000004</v>
      </c>
      <c r="H6" s="963">
        <v>1914.2532000000008</v>
      </c>
      <c r="I6" s="963">
        <v>662.83019999999999</v>
      </c>
      <c r="J6" s="964"/>
      <c r="K6" s="962">
        <v>107.4</v>
      </c>
      <c r="L6" s="963">
        <v>84.08</v>
      </c>
      <c r="M6" s="963">
        <v>29.36</v>
      </c>
      <c r="N6" s="967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E13E1592-0328-48F6-A214-605B1D09E6B8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0.92262179713977166</v>
      </c>
      <c r="C4" s="322">
        <f t="shared" ref="C4:M4" si="0">(C10+C8)/C6</f>
        <v>0.89094322303050422</v>
      </c>
      <c r="D4" s="322">
        <f t="shared" si="0"/>
        <v>0.89368415309253169</v>
      </c>
      <c r="E4" s="322">
        <f t="shared" si="0"/>
        <v>0.79419943310822938</v>
      </c>
      <c r="F4" s="322">
        <f t="shared" si="0"/>
        <v>0.74489556856160022</v>
      </c>
      <c r="G4" s="322">
        <f t="shared" si="0"/>
        <v>0.74489556856160022</v>
      </c>
      <c r="H4" s="322">
        <f t="shared" si="0"/>
        <v>0.74489556856160022</v>
      </c>
      <c r="I4" s="322">
        <f t="shared" si="0"/>
        <v>0.74489556856160022</v>
      </c>
      <c r="J4" s="322">
        <f t="shared" si="0"/>
        <v>0.74489556856160022</v>
      </c>
      <c r="K4" s="322">
        <f t="shared" si="0"/>
        <v>0.74489556856160022</v>
      </c>
      <c r="L4" s="322">
        <f t="shared" si="0"/>
        <v>0.74489556856160022</v>
      </c>
      <c r="M4" s="322">
        <f t="shared" si="0"/>
        <v>0.74489556856160022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7536.22685</v>
      </c>
      <c r="C5" s="322">
        <f>IF(ISERROR(VLOOKUP($A5,'Man Tab'!$A:$Q,COLUMN()+2,0)),0,VLOOKUP($A5,'Man Tab'!$A:$Q,COLUMN()+2,0))</f>
        <v>8577.3175700000011</v>
      </c>
      <c r="D5" s="322">
        <f>IF(ISERROR(VLOOKUP($A5,'Man Tab'!$A:$Q,COLUMN()+2,0)),0,VLOOKUP($A5,'Man Tab'!$A:$Q,COLUMN()+2,0))</f>
        <v>7830.3676500000001</v>
      </c>
      <c r="E5" s="322">
        <f>IF(ISERROR(VLOOKUP($A5,'Man Tab'!$A:$Q,COLUMN()+2,0)),0,VLOOKUP($A5,'Man Tab'!$A:$Q,COLUMN()+2,0))</f>
        <v>11070.584580000001</v>
      </c>
      <c r="F5" s="322">
        <f>IF(ISERROR(VLOOKUP($A5,'Man Tab'!$A:$Q,COLUMN()+2,0)),0,VLOOKUP($A5,'Man Tab'!$A:$Q,COLUMN()+2,0))</f>
        <v>0</v>
      </c>
      <c r="G5" s="322">
        <f>IF(ISERROR(VLOOKUP($A5,'Man Tab'!$A:$Q,COLUMN()+2,0)),0,VLOOKUP($A5,'Man Tab'!$A:$Q,COLUMN()+2,0))</f>
        <v>0</v>
      </c>
      <c r="H5" s="322">
        <f>IF(ISERROR(VLOOKUP($A5,'Man Tab'!$A:$Q,COLUMN()+2,0)),0,VLOOKUP($A5,'Man Tab'!$A:$Q,COLUMN()+2,0))</f>
        <v>0</v>
      </c>
      <c r="I5" s="322">
        <f>IF(ISERROR(VLOOKUP($A5,'Man Tab'!$A:$Q,COLUMN()+2,0)),0,VLOOKUP($A5,'Man Tab'!$A:$Q,COLUMN()+2,0))</f>
        <v>0</v>
      </c>
      <c r="J5" s="322">
        <f>IF(ISERROR(VLOOKUP($A5,'Man Tab'!$A:$Q,COLUMN()+2,0)),0,VLOOKUP($A5,'Man Tab'!$A:$Q,COLUMN()+2,0))</f>
        <v>0</v>
      </c>
      <c r="K5" s="322">
        <f>IF(ISERROR(VLOOKUP($A5,'Man Tab'!$A:$Q,COLUMN()+2,0)),0,VLOOKUP($A5,'Man Tab'!$A:$Q,COLUMN()+2,0))</f>
        <v>0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7536.22685</v>
      </c>
      <c r="C6" s="324">
        <f t="shared" ref="C6:M6" si="1">C5+B6</f>
        <v>16113.544420000002</v>
      </c>
      <c r="D6" s="324">
        <f t="shared" si="1"/>
        <v>23943.912070000002</v>
      </c>
      <c r="E6" s="324">
        <f t="shared" si="1"/>
        <v>35014.496650000001</v>
      </c>
      <c r="F6" s="324">
        <f t="shared" si="1"/>
        <v>35014.496650000001</v>
      </c>
      <c r="G6" s="324">
        <f t="shared" si="1"/>
        <v>35014.496650000001</v>
      </c>
      <c r="H6" s="324">
        <f t="shared" si="1"/>
        <v>35014.496650000001</v>
      </c>
      <c r="I6" s="324">
        <f t="shared" si="1"/>
        <v>35014.496650000001</v>
      </c>
      <c r="J6" s="324">
        <f t="shared" si="1"/>
        <v>35014.496650000001</v>
      </c>
      <c r="K6" s="324">
        <f t="shared" si="1"/>
        <v>35014.496650000001</v>
      </c>
      <c r="L6" s="324">
        <f t="shared" si="1"/>
        <v>35014.496650000001</v>
      </c>
      <c r="M6" s="324">
        <f t="shared" si="1"/>
        <v>35014.496650000001</v>
      </c>
    </row>
    <row r="7" spans="1:13" ht="14.45" customHeight="1" x14ac:dyDescent="0.2">
      <c r="A7" s="323" t="s">
        <v>125</v>
      </c>
      <c r="B7" s="323">
        <v>9.0370000000000008</v>
      </c>
      <c r="C7" s="323">
        <v>32.994</v>
      </c>
      <c r="D7" s="323">
        <v>45.796999999999997</v>
      </c>
      <c r="E7" s="323">
        <v>57.545000000000002</v>
      </c>
      <c r="F7" s="323"/>
      <c r="G7" s="323"/>
      <c r="H7" s="323"/>
      <c r="I7" s="323"/>
      <c r="J7" s="323"/>
      <c r="K7" s="323"/>
      <c r="L7" s="323"/>
      <c r="M7" s="323"/>
    </row>
    <row r="8" spans="1:13" ht="14.45" customHeight="1" x14ac:dyDescent="0.2">
      <c r="A8" s="323" t="s">
        <v>98</v>
      </c>
      <c r="B8" s="324">
        <f>B7*30</f>
        <v>271.11</v>
      </c>
      <c r="C8" s="324">
        <f t="shared" ref="C8:M8" si="2">C7*30</f>
        <v>989.81999999999994</v>
      </c>
      <c r="D8" s="324">
        <f t="shared" si="2"/>
        <v>1373.9099999999999</v>
      </c>
      <c r="E8" s="324">
        <f t="shared" si="2"/>
        <v>1726.3500000000001</v>
      </c>
      <c r="F8" s="324">
        <f t="shared" si="2"/>
        <v>0</v>
      </c>
      <c r="G8" s="324">
        <f t="shared" si="2"/>
        <v>0</v>
      </c>
      <c r="H8" s="324">
        <f t="shared" si="2"/>
        <v>0</v>
      </c>
      <c r="I8" s="324">
        <f t="shared" si="2"/>
        <v>0</v>
      </c>
      <c r="J8" s="324">
        <f t="shared" si="2"/>
        <v>0</v>
      </c>
      <c r="K8" s="324">
        <f t="shared" si="2"/>
        <v>0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6681977.1600000001</v>
      </c>
      <c r="C9" s="323">
        <v>6684456.04</v>
      </c>
      <c r="D9" s="323">
        <v>6657951.5800000001</v>
      </c>
      <c r="E9" s="323">
        <v>6057758.6099999994</v>
      </c>
      <c r="F9" s="323"/>
      <c r="G9" s="323"/>
      <c r="H9" s="323"/>
      <c r="I9" s="323"/>
      <c r="J9" s="323"/>
      <c r="K9" s="323"/>
      <c r="L9" s="323"/>
      <c r="M9" s="323"/>
    </row>
    <row r="10" spans="1:13" ht="14.45" customHeight="1" x14ac:dyDescent="0.2">
      <c r="A10" s="323" t="s">
        <v>99</v>
      </c>
      <c r="B10" s="324">
        <f>B9/1000</f>
        <v>6681.9771600000004</v>
      </c>
      <c r="C10" s="324">
        <f t="shared" ref="C10:M10" si="3">C9/1000+B10</f>
        <v>13366.433199999999</v>
      </c>
      <c r="D10" s="324">
        <f t="shared" si="3"/>
        <v>20024.38478</v>
      </c>
      <c r="E10" s="324">
        <f t="shared" si="3"/>
        <v>26082.143389999997</v>
      </c>
      <c r="F10" s="324">
        <f t="shared" si="3"/>
        <v>26082.143389999997</v>
      </c>
      <c r="G10" s="324">
        <f t="shared" si="3"/>
        <v>26082.143389999997</v>
      </c>
      <c r="H10" s="324">
        <f t="shared" si="3"/>
        <v>26082.143389999997</v>
      </c>
      <c r="I10" s="324">
        <f t="shared" si="3"/>
        <v>26082.143389999997</v>
      </c>
      <c r="J10" s="324">
        <f t="shared" si="3"/>
        <v>26082.143389999997</v>
      </c>
      <c r="K10" s="324">
        <f t="shared" si="3"/>
        <v>26082.143389999997</v>
      </c>
      <c r="L10" s="324">
        <f t="shared" si="3"/>
        <v>26082.143389999997</v>
      </c>
      <c r="M10" s="324">
        <f t="shared" si="3"/>
        <v>26082.143389999997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5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>
        <f>IF(ISERROR(HI!F15),#REF!,HI!F15)</f>
        <v>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>
        <f>IF(ISERROR(HI!F15),#REF!,HI!F15)</f>
        <v>0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A6A2A644-0366-41AA-905B-3D3B33CC476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32366.999999699998</v>
      </c>
      <c r="C7" s="56">
        <v>2697.2499999749998</v>
      </c>
      <c r="D7" s="56">
        <v>2378.2401800000002</v>
      </c>
      <c r="E7" s="56">
        <v>2789.0493300000003</v>
      </c>
      <c r="F7" s="56">
        <v>2462.59692</v>
      </c>
      <c r="G7" s="56">
        <v>2530.8636900000001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10160.750120000001</v>
      </c>
      <c r="Q7" s="185">
        <v>0.94176940588508462</v>
      </c>
    </row>
    <row r="8" spans="1:17" ht="14.45" customHeight="1" x14ac:dyDescent="0.2">
      <c r="A8" s="19" t="s">
        <v>36</v>
      </c>
      <c r="B8" s="55">
        <v>7.7780289000000007</v>
      </c>
      <c r="C8" s="56">
        <v>0.64816907500000009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0</v>
      </c>
      <c r="Q8" s="185">
        <v>0</v>
      </c>
    </row>
    <row r="9" spans="1:17" ht="14.45" customHeight="1" x14ac:dyDescent="0.2">
      <c r="A9" s="19" t="s">
        <v>37</v>
      </c>
      <c r="B9" s="55">
        <v>3020.0000005000002</v>
      </c>
      <c r="C9" s="56">
        <v>251.66666670833334</v>
      </c>
      <c r="D9" s="56">
        <v>262.87973</v>
      </c>
      <c r="E9" s="56">
        <v>238.67026999999999</v>
      </c>
      <c r="F9" s="56">
        <v>268.30859999999996</v>
      </c>
      <c r="G9" s="56">
        <v>227.79145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997.65004999999996</v>
      </c>
      <c r="Q9" s="185">
        <v>0.99104309586241002</v>
      </c>
    </row>
    <row r="10" spans="1:17" ht="14.45" customHeight="1" x14ac:dyDescent="0.2">
      <c r="A10" s="19" t="s">
        <v>38</v>
      </c>
      <c r="B10" s="55">
        <v>149.915313</v>
      </c>
      <c r="C10" s="56">
        <v>12.492942749999999</v>
      </c>
      <c r="D10" s="56">
        <v>12.338040000000001</v>
      </c>
      <c r="E10" s="56">
        <v>13.8018</v>
      </c>
      <c r="F10" s="56">
        <v>13.755129999999999</v>
      </c>
      <c r="G10" s="56">
        <v>15.091010000000001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54.985979999999998</v>
      </c>
      <c r="Q10" s="185">
        <v>1.100340830426042</v>
      </c>
    </row>
    <row r="11" spans="1:17" ht="14.45" customHeight="1" x14ac:dyDescent="0.2">
      <c r="A11" s="19" t="s">
        <v>39</v>
      </c>
      <c r="B11" s="55">
        <v>247.48667159999999</v>
      </c>
      <c r="C11" s="56">
        <v>20.623889299999998</v>
      </c>
      <c r="D11" s="56">
        <v>20.665959999999998</v>
      </c>
      <c r="E11" s="56">
        <v>27.040900000000001</v>
      </c>
      <c r="F11" s="56">
        <v>35.327120000000001</v>
      </c>
      <c r="G11" s="56">
        <v>18.019970000000001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101.05395</v>
      </c>
      <c r="Q11" s="185">
        <v>1.2249623304562638</v>
      </c>
    </row>
    <row r="12" spans="1:17" ht="14.45" customHeight="1" x14ac:dyDescent="0.2">
      <c r="A12" s="19" t="s">
        <v>40</v>
      </c>
      <c r="B12" s="55">
        <v>6.4992452000000007</v>
      </c>
      <c r="C12" s="56">
        <v>0.54160376666666676</v>
      </c>
      <c r="D12" s="56">
        <v>0</v>
      </c>
      <c r="E12" s="56">
        <v>6.7760000000000001E-2</v>
      </c>
      <c r="F12" s="56">
        <v>0.52300000000000002</v>
      </c>
      <c r="G12" s="56">
        <v>0.16919000000000001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0.75995000000000013</v>
      </c>
      <c r="Q12" s="185">
        <v>0.35078688829896737</v>
      </c>
    </row>
    <row r="13" spans="1:17" ht="14.45" customHeight="1" x14ac:dyDescent="0.2">
      <c r="A13" s="19" t="s">
        <v>41</v>
      </c>
      <c r="B13" s="55">
        <v>209</v>
      </c>
      <c r="C13" s="56">
        <v>17.416666666666668</v>
      </c>
      <c r="D13" s="56">
        <v>38.053800000000003</v>
      </c>
      <c r="E13" s="56">
        <v>21.95046</v>
      </c>
      <c r="F13" s="56">
        <v>24.407310000000003</v>
      </c>
      <c r="G13" s="56">
        <v>15.80233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100.21390000000001</v>
      </c>
      <c r="Q13" s="185">
        <v>1.438477033492823</v>
      </c>
    </row>
    <row r="14" spans="1:17" ht="14.45" customHeight="1" x14ac:dyDescent="0.2">
      <c r="A14" s="19" t="s">
        <v>42</v>
      </c>
      <c r="B14" s="55">
        <v>2383.7499945999998</v>
      </c>
      <c r="C14" s="56">
        <v>198.64583288333333</v>
      </c>
      <c r="D14" s="56">
        <v>280.96899999999999</v>
      </c>
      <c r="E14" s="56">
        <v>256.94499999999999</v>
      </c>
      <c r="F14" s="56">
        <v>250.09399999999999</v>
      </c>
      <c r="G14" s="56">
        <v>200.79300000000001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988.80100000000004</v>
      </c>
      <c r="Q14" s="185">
        <v>1.2444270610256556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280.9374565</v>
      </c>
      <c r="C17" s="56">
        <v>23.411454708333334</v>
      </c>
      <c r="D17" s="56">
        <v>46.266719999999999</v>
      </c>
      <c r="E17" s="56">
        <v>38.16675</v>
      </c>
      <c r="F17" s="56">
        <v>3.4202199999999996</v>
      </c>
      <c r="G17" s="56">
        <v>75.605119999999999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163.45881</v>
      </c>
      <c r="Q17" s="185">
        <v>1.7455003548093986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1.2589999999999999</v>
      </c>
      <c r="F18" s="56">
        <v>0</v>
      </c>
      <c r="G18" s="56">
        <v>0.63900000000000001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1.8979999999999999</v>
      </c>
      <c r="Q18" s="185" t="s">
        <v>329</v>
      </c>
    </row>
    <row r="19" spans="1:17" ht="14.45" customHeight="1" x14ac:dyDescent="0.2">
      <c r="A19" s="19" t="s">
        <v>47</v>
      </c>
      <c r="B19" s="55">
        <v>8789.8663882000001</v>
      </c>
      <c r="C19" s="56">
        <v>732.4888656833333</v>
      </c>
      <c r="D19" s="56">
        <v>403.57807000000003</v>
      </c>
      <c r="E19" s="56">
        <v>828.02946999999995</v>
      </c>
      <c r="F19" s="56">
        <v>657.93835999999999</v>
      </c>
      <c r="G19" s="56">
        <v>293.80086999999997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2183.3467700000001</v>
      </c>
      <c r="Q19" s="185">
        <v>0.74518087314650594</v>
      </c>
    </row>
    <row r="20" spans="1:17" ht="14.45" customHeight="1" x14ac:dyDescent="0.2">
      <c r="A20" s="19" t="s">
        <v>48</v>
      </c>
      <c r="B20" s="55">
        <v>41586.0821363</v>
      </c>
      <c r="C20" s="56">
        <v>3465.5068446916666</v>
      </c>
      <c r="D20" s="56">
        <v>2921.8133599999996</v>
      </c>
      <c r="E20" s="56">
        <v>2993.6279500000001</v>
      </c>
      <c r="F20" s="56">
        <v>2744.2094099999999</v>
      </c>
      <c r="G20" s="56">
        <v>6317.2891799999998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14976.939899999999</v>
      </c>
      <c r="Q20" s="185">
        <v>1.0804292540167042</v>
      </c>
    </row>
    <row r="21" spans="1:17" ht="14.45" customHeight="1" x14ac:dyDescent="0.2">
      <c r="A21" s="20" t="s">
        <v>49</v>
      </c>
      <c r="B21" s="55">
        <v>16222.655682000001</v>
      </c>
      <c r="C21" s="56">
        <v>1351.8879735</v>
      </c>
      <c r="D21" s="56">
        <v>1171.42183</v>
      </c>
      <c r="E21" s="56">
        <v>1368.70883</v>
      </c>
      <c r="F21" s="56">
        <v>1365.49783</v>
      </c>
      <c r="G21" s="56">
        <v>1373.70983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5279.3383199999998</v>
      </c>
      <c r="Q21" s="185">
        <v>0.97628990409832939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1.5999999959603883E-4</v>
      </c>
      <c r="E24" s="56">
        <v>5.0000000555883162E-5</v>
      </c>
      <c r="F24" s="56">
        <v>4.2897499999999127</v>
      </c>
      <c r="G24" s="56">
        <v>1.009939999999915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5.2998999999999796</v>
      </c>
      <c r="Q24" s="185" t="s">
        <v>329</v>
      </c>
    </row>
    <row r="25" spans="1:17" ht="14.45" customHeight="1" x14ac:dyDescent="0.2">
      <c r="A25" s="21" t="s">
        <v>53</v>
      </c>
      <c r="B25" s="58">
        <v>105270.97091649999</v>
      </c>
      <c r="C25" s="59">
        <v>8772.5809097083329</v>
      </c>
      <c r="D25" s="59">
        <v>7536.22685</v>
      </c>
      <c r="E25" s="59">
        <v>8577.3175700000011</v>
      </c>
      <c r="F25" s="59">
        <v>7830.3676500000001</v>
      </c>
      <c r="G25" s="59">
        <v>11070.584580000001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35014.496650000001</v>
      </c>
      <c r="Q25" s="186">
        <v>0.99783909120891046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378.55547999999999</v>
      </c>
      <c r="E26" s="56">
        <v>320.13840000000005</v>
      </c>
      <c r="F26" s="56">
        <v>345.88274999999999</v>
      </c>
      <c r="G26" s="56">
        <v>468.64717999999999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1513.22381</v>
      </c>
      <c r="Q26" s="185" t="s">
        <v>329</v>
      </c>
    </row>
    <row r="27" spans="1:17" ht="14.45" customHeight="1" x14ac:dyDescent="0.2">
      <c r="A27" s="22" t="s">
        <v>55</v>
      </c>
      <c r="B27" s="58">
        <v>105270.97091649999</v>
      </c>
      <c r="C27" s="59">
        <v>8772.5809097083329</v>
      </c>
      <c r="D27" s="59">
        <v>7914.78233</v>
      </c>
      <c r="E27" s="59">
        <v>8897.4559700000009</v>
      </c>
      <c r="F27" s="59">
        <v>8176.2503999999999</v>
      </c>
      <c r="G27" s="59">
        <v>11539.231760000001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36527.720460000004</v>
      </c>
      <c r="Q27" s="186">
        <v>1.0409627689946965</v>
      </c>
    </row>
    <row r="28" spans="1:17" ht="14.45" customHeight="1" x14ac:dyDescent="0.2">
      <c r="A28" s="20" t="s">
        <v>56</v>
      </c>
      <c r="B28" s="55">
        <v>114.5289118</v>
      </c>
      <c r="C28" s="56">
        <v>9.5440759833333342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0C524689-3C02-45EB-AF0B-CB721D0D7BC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13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-95646.053895899808</v>
      </c>
      <c r="C6" s="707">
        <v>80121.789099999995</v>
      </c>
      <c r="D6" s="707">
        <v>175767.84299589979</v>
      </c>
      <c r="E6" s="708">
        <v>-0.8376904831557791</v>
      </c>
      <c r="F6" s="706">
        <v>88427.300501000107</v>
      </c>
      <c r="G6" s="707">
        <v>29475.766833666701</v>
      </c>
      <c r="H6" s="707">
        <v>8798.1322100000016</v>
      </c>
      <c r="I6" s="707">
        <v>32952.920279999998</v>
      </c>
      <c r="J6" s="707">
        <v>3477.1534463332973</v>
      </c>
      <c r="K6" s="709">
        <v>0.37265550450256368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95763.536053299802</v>
      </c>
      <c r="C7" s="707">
        <v>92772.299559999898</v>
      </c>
      <c r="D7" s="707">
        <v>-2991.2364932999044</v>
      </c>
      <c r="E7" s="708">
        <v>0.96876434792847399</v>
      </c>
      <c r="F7" s="706">
        <v>105270.97091649999</v>
      </c>
      <c r="G7" s="707">
        <v>35090.323638833332</v>
      </c>
      <c r="H7" s="707">
        <v>11070.584580000001</v>
      </c>
      <c r="I7" s="707">
        <v>35014.496650000001</v>
      </c>
      <c r="J7" s="707">
        <v>-75.826988833330688</v>
      </c>
      <c r="K7" s="709">
        <v>0.33261303040297019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37905.008268700003</v>
      </c>
      <c r="C8" s="707">
        <v>33081.504410000001</v>
      </c>
      <c r="D8" s="707">
        <v>-4823.5038587000017</v>
      </c>
      <c r="E8" s="708">
        <v>0.87274758458018853</v>
      </c>
      <c r="F8" s="706">
        <v>38391.429253499999</v>
      </c>
      <c r="G8" s="707">
        <v>12797.1430845</v>
      </c>
      <c r="H8" s="707">
        <v>3008.5305800000001</v>
      </c>
      <c r="I8" s="707">
        <v>12404.215099999999</v>
      </c>
      <c r="J8" s="707">
        <v>-392.92798450000009</v>
      </c>
      <c r="K8" s="709">
        <v>0.32309854936878013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35544.047332999995</v>
      </c>
      <c r="C9" s="707">
        <v>30769.612410000002</v>
      </c>
      <c r="D9" s="707">
        <v>-4774.4349229999934</v>
      </c>
      <c r="E9" s="708">
        <v>0.8656755411596786</v>
      </c>
      <c r="F9" s="706">
        <v>36007.679258900003</v>
      </c>
      <c r="G9" s="707">
        <v>12002.559752966668</v>
      </c>
      <c r="H9" s="707">
        <v>2807.73758</v>
      </c>
      <c r="I9" s="707">
        <v>11415.4141</v>
      </c>
      <c r="J9" s="707">
        <v>-587.14565296666842</v>
      </c>
      <c r="K9" s="709">
        <v>0.31702721016596636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-7.1999999999999994E-4</v>
      </c>
      <c r="D10" s="707">
        <v>-7.1999999999999994E-4</v>
      </c>
      <c r="E10" s="708">
        <v>0</v>
      </c>
      <c r="F10" s="706">
        <v>0</v>
      </c>
      <c r="G10" s="707">
        <v>0</v>
      </c>
      <c r="H10" s="707">
        <v>-5.9999999999999995E-5</v>
      </c>
      <c r="I10" s="707">
        <v>1.4999999999999999E-4</v>
      </c>
      <c r="J10" s="707">
        <v>1.4999999999999999E-4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-7.1999999999999994E-4</v>
      </c>
      <c r="D11" s="707">
        <v>-7.1999999999999994E-4</v>
      </c>
      <c r="E11" s="708">
        <v>0</v>
      </c>
      <c r="F11" s="706">
        <v>0</v>
      </c>
      <c r="G11" s="707">
        <v>0</v>
      </c>
      <c r="H11" s="707">
        <v>-5.9999999999999995E-5</v>
      </c>
      <c r="I11" s="707">
        <v>1.4999999999999999E-4</v>
      </c>
      <c r="J11" s="707">
        <v>1.4999999999999999E-4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32104.9999995</v>
      </c>
      <c r="C12" s="707">
        <v>26523.181039999999</v>
      </c>
      <c r="D12" s="707">
        <v>-5581.8189595000003</v>
      </c>
      <c r="E12" s="708">
        <v>0.82613864010007998</v>
      </c>
      <c r="F12" s="706">
        <v>32366.999999699998</v>
      </c>
      <c r="G12" s="707">
        <v>10788.999999899999</v>
      </c>
      <c r="H12" s="707">
        <v>2530.8636900000001</v>
      </c>
      <c r="I12" s="707">
        <v>10160.750119999999</v>
      </c>
      <c r="J12" s="707">
        <v>-628.24987990000045</v>
      </c>
      <c r="K12" s="709">
        <v>0.31392313529502813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84.999999800000012</v>
      </c>
      <c r="C13" s="707">
        <v>78.411369999999991</v>
      </c>
      <c r="D13" s="707">
        <v>-6.588629800000021</v>
      </c>
      <c r="E13" s="708">
        <v>0.92248670805290967</v>
      </c>
      <c r="F13" s="706">
        <v>84.999999800000012</v>
      </c>
      <c r="G13" s="707">
        <v>28.333333266666671</v>
      </c>
      <c r="H13" s="707">
        <v>11.45795</v>
      </c>
      <c r="I13" s="707">
        <v>28.239830000000001</v>
      </c>
      <c r="J13" s="707">
        <v>-9.3503266666669305E-2</v>
      </c>
      <c r="K13" s="709">
        <v>0.33223329489937242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26020.000000199998</v>
      </c>
      <c r="C14" s="707">
        <v>22656.860359999999</v>
      </c>
      <c r="D14" s="707">
        <v>-3363.1396401999991</v>
      </c>
      <c r="E14" s="708">
        <v>0.87074790007017111</v>
      </c>
      <c r="F14" s="706">
        <v>26700</v>
      </c>
      <c r="G14" s="707">
        <v>8900</v>
      </c>
      <c r="H14" s="707">
        <v>2260.21686</v>
      </c>
      <c r="I14" s="707">
        <v>8538.2910199999988</v>
      </c>
      <c r="J14" s="707">
        <v>-361.70898000000125</v>
      </c>
      <c r="K14" s="709">
        <v>0.31978618052434454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1999.9999998999999</v>
      </c>
      <c r="C15" s="707">
        <v>1636.7909999999999</v>
      </c>
      <c r="D15" s="707">
        <v>-363.20899989999998</v>
      </c>
      <c r="E15" s="708">
        <v>0.81839550004091977</v>
      </c>
      <c r="F15" s="706">
        <v>1999.9999998999999</v>
      </c>
      <c r="G15" s="707">
        <v>666.66666663333331</v>
      </c>
      <c r="H15" s="707">
        <v>166.11738</v>
      </c>
      <c r="I15" s="707">
        <v>534.33600000000001</v>
      </c>
      <c r="J15" s="707">
        <v>-132.33066663333329</v>
      </c>
      <c r="K15" s="709">
        <v>0.26716800001335844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3999.9999996000001</v>
      </c>
      <c r="C16" s="707">
        <v>2151.1183099999998</v>
      </c>
      <c r="D16" s="707">
        <v>-1848.8816896000003</v>
      </c>
      <c r="E16" s="708">
        <v>0.53777957755377792</v>
      </c>
      <c r="F16" s="706">
        <v>3582</v>
      </c>
      <c r="G16" s="707">
        <v>1194</v>
      </c>
      <c r="H16" s="707">
        <v>92.484999999999999</v>
      </c>
      <c r="I16" s="707">
        <v>1059.2967699999999</v>
      </c>
      <c r="J16" s="707">
        <v>-134.70323000000008</v>
      </c>
      <c r="K16" s="709">
        <v>0.29572774148520375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0</v>
      </c>
      <c r="C17" s="707">
        <v>0</v>
      </c>
      <c r="D17" s="707">
        <v>0</v>
      </c>
      <c r="E17" s="708">
        <v>0</v>
      </c>
      <c r="F17" s="706">
        <v>0</v>
      </c>
      <c r="G17" s="707">
        <v>0</v>
      </c>
      <c r="H17" s="707">
        <v>0.58650000000000002</v>
      </c>
      <c r="I17" s="707">
        <v>0.58650000000000002</v>
      </c>
      <c r="J17" s="707">
        <v>0.58650000000000002</v>
      </c>
      <c r="K17" s="709">
        <v>0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8.2234424999999991</v>
      </c>
      <c r="C18" s="707">
        <v>0</v>
      </c>
      <c r="D18" s="707">
        <v>-8.2234424999999991</v>
      </c>
      <c r="E18" s="708">
        <v>0</v>
      </c>
      <c r="F18" s="706">
        <v>7.7780289000000007</v>
      </c>
      <c r="G18" s="707">
        <v>2.5926763000000004</v>
      </c>
      <c r="H18" s="707">
        <v>0</v>
      </c>
      <c r="I18" s="707">
        <v>0</v>
      </c>
      <c r="J18" s="707">
        <v>-2.5926763000000004</v>
      </c>
      <c r="K18" s="709">
        <v>0</v>
      </c>
      <c r="L18" s="270"/>
      <c r="M18" s="705" t="str">
        <f t="shared" si="0"/>
        <v>X</v>
      </c>
    </row>
    <row r="19" spans="1:13" ht="14.45" customHeight="1" x14ac:dyDescent="0.2">
      <c r="A19" s="710" t="s">
        <v>343</v>
      </c>
      <c r="B19" s="706">
        <v>8.2234424999999991</v>
      </c>
      <c r="C19" s="707">
        <v>0</v>
      </c>
      <c r="D19" s="707">
        <v>-8.2234424999999991</v>
      </c>
      <c r="E19" s="708">
        <v>0</v>
      </c>
      <c r="F19" s="706">
        <v>7.7780289000000007</v>
      </c>
      <c r="G19" s="707">
        <v>2.5926763000000004</v>
      </c>
      <c r="H19" s="707">
        <v>0</v>
      </c>
      <c r="I19" s="707">
        <v>0</v>
      </c>
      <c r="J19" s="707">
        <v>-2.5926763000000004</v>
      </c>
      <c r="K19" s="709">
        <v>0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3020.0000005000002</v>
      </c>
      <c r="C20" s="707">
        <v>2824.5570600000001</v>
      </c>
      <c r="D20" s="707">
        <v>-195.44294050000008</v>
      </c>
      <c r="E20" s="708">
        <v>0.93528379454713839</v>
      </c>
      <c r="F20" s="706">
        <v>3020.0000005000002</v>
      </c>
      <c r="G20" s="707">
        <v>1006.6666668333334</v>
      </c>
      <c r="H20" s="707">
        <v>227.79145</v>
      </c>
      <c r="I20" s="707">
        <v>997.65005000000008</v>
      </c>
      <c r="J20" s="707">
        <v>-9.0166168333332735</v>
      </c>
      <c r="K20" s="709">
        <v>0.33034769862080338</v>
      </c>
      <c r="L20" s="270"/>
      <c r="M20" s="705" t="str">
        <f t="shared" si="0"/>
        <v>X</v>
      </c>
    </row>
    <row r="21" spans="1:13" ht="14.45" customHeight="1" x14ac:dyDescent="0.2">
      <c r="A21" s="710" t="s">
        <v>345</v>
      </c>
      <c r="B21" s="706">
        <v>2</v>
      </c>
      <c r="C21" s="707">
        <v>0.71929999999999994</v>
      </c>
      <c r="D21" s="707">
        <v>-1.2806999999999999</v>
      </c>
      <c r="E21" s="708">
        <v>0.35964999999999997</v>
      </c>
      <c r="F21" s="706">
        <v>2</v>
      </c>
      <c r="G21" s="707">
        <v>0.66666666666666663</v>
      </c>
      <c r="H21" s="707">
        <v>0</v>
      </c>
      <c r="I21" s="707">
        <v>1.0765899999999999</v>
      </c>
      <c r="J21" s="707">
        <v>0.40992333333333331</v>
      </c>
      <c r="K21" s="709">
        <v>0.53829499999999997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0</v>
      </c>
      <c r="C22" s="707">
        <v>0.30885000000000001</v>
      </c>
      <c r="D22" s="707">
        <v>0.30885000000000001</v>
      </c>
      <c r="E22" s="708">
        <v>0</v>
      </c>
      <c r="F22" s="706">
        <v>0</v>
      </c>
      <c r="G22" s="707">
        <v>0</v>
      </c>
      <c r="H22" s="707">
        <v>0</v>
      </c>
      <c r="I22" s="707">
        <v>0</v>
      </c>
      <c r="J22" s="707">
        <v>0</v>
      </c>
      <c r="K22" s="709">
        <v>0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28</v>
      </c>
      <c r="C23" s="707">
        <v>23.836410000000001</v>
      </c>
      <c r="D23" s="707">
        <v>-4.1635899999999992</v>
      </c>
      <c r="E23" s="708">
        <v>0.85130035714285712</v>
      </c>
      <c r="F23" s="706">
        <v>32.000000199999995</v>
      </c>
      <c r="G23" s="707">
        <v>10.666666733333331</v>
      </c>
      <c r="H23" s="707">
        <v>3.05776</v>
      </c>
      <c r="I23" s="707">
        <v>9.1186399999999992</v>
      </c>
      <c r="J23" s="707">
        <v>-1.548026733333332</v>
      </c>
      <c r="K23" s="709">
        <v>0.28495749821901567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2899.9999997999998</v>
      </c>
      <c r="C24" s="707">
        <v>2721.2411899999997</v>
      </c>
      <c r="D24" s="707">
        <v>-178.75880980000011</v>
      </c>
      <c r="E24" s="708">
        <v>0.93835903109919716</v>
      </c>
      <c r="F24" s="706">
        <v>2899.9999997999998</v>
      </c>
      <c r="G24" s="707">
        <v>966.66666659999999</v>
      </c>
      <c r="H24" s="707">
        <v>206.43369000000001</v>
      </c>
      <c r="I24" s="707">
        <v>924.16521999999998</v>
      </c>
      <c r="J24" s="707">
        <v>-42.501446600000008</v>
      </c>
      <c r="K24" s="709">
        <v>0.31867766209094328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12</v>
      </c>
      <c r="C25" s="707">
        <v>4.1013599999999997</v>
      </c>
      <c r="D25" s="707">
        <v>-7.8986400000000003</v>
      </c>
      <c r="E25" s="708">
        <v>0.34177999999999997</v>
      </c>
      <c r="F25" s="706">
        <v>9</v>
      </c>
      <c r="G25" s="707">
        <v>3</v>
      </c>
      <c r="H25" s="707">
        <v>0</v>
      </c>
      <c r="I25" s="707">
        <v>0</v>
      </c>
      <c r="J25" s="707">
        <v>-3</v>
      </c>
      <c r="K25" s="709">
        <v>0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23</v>
      </c>
      <c r="C26" s="707">
        <v>16.486219999999999</v>
      </c>
      <c r="D26" s="707">
        <v>-6.5137800000000006</v>
      </c>
      <c r="E26" s="708">
        <v>0.71679217391304351</v>
      </c>
      <c r="F26" s="706">
        <v>21.999999800000001</v>
      </c>
      <c r="G26" s="707">
        <v>7.3333332666666671</v>
      </c>
      <c r="H26" s="707">
        <v>0.69099999999999995</v>
      </c>
      <c r="I26" s="707">
        <v>2.4209999999999998</v>
      </c>
      <c r="J26" s="707">
        <v>-4.9123332666666677</v>
      </c>
      <c r="K26" s="709">
        <v>0.11004545554586777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53.000000299999996</v>
      </c>
      <c r="C27" s="707">
        <v>57.863730000000004</v>
      </c>
      <c r="D27" s="707">
        <v>4.8637297000000075</v>
      </c>
      <c r="E27" s="708">
        <v>1.0917684843862163</v>
      </c>
      <c r="F27" s="706">
        <v>53.000000299999996</v>
      </c>
      <c r="G27" s="707">
        <v>17.666666766666665</v>
      </c>
      <c r="H27" s="707">
        <v>15.909000000000001</v>
      </c>
      <c r="I27" s="707">
        <v>52.374600000000001</v>
      </c>
      <c r="J27" s="707">
        <v>34.707933233333335</v>
      </c>
      <c r="K27" s="709">
        <v>0.98819999440641526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2.0000003999999998</v>
      </c>
      <c r="C28" s="707">
        <v>0</v>
      </c>
      <c r="D28" s="707">
        <v>-2.0000003999999998</v>
      </c>
      <c r="E28" s="708">
        <v>0</v>
      </c>
      <c r="F28" s="706">
        <v>2.0000003999999998</v>
      </c>
      <c r="G28" s="707">
        <v>0.66666679999999989</v>
      </c>
      <c r="H28" s="707">
        <v>0</v>
      </c>
      <c r="I28" s="707">
        <v>1.694</v>
      </c>
      <c r="J28" s="707">
        <v>1.0273332000000002</v>
      </c>
      <c r="K28" s="709">
        <v>0.84699983060003392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0</v>
      </c>
      <c r="C29" s="707">
        <v>0</v>
      </c>
      <c r="D29" s="707">
        <v>0</v>
      </c>
      <c r="E29" s="708">
        <v>0</v>
      </c>
      <c r="F29" s="706">
        <v>0</v>
      </c>
      <c r="G29" s="707">
        <v>0</v>
      </c>
      <c r="H29" s="707">
        <v>1.7</v>
      </c>
      <c r="I29" s="707">
        <v>6.8</v>
      </c>
      <c r="J29" s="707">
        <v>6.8</v>
      </c>
      <c r="K29" s="709">
        <v>0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142.1793241</v>
      </c>
      <c r="C30" s="707">
        <v>113.03516</v>
      </c>
      <c r="D30" s="707">
        <v>-29.144164099999998</v>
      </c>
      <c r="E30" s="708">
        <v>0.79501826806053866</v>
      </c>
      <c r="F30" s="706">
        <v>149.915313</v>
      </c>
      <c r="G30" s="707">
        <v>49.971770999999997</v>
      </c>
      <c r="H30" s="707">
        <v>15.091010000000001</v>
      </c>
      <c r="I30" s="707">
        <v>54.985980000000005</v>
      </c>
      <c r="J30" s="707">
        <v>5.0142090000000081</v>
      </c>
      <c r="K30" s="709">
        <v>0.36678027680868069</v>
      </c>
      <c r="L30" s="270"/>
      <c r="M30" s="705" t="str">
        <f t="shared" si="0"/>
        <v>X</v>
      </c>
    </row>
    <row r="31" spans="1:13" ht="14.45" customHeight="1" x14ac:dyDescent="0.2">
      <c r="A31" s="710" t="s">
        <v>355</v>
      </c>
      <c r="B31" s="706">
        <v>130.4990057</v>
      </c>
      <c r="C31" s="707">
        <v>103.00755000000001</v>
      </c>
      <c r="D31" s="707">
        <v>-27.491455699999989</v>
      </c>
      <c r="E31" s="708">
        <v>0.78933589913168212</v>
      </c>
      <c r="F31" s="706">
        <v>137.59198710000001</v>
      </c>
      <c r="G31" s="707">
        <v>45.863995700000004</v>
      </c>
      <c r="H31" s="707">
        <v>13.521739999999999</v>
      </c>
      <c r="I31" s="707">
        <v>50.254109999999997</v>
      </c>
      <c r="J31" s="707">
        <v>4.3901142999999934</v>
      </c>
      <c r="K31" s="709">
        <v>0.3652400918047356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11.680318400000001</v>
      </c>
      <c r="C32" s="707">
        <v>10.027610000000001</v>
      </c>
      <c r="D32" s="707">
        <v>-1.6527083999999999</v>
      </c>
      <c r="E32" s="708">
        <v>0.85850485034723023</v>
      </c>
      <c r="F32" s="706">
        <v>12.3233259</v>
      </c>
      <c r="G32" s="707">
        <v>4.1077753000000001</v>
      </c>
      <c r="H32" s="707">
        <v>1.5692699999999999</v>
      </c>
      <c r="I32" s="707">
        <v>4.7318699999999998</v>
      </c>
      <c r="J32" s="707">
        <v>0.62409469999999967</v>
      </c>
      <c r="K32" s="709">
        <v>0.38397669901759229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222.9516027</v>
      </c>
      <c r="C33" s="707">
        <v>265.50963999999999</v>
      </c>
      <c r="D33" s="707">
        <v>42.558037299999995</v>
      </c>
      <c r="E33" s="708">
        <v>1.190884643952371</v>
      </c>
      <c r="F33" s="706">
        <v>247.48667159999999</v>
      </c>
      <c r="G33" s="707">
        <v>82.495557199999993</v>
      </c>
      <c r="H33" s="707">
        <v>18.019970000000001</v>
      </c>
      <c r="I33" s="707">
        <v>101.05395</v>
      </c>
      <c r="J33" s="707">
        <v>18.558392800000007</v>
      </c>
      <c r="K33" s="709">
        <v>0.40832077681875456</v>
      </c>
      <c r="L33" s="270"/>
      <c r="M33" s="705" t="str">
        <f t="shared" si="0"/>
        <v>X</v>
      </c>
    </row>
    <row r="34" spans="1:13" ht="14.45" customHeight="1" x14ac:dyDescent="0.2">
      <c r="A34" s="710" t="s">
        <v>358</v>
      </c>
      <c r="B34" s="706">
        <v>0</v>
      </c>
      <c r="C34" s="707">
        <v>12.52882</v>
      </c>
      <c r="D34" s="707">
        <v>12.52882</v>
      </c>
      <c r="E34" s="708">
        <v>0</v>
      </c>
      <c r="F34" s="706">
        <v>0</v>
      </c>
      <c r="G34" s="707">
        <v>0</v>
      </c>
      <c r="H34" s="707">
        <v>0.06</v>
      </c>
      <c r="I34" s="707">
        <v>1.27</v>
      </c>
      <c r="J34" s="707">
        <v>1.27</v>
      </c>
      <c r="K34" s="709">
        <v>0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9.9999999000000006</v>
      </c>
      <c r="C35" s="707">
        <v>8.7686000000000011</v>
      </c>
      <c r="D35" s="707">
        <v>-1.2313998999999995</v>
      </c>
      <c r="E35" s="708">
        <v>0.87686000876860015</v>
      </c>
      <c r="F35" s="706">
        <v>9.9999999000000006</v>
      </c>
      <c r="G35" s="707">
        <v>3.3333333000000001</v>
      </c>
      <c r="H35" s="707">
        <v>0.65964</v>
      </c>
      <c r="I35" s="707">
        <v>2.53844</v>
      </c>
      <c r="J35" s="707">
        <v>-0.79489330000000002</v>
      </c>
      <c r="K35" s="709">
        <v>0.25384400253844003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42.000000099999994</v>
      </c>
      <c r="C36" s="707">
        <v>83.270289999999989</v>
      </c>
      <c r="D36" s="707">
        <v>41.270289899999995</v>
      </c>
      <c r="E36" s="708">
        <v>1.9826259476604144</v>
      </c>
      <c r="F36" s="706">
        <v>42.000000099999994</v>
      </c>
      <c r="G36" s="707">
        <v>14.000000033333331</v>
      </c>
      <c r="H36" s="707">
        <v>4.5070600000000001</v>
      </c>
      <c r="I36" s="707">
        <v>32.252990000000004</v>
      </c>
      <c r="J36" s="707">
        <v>18.252989966666675</v>
      </c>
      <c r="K36" s="709">
        <v>0.76792833150493278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39.000000299999996</v>
      </c>
      <c r="C37" s="707">
        <v>42.366959999999999</v>
      </c>
      <c r="D37" s="707">
        <v>3.3669597000000024</v>
      </c>
      <c r="E37" s="708">
        <v>1.0863322993359055</v>
      </c>
      <c r="F37" s="706">
        <v>39.000000299999996</v>
      </c>
      <c r="G37" s="707">
        <v>13.000000099999999</v>
      </c>
      <c r="H37" s="707">
        <v>2.3266199999999997</v>
      </c>
      <c r="I37" s="707">
        <v>10.461879999999999</v>
      </c>
      <c r="J37" s="707">
        <v>-2.5381201000000004</v>
      </c>
      <c r="K37" s="709">
        <v>0.26825333126984618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19.3501683</v>
      </c>
      <c r="C38" s="707">
        <v>11.488</v>
      </c>
      <c r="D38" s="707">
        <v>-7.8621683000000004</v>
      </c>
      <c r="E38" s="708">
        <v>0.59368992671758825</v>
      </c>
      <c r="F38" s="706">
        <v>21.376163999999999</v>
      </c>
      <c r="G38" s="707">
        <v>7.1253880000000001</v>
      </c>
      <c r="H38" s="707">
        <v>0</v>
      </c>
      <c r="I38" s="707">
        <v>7.9026999999999994</v>
      </c>
      <c r="J38" s="707">
        <v>0.77731199999999934</v>
      </c>
      <c r="K38" s="709">
        <v>0.36969682680203986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0</v>
      </c>
      <c r="C39" s="707">
        <v>0.13643</v>
      </c>
      <c r="D39" s="707">
        <v>0.13643</v>
      </c>
      <c r="E39" s="708">
        <v>0</v>
      </c>
      <c r="F39" s="706">
        <v>0</v>
      </c>
      <c r="G39" s="707">
        <v>0</v>
      </c>
      <c r="H39" s="707">
        <v>0</v>
      </c>
      <c r="I39" s="707">
        <v>0</v>
      </c>
      <c r="J39" s="707">
        <v>0</v>
      </c>
      <c r="K39" s="709">
        <v>0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0</v>
      </c>
      <c r="C40" s="707">
        <v>1.2826</v>
      </c>
      <c r="D40" s="707">
        <v>1.2826</v>
      </c>
      <c r="E40" s="708">
        <v>0</v>
      </c>
      <c r="F40" s="706">
        <v>0</v>
      </c>
      <c r="G40" s="707">
        <v>0</v>
      </c>
      <c r="H40" s="707">
        <v>0.11737</v>
      </c>
      <c r="I40" s="707">
        <v>0.35211000000000003</v>
      </c>
      <c r="J40" s="707">
        <v>0.35211000000000003</v>
      </c>
      <c r="K40" s="709">
        <v>0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0</v>
      </c>
      <c r="C41" s="707">
        <v>0.32127999999999995</v>
      </c>
      <c r="D41" s="707">
        <v>0.32127999999999995</v>
      </c>
      <c r="E41" s="708">
        <v>0</v>
      </c>
      <c r="F41" s="706">
        <v>0</v>
      </c>
      <c r="G41" s="707">
        <v>0</v>
      </c>
      <c r="H41" s="707">
        <v>0</v>
      </c>
      <c r="I41" s="707">
        <v>7.3499999999999996E-2</v>
      </c>
      <c r="J41" s="707">
        <v>7.3499999999999996E-2</v>
      </c>
      <c r="K41" s="709">
        <v>0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48.601434099999999</v>
      </c>
      <c r="C42" s="707">
        <v>37.630559999999996</v>
      </c>
      <c r="D42" s="707">
        <v>-10.970874100000003</v>
      </c>
      <c r="E42" s="708">
        <v>0.77426851073104441</v>
      </c>
      <c r="F42" s="706">
        <v>71.110507299999995</v>
      </c>
      <c r="G42" s="707">
        <v>23.70350243333333</v>
      </c>
      <c r="H42" s="707">
        <v>5.2090800000000002</v>
      </c>
      <c r="I42" s="707">
        <v>24.66478</v>
      </c>
      <c r="J42" s="707">
        <v>0.96127756666666997</v>
      </c>
      <c r="K42" s="709">
        <v>0.34685141389787277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0</v>
      </c>
      <c r="C43" s="707">
        <v>2.6619999999999999</v>
      </c>
      <c r="D43" s="707">
        <v>2.6619999999999999</v>
      </c>
      <c r="E43" s="708">
        <v>0</v>
      </c>
      <c r="F43" s="706">
        <v>0</v>
      </c>
      <c r="G43" s="707">
        <v>0</v>
      </c>
      <c r="H43" s="707">
        <v>0</v>
      </c>
      <c r="I43" s="707">
        <v>0</v>
      </c>
      <c r="J43" s="707">
        <v>0</v>
      </c>
      <c r="K43" s="709">
        <v>0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0</v>
      </c>
      <c r="C44" s="707">
        <v>4.8572499999999996</v>
      </c>
      <c r="D44" s="707">
        <v>4.8572499999999996</v>
      </c>
      <c r="E44" s="708">
        <v>0</v>
      </c>
      <c r="F44" s="706">
        <v>0</v>
      </c>
      <c r="G44" s="707">
        <v>0</v>
      </c>
      <c r="H44" s="707">
        <v>0</v>
      </c>
      <c r="I44" s="707">
        <v>0</v>
      </c>
      <c r="J44" s="707">
        <v>0</v>
      </c>
      <c r="K44" s="709">
        <v>0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64</v>
      </c>
      <c r="C45" s="707">
        <v>60.196849999999998</v>
      </c>
      <c r="D45" s="707">
        <v>-3.8031500000000023</v>
      </c>
      <c r="E45" s="708">
        <v>0.94057578124999996</v>
      </c>
      <c r="F45" s="706">
        <v>64</v>
      </c>
      <c r="G45" s="707">
        <v>21.333333333333332</v>
      </c>
      <c r="H45" s="707">
        <v>5.1402000000000001</v>
      </c>
      <c r="I45" s="707">
        <v>21.53755</v>
      </c>
      <c r="J45" s="707">
        <v>0.20421666666666738</v>
      </c>
      <c r="K45" s="709">
        <v>0.33652421874999999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7.6929634999999994</v>
      </c>
      <c r="C46" s="707">
        <v>622.03005000000007</v>
      </c>
      <c r="D46" s="707">
        <v>614.33708650000005</v>
      </c>
      <c r="E46" s="708">
        <v>80.857013035353688</v>
      </c>
      <c r="F46" s="706">
        <v>6.4992452000000007</v>
      </c>
      <c r="G46" s="707">
        <v>2.1664150666666671</v>
      </c>
      <c r="H46" s="707">
        <v>0.16919000000000001</v>
      </c>
      <c r="I46" s="707">
        <v>0.75995000000000001</v>
      </c>
      <c r="J46" s="707">
        <v>-1.4064650666666672</v>
      </c>
      <c r="K46" s="709">
        <v>0.11692896276632245</v>
      </c>
      <c r="L46" s="270"/>
      <c r="M46" s="705" t="str">
        <f t="shared" si="0"/>
        <v>X</v>
      </c>
    </row>
    <row r="47" spans="1:13" ht="14.45" customHeight="1" x14ac:dyDescent="0.2">
      <c r="A47" s="710" t="s">
        <v>371</v>
      </c>
      <c r="B47" s="706">
        <v>1.2245051</v>
      </c>
      <c r="C47" s="707">
        <v>0</v>
      </c>
      <c r="D47" s="707">
        <v>-1.2245051</v>
      </c>
      <c r="E47" s="708">
        <v>0</v>
      </c>
      <c r="F47" s="706">
        <v>3.0612631000000001</v>
      </c>
      <c r="G47" s="707">
        <v>1.0204210333333334</v>
      </c>
      <c r="H47" s="707">
        <v>0</v>
      </c>
      <c r="I47" s="707">
        <v>0</v>
      </c>
      <c r="J47" s="707">
        <v>-1.0204210333333334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1.4684584000000001</v>
      </c>
      <c r="C48" s="707">
        <v>619.9556</v>
      </c>
      <c r="D48" s="707">
        <v>618.48714159999997</v>
      </c>
      <c r="E48" s="708">
        <v>422.1812480353546</v>
      </c>
      <c r="F48" s="706">
        <v>1.6230331</v>
      </c>
      <c r="G48" s="707">
        <v>0.54101103333333334</v>
      </c>
      <c r="H48" s="707">
        <v>0</v>
      </c>
      <c r="I48" s="707">
        <v>0</v>
      </c>
      <c r="J48" s="707">
        <v>-0.54101103333333334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0</v>
      </c>
      <c r="C49" s="707">
        <v>0.70784999999999998</v>
      </c>
      <c r="D49" s="707">
        <v>0.70784999999999998</v>
      </c>
      <c r="E49" s="708">
        <v>0</v>
      </c>
      <c r="F49" s="706">
        <v>0</v>
      </c>
      <c r="G49" s="707">
        <v>0</v>
      </c>
      <c r="H49" s="707">
        <v>0</v>
      </c>
      <c r="I49" s="707">
        <v>0</v>
      </c>
      <c r="J49" s="707">
        <v>0</v>
      </c>
      <c r="K49" s="709">
        <v>0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5</v>
      </c>
      <c r="C50" s="707">
        <v>1.3665999999999998</v>
      </c>
      <c r="D50" s="707">
        <v>-3.6334</v>
      </c>
      <c r="E50" s="708">
        <v>0.27331999999999995</v>
      </c>
      <c r="F50" s="706">
        <v>1.8149490000000001</v>
      </c>
      <c r="G50" s="707">
        <v>0.60498300000000005</v>
      </c>
      <c r="H50" s="707">
        <v>0.16919000000000001</v>
      </c>
      <c r="I50" s="707">
        <v>0.75995000000000001</v>
      </c>
      <c r="J50" s="707">
        <v>0.15496699999999997</v>
      </c>
      <c r="K50" s="709">
        <v>0.41871699976142579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38.000000200000002</v>
      </c>
      <c r="C51" s="707">
        <v>421.03618</v>
      </c>
      <c r="D51" s="707">
        <v>383.03617980000001</v>
      </c>
      <c r="E51" s="708">
        <v>11.079899415368949</v>
      </c>
      <c r="F51" s="706">
        <v>209</v>
      </c>
      <c r="G51" s="707">
        <v>69.666666666666671</v>
      </c>
      <c r="H51" s="707">
        <v>15.80233</v>
      </c>
      <c r="I51" s="707">
        <v>100.2139</v>
      </c>
      <c r="J51" s="707">
        <v>30.547233333333324</v>
      </c>
      <c r="K51" s="709">
        <v>0.47949234449760764</v>
      </c>
      <c r="L51" s="270"/>
      <c r="M51" s="705" t="str">
        <f t="shared" si="0"/>
        <v>X</v>
      </c>
    </row>
    <row r="52" spans="1:13" ht="14.45" customHeight="1" x14ac:dyDescent="0.2">
      <c r="A52" s="710" t="s">
        <v>376</v>
      </c>
      <c r="B52" s="706">
        <v>0</v>
      </c>
      <c r="C52" s="707">
        <v>8.68187</v>
      </c>
      <c r="D52" s="707">
        <v>8.68187</v>
      </c>
      <c r="E52" s="708">
        <v>0</v>
      </c>
      <c r="F52" s="706">
        <v>0</v>
      </c>
      <c r="G52" s="707">
        <v>0</v>
      </c>
      <c r="H52" s="707">
        <v>0.31218000000000001</v>
      </c>
      <c r="I52" s="707">
        <v>3.59612</v>
      </c>
      <c r="J52" s="707">
        <v>3.59612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0</v>
      </c>
      <c r="C53" s="707">
        <v>0.51900000000000002</v>
      </c>
      <c r="D53" s="707">
        <v>0.51900000000000002</v>
      </c>
      <c r="E53" s="708">
        <v>0</v>
      </c>
      <c r="F53" s="706">
        <v>0</v>
      </c>
      <c r="G53" s="707">
        <v>0</v>
      </c>
      <c r="H53" s="707">
        <v>0</v>
      </c>
      <c r="I53" s="707">
        <v>0</v>
      </c>
      <c r="J53" s="707">
        <v>0</v>
      </c>
      <c r="K53" s="709">
        <v>0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1.0000001000000001</v>
      </c>
      <c r="C54" s="707">
        <v>160.93010999999998</v>
      </c>
      <c r="D54" s="707">
        <v>159.93010989999999</v>
      </c>
      <c r="E54" s="708">
        <v>160.93009390699058</v>
      </c>
      <c r="F54" s="706">
        <v>163.99999979999998</v>
      </c>
      <c r="G54" s="707">
        <v>54.666666599999992</v>
      </c>
      <c r="H54" s="707">
        <v>12.0776</v>
      </c>
      <c r="I54" s="707">
        <v>83.921229999999994</v>
      </c>
      <c r="J54" s="707">
        <v>29.254563400000002</v>
      </c>
      <c r="K54" s="709">
        <v>0.51171481769721316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37.000000099999994</v>
      </c>
      <c r="C55" s="707">
        <v>42.266949999999994</v>
      </c>
      <c r="D55" s="707">
        <v>5.2669499000000002</v>
      </c>
      <c r="E55" s="708">
        <v>1.1423499969125677</v>
      </c>
      <c r="F55" s="706">
        <v>45.000000200000002</v>
      </c>
      <c r="G55" s="707">
        <v>15.000000066666667</v>
      </c>
      <c r="H55" s="707">
        <v>3.41255</v>
      </c>
      <c r="I55" s="707">
        <v>12.696549999999998</v>
      </c>
      <c r="J55" s="707">
        <v>-2.3034500666666684</v>
      </c>
      <c r="K55" s="709">
        <v>0.28214555430157529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0</v>
      </c>
      <c r="C56" s="707">
        <v>165.74579999999997</v>
      </c>
      <c r="D56" s="707">
        <v>165.74579999999997</v>
      </c>
      <c r="E56" s="708">
        <v>0</v>
      </c>
      <c r="F56" s="706">
        <v>0</v>
      </c>
      <c r="G56" s="707">
        <v>0</v>
      </c>
      <c r="H56" s="707">
        <v>0</v>
      </c>
      <c r="I56" s="707">
        <v>0</v>
      </c>
      <c r="J56" s="707">
        <v>0</v>
      </c>
      <c r="K56" s="709">
        <v>0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0</v>
      </c>
      <c r="C57" s="707">
        <v>23.15005</v>
      </c>
      <c r="D57" s="707">
        <v>23.15005</v>
      </c>
      <c r="E57" s="708">
        <v>0</v>
      </c>
      <c r="F57" s="706">
        <v>0</v>
      </c>
      <c r="G57" s="707">
        <v>0</v>
      </c>
      <c r="H57" s="707">
        <v>0</v>
      </c>
      <c r="I57" s="707">
        <v>0</v>
      </c>
      <c r="J57" s="707">
        <v>0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</v>
      </c>
      <c r="C58" s="707">
        <v>19.7424</v>
      </c>
      <c r="D58" s="707">
        <v>19.7424</v>
      </c>
      <c r="E58" s="708">
        <v>0</v>
      </c>
      <c r="F58" s="706">
        <v>0</v>
      </c>
      <c r="G58" s="707">
        <v>0</v>
      </c>
      <c r="H58" s="707">
        <v>0</v>
      </c>
      <c r="I58" s="707">
        <v>0</v>
      </c>
      <c r="J58" s="707">
        <v>0</v>
      </c>
      <c r="K58" s="709">
        <v>0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0</v>
      </c>
      <c r="C59" s="707">
        <v>0.26400000000000001</v>
      </c>
      <c r="D59" s="707">
        <v>0.26400000000000001</v>
      </c>
      <c r="E59" s="708">
        <v>0</v>
      </c>
      <c r="F59" s="706">
        <v>0</v>
      </c>
      <c r="G59" s="707">
        <v>0</v>
      </c>
      <c r="H59" s="707">
        <v>0</v>
      </c>
      <c r="I59" s="707">
        <v>0</v>
      </c>
      <c r="J59" s="707">
        <v>0</v>
      </c>
      <c r="K59" s="709">
        <v>0</v>
      </c>
      <c r="L59" s="270"/>
      <c r="M59" s="705" t="str">
        <f t="shared" si="0"/>
        <v>X</v>
      </c>
    </row>
    <row r="60" spans="1:13" ht="14.45" customHeight="1" x14ac:dyDescent="0.2">
      <c r="A60" s="710" t="s">
        <v>384</v>
      </c>
      <c r="B60" s="706">
        <v>0</v>
      </c>
      <c r="C60" s="707">
        <v>0.26400000000000001</v>
      </c>
      <c r="D60" s="707">
        <v>0.26400000000000001</v>
      </c>
      <c r="E60" s="708">
        <v>0</v>
      </c>
      <c r="F60" s="706">
        <v>0</v>
      </c>
      <c r="G60" s="707">
        <v>0</v>
      </c>
      <c r="H60" s="707">
        <v>0</v>
      </c>
      <c r="I60" s="707">
        <v>0</v>
      </c>
      <c r="J60" s="707">
        <v>0</v>
      </c>
      <c r="K60" s="709">
        <v>0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2360.9609356999999</v>
      </c>
      <c r="C61" s="707">
        <v>2311.8919999999998</v>
      </c>
      <c r="D61" s="707">
        <v>-49.068935700000111</v>
      </c>
      <c r="E61" s="708">
        <v>0.9792165406220702</v>
      </c>
      <c r="F61" s="706">
        <v>2383.7499945999998</v>
      </c>
      <c r="G61" s="707">
        <v>794.58333153333331</v>
      </c>
      <c r="H61" s="707">
        <v>200.79300000000001</v>
      </c>
      <c r="I61" s="707">
        <v>988.80100000000004</v>
      </c>
      <c r="J61" s="707">
        <v>194.21766846666674</v>
      </c>
      <c r="K61" s="709">
        <v>0.41480902034188522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2360.9609356999999</v>
      </c>
      <c r="C62" s="707">
        <v>2311.8919999999998</v>
      </c>
      <c r="D62" s="707">
        <v>-49.068935700000111</v>
      </c>
      <c r="E62" s="708">
        <v>0.9792165406220702</v>
      </c>
      <c r="F62" s="706">
        <v>2383.7499945999998</v>
      </c>
      <c r="G62" s="707">
        <v>794.58333153333331</v>
      </c>
      <c r="H62" s="707">
        <v>200.79300000000001</v>
      </c>
      <c r="I62" s="707">
        <v>988.80100000000004</v>
      </c>
      <c r="J62" s="707">
        <v>194.21766846666674</v>
      </c>
      <c r="K62" s="709">
        <v>0.41480902034188522</v>
      </c>
      <c r="L62" s="270"/>
      <c r="M62" s="705" t="str">
        <f t="shared" si="0"/>
        <v>X</v>
      </c>
    </row>
    <row r="63" spans="1:13" ht="14.45" customHeight="1" x14ac:dyDescent="0.2">
      <c r="A63" s="710" t="s">
        <v>387</v>
      </c>
      <c r="B63" s="706">
        <v>773.84042949999991</v>
      </c>
      <c r="C63" s="707">
        <v>748.92499999999995</v>
      </c>
      <c r="D63" s="707">
        <v>-24.915429499999959</v>
      </c>
      <c r="E63" s="708">
        <v>0.96780288474188603</v>
      </c>
      <c r="F63" s="706">
        <v>746.66882950000002</v>
      </c>
      <c r="G63" s="707">
        <v>248.88960983333334</v>
      </c>
      <c r="H63" s="707">
        <v>53.393999999999998</v>
      </c>
      <c r="I63" s="707">
        <v>228.65899999999999</v>
      </c>
      <c r="J63" s="707">
        <v>-20.230609833333347</v>
      </c>
      <c r="K63" s="709">
        <v>0.30623884507555971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269.9119298</v>
      </c>
      <c r="C64" s="707">
        <v>238.72200000000001</v>
      </c>
      <c r="D64" s="707">
        <v>-31.189929799999987</v>
      </c>
      <c r="E64" s="708">
        <v>0.88444404875652893</v>
      </c>
      <c r="F64" s="706">
        <v>276.45180360000001</v>
      </c>
      <c r="G64" s="707">
        <v>92.150601199999997</v>
      </c>
      <c r="H64" s="707">
        <v>20.905999999999999</v>
      </c>
      <c r="I64" s="707">
        <v>91.457999999999998</v>
      </c>
      <c r="J64" s="707">
        <v>-0.69260119999999858</v>
      </c>
      <c r="K64" s="709">
        <v>0.33082800983397165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1317.2085763999999</v>
      </c>
      <c r="C65" s="707">
        <v>1324.2449999999999</v>
      </c>
      <c r="D65" s="707">
        <v>7.0364236000000346</v>
      </c>
      <c r="E65" s="708">
        <v>1.00534192057816</v>
      </c>
      <c r="F65" s="706">
        <v>1360.6293615000002</v>
      </c>
      <c r="G65" s="707">
        <v>453.54312050000004</v>
      </c>
      <c r="H65" s="707">
        <v>126.49299999999999</v>
      </c>
      <c r="I65" s="707">
        <v>668.68399999999997</v>
      </c>
      <c r="J65" s="707">
        <v>215.14087949999993</v>
      </c>
      <c r="K65" s="709">
        <v>0.4914519845895593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5622.0887851999996</v>
      </c>
      <c r="C66" s="707">
        <v>7862.8412400000007</v>
      </c>
      <c r="D66" s="707">
        <v>2240.752454800001</v>
      </c>
      <c r="E66" s="708">
        <v>1.3985622675861547</v>
      </c>
      <c r="F66" s="706">
        <v>9070.8038446999908</v>
      </c>
      <c r="G66" s="707">
        <v>3023.6012815666636</v>
      </c>
      <c r="H66" s="707">
        <v>370.04498999999998</v>
      </c>
      <c r="I66" s="707">
        <v>2348.7035799999999</v>
      </c>
      <c r="J66" s="707">
        <v>-674.89770156666373</v>
      </c>
      <c r="K66" s="709">
        <v>0.25893003753711769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442.38001350000002</v>
      </c>
      <c r="C67" s="707">
        <v>634.18781999999999</v>
      </c>
      <c r="D67" s="707">
        <v>191.80780649999997</v>
      </c>
      <c r="E67" s="708">
        <v>1.4335815376975658</v>
      </c>
      <c r="F67" s="706">
        <v>280.9374565</v>
      </c>
      <c r="G67" s="707">
        <v>93.645818833333337</v>
      </c>
      <c r="H67" s="707">
        <v>75.605119999999999</v>
      </c>
      <c r="I67" s="707">
        <v>163.45881</v>
      </c>
      <c r="J67" s="707">
        <v>69.812991166666663</v>
      </c>
      <c r="K67" s="709">
        <v>0.58183345160313293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442.38001350000002</v>
      </c>
      <c r="C68" s="707">
        <v>634.18781999999999</v>
      </c>
      <c r="D68" s="707">
        <v>191.80780649999997</v>
      </c>
      <c r="E68" s="708">
        <v>1.4335815376975658</v>
      </c>
      <c r="F68" s="706">
        <v>280.9374565</v>
      </c>
      <c r="G68" s="707">
        <v>93.645818833333337</v>
      </c>
      <c r="H68" s="707">
        <v>75.605119999999999</v>
      </c>
      <c r="I68" s="707">
        <v>163.45881</v>
      </c>
      <c r="J68" s="707">
        <v>69.812991166666663</v>
      </c>
      <c r="K68" s="709">
        <v>0.58183345160313293</v>
      </c>
      <c r="L68" s="270"/>
      <c r="M68" s="705" t="str">
        <f t="shared" si="0"/>
        <v>X</v>
      </c>
    </row>
    <row r="69" spans="1:13" ht="14.45" customHeight="1" x14ac:dyDescent="0.2">
      <c r="A69" s="710" t="s">
        <v>393</v>
      </c>
      <c r="B69" s="706">
        <v>175.04799869999999</v>
      </c>
      <c r="C69" s="707">
        <v>287.5444</v>
      </c>
      <c r="D69" s="707">
        <v>112.4964013</v>
      </c>
      <c r="E69" s="708">
        <v>1.6426603110887208</v>
      </c>
      <c r="F69" s="706">
        <v>175.04799929999999</v>
      </c>
      <c r="G69" s="707">
        <v>58.349333099999996</v>
      </c>
      <c r="H69" s="707">
        <v>0</v>
      </c>
      <c r="I69" s="707">
        <v>0</v>
      </c>
      <c r="J69" s="707">
        <v>-58.349333099999996</v>
      </c>
      <c r="K69" s="709">
        <v>0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4.0377345</v>
      </c>
      <c r="C70" s="707">
        <v>0.26900000000000002</v>
      </c>
      <c r="D70" s="707">
        <v>-3.7687344999999999</v>
      </c>
      <c r="E70" s="708">
        <v>6.662151758616125E-2</v>
      </c>
      <c r="F70" s="706">
        <v>7.9733572000000006</v>
      </c>
      <c r="G70" s="707">
        <v>2.6577857333333337</v>
      </c>
      <c r="H70" s="707">
        <v>0</v>
      </c>
      <c r="I70" s="707">
        <v>0</v>
      </c>
      <c r="J70" s="707">
        <v>-2.6577857333333337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160</v>
      </c>
      <c r="C71" s="707">
        <v>24.734819999999999</v>
      </c>
      <c r="D71" s="707">
        <v>-135.26517999999999</v>
      </c>
      <c r="E71" s="708">
        <v>0.15459262499999998</v>
      </c>
      <c r="F71" s="706">
        <v>21.014206399999999</v>
      </c>
      <c r="G71" s="707">
        <v>7.0047354666666664</v>
      </c>
      <c r="H71" s="707">
        <v>48.043050000000001</v>
      </c>
      <c r="I71" s="707">
        <v>86.596689999999995</v>
      </c>
      <c r="J71" s="707">
        <v>79.591954533333336</v>
      </c>
      <c r="K71" s="709">
        <v>4.1208641597809752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35.412924500000003</v>
      </c>
      <c r="C72" s="707">
        <v>38.826689999999999</v>
      </c>
      <c r="D72" s="707">
        <v>3.4137654999999967</v>
      </c>
      <c r="E72" s="708">
        <v>1.096398858557982</v>
      </c>
      <c r="F72" s="706">
        <v>41.956832599999998</v>
      </c>
      <c r="G72" s="707">
        <v>13.985610866666667</v>
      </c>
      <c r="H72" s="707">
        <v>2.8170700000000002</v>
      </c>
      <c r="I72" s="707">
        <v>18.582039999999999</v>
      </c>
      <c r="J72" s="707">
        <v>4.5964291333333325</v>
      </c>
      <c r="K72" s="709">
        <v>0.44288471861434076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7.8813558000000006</v>
      </c>
      <c r="C73" s="707">
        <v>8.5645100000000003</v>
      </c>
      <c r="D73" s="707">
        <v>0.68315419999999971</v>
      </c>
      <c r="E73" s="708">
        <v>1.0866797816690372</v>
      </c>
      <c r="F73" s="706">
        <v>3.3777241</v>
      </c>
      <c r="G73" s="707">
        <v>1.1259080333333333</v>
      </c>
      <c r="H73" s="707">
        <v>0</v>
      </c>
      <c r="I73" s="707">
        <v>0</v>
      </c>
      <c r="J73" s="707">
        <v>-1.1259080333333333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0</v>
      </c>
      <c r="C74" s="707">
        <v>6.0499999999999998E-3</v>
      </c>
      <c r="D74" s="707">
        <v>6.0499999999999998E-3</v>
      </c>
      <c r="E74" s="708">
        <v>0</v>
      </c>
      <c r="F74" s="706">
        <v>0</v>
      </c>
      <c r="G74" s="707">
        <v>0</v>
      </c>
      <c r="H74" s="707">
        <v>0</v>
      </c>
      <c r="I74" s="707">
        <v>0</v>
      </c>
      <c r="J74" s="707">
        <v>0</v>
      </c>
      <c r="K74" s="709">
        <v>0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60</v>
      </c>
      <c r="C75" s="707">
        <v>52.03</v>
      </c>
      <c r="D75" s="707">
        <v>-7.9699999999999989</v>
      </c>
      <c r="E75" s="708">
        <v>0.86716666666666664</v>
      </c>
      <c r="F75" s="706">
        <v>31.567336899999997</v>
      </c>
      <c r="G75" s="707">
        <v>10.522445633333332</v>
      </c>
      <c r="H75" s="707">
        <v>24.745000000000001</v>
      </c>
      <c r="I75" s="707">
        <v>26.684999999999999</v>
      </c>
      <c r="J75" s="707">
        <v>16.162554366666669</v>
      </c>
      <c r="K75" s="709">
        <v>0.84533580024610822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0</v>
      </c>
      <c r="C76" s="707">
        <v>222.21235000000001</v>
      </c>
      <c r="D76" s="707">
        <v>222.21235000000001</v>
      </c>
      <c r="E76" s="708">
        <v>0</v>
      </c>
      <c r="F76" s="706">
        <v>0</v>
      </c>
      <c r="G76" s="707">
        <v>0</v>
      </c>
      <c r="H76" s="707">
        <v>0</v>
      </c>
      <c r="I76" s="707">
        <v>31.595080000000003</v>
      </c>
      <c r="J76" s="707">
        <v>31.595080000000003</v>
      </c>
      <c r="K76" s="709">
        <v>0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0</v>
      </c>
      <c r="C77" s="707">
        <v>1.6519999999999999</v>
      </c>
      <c r="D77" s="707">
        <v>1.6519999999999999</v>
      </c>
      <c r="E77" s="708">
        <v>0</v>
      </c>
      <c r="F77" s="706">
        <v>0</v>
      </c>
      <c r="G77" s="707">
        <v>0</v>
      </c>
      <c r="H77" s="707">
        <v>0.63900000000000001</v>
      </c>
      <c r="I77" s="707">
        <v>1.8979999999999999</v>
      </c>
      <c r="J77" s="707">
        <v>1.8979999999999999</v>
      </c>
      <c r="K77" s="709">
        <v>0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0</v>
      </c>
      <c r="C78" s="707">
        <v>1.6519999999999999</v>
      </c>
      <c r="D78" s="707">
        <v>1.6519999999999999</v>
      </c>
      <c r="E78" s="708">
        <v>0</v>
      </c>
      <c r="F78" s="706">
        <v>0</v>
      </c>
      <c r="G78" s="707">
        <v>0</v>
      </c>
      <c r="H78" s="707">
        <v>0.63900000000000001</v>
      </c>
      <c r="I78" s="707">
        <v>1.8979999999999999</v>
      </c>
      <c r="J78" s="707">
        <v>1.8979999999999999</v>
      </c>
      <c r="K78" s="709">
        <v>0</v>
      </c>
      <c r="L78" s="270"/>
      <c r="M78" s="705" t="str">
        <f t="shared" si="1"/>
        <v>X</v>
      </c>
    </row>
    <row r="79" spans="1:13" ht="14.45" customHeight="1" x14ac:dyDescent="0.2">
      <c r="A79" s="710" t="s">
        <v>403</v>
      </c>
      <c r="B79" s="706">
        <v>0</v>
      </c>
      <c r="C79" s="707">
        <v>1.6519999999999999</v>
      </c>
      <c r="D79" s="707">
        <v>1.6519999999999999</v>
      </c>
      <c r="E79" s="708">
        <v>0</v>
      </c>
      <c r="F79" s="706">
        <v>0</v>
      </c>
      <c r="G79" s="707">
        <v>0</v>
      </c>
      <c r="H79" s="707">
        <v>0.63900000000000001</v>
      </c>
      <c r="I79" s="707">
        <v>1.8979999999999999</v>
      </c>
      <c r="J79" s="707">
        <v>1.8979999999999999</v>
      </c>
      <c r="K79" s="709">
        <v>0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5179.7087717000004</v>
      </c>
      <c r="C80" s="707">
        <v>7227.0014199999996</v>
      </c>
      <c r="D80" s="707">
        <v>2047.2926482999992</v>
      </c>
      <c r="E80" s="708">
        <v>1.3952524627418521</v>
      </c>
      <c r="F80" s="706">
        <v>8789.8663882000001</v>
      </c>
      <c r="G80" s="707">
        <v>2929.9554627333332</v>
      </c>
      <c r="H80" s="707">
        <v>293.80086999999997</v>
      </c>
      <c r="I80" s="707">
        <v>2183.3467700000001</v>
      </c>
      <c r="J80" s="707">
        <v>-746.6086927333331</v>
      </c>
      <c r="K80" s="709">
        <v>0.24839362438216864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91.571440700000011</v>
      </c>
      <c r="C81" s="707">
        <v>87.125280000000004</v>
      </c>
      <c r="D81" s="707">
        <v>-4.4461607000000072</v>
      </c>
      <c r="E81" s="708">
        <v>0.95144598942626435</v>
      </c>
      <c r="F81" s="706">
        <v>35.096883900000002</v>
      </c>
      <c r="G81" s="707">
        <v>11.698961300000001</v>
      </c>
      <c r="H81" s="707">
        <v>10.34079</v>
      </c>
      <c r="I81" s="707">
        <v>37.497070000000001</v>
      </c>
      <c r="J81" s="707">
        <v>25.7981087</v>
      </c>
      <c r="K81" s="709">
        <v>1.0683874416554684</v>
      </c>
      <c r="L81" s="270"/>
      <c r="M81" s="705" t="str">
        <f t="shared" si="1"/>
        <v>X</v>
      </c>
    </row>
    <row r="82" spans="1:13" ht="14.45" customHeight="1" x14ac:dyDescent="0.2">
      <c r="A82" s="710" t="s">
        <v>406</v>
      </c>
      <c r="B82" s="706">
        <v>59.220021699999997</v>
      </c>
      <c r="C82" s="707">
        <v>51.404199999999996</v>
      </c>
      <c r="D82" s="707">
        <v>-7.8158217000000008</v>
      </c>
      <c r="E82" s="708">
        <v>0.86802062080298092</v>
      </c>
      <c r="F82" s="706">
        <v>0</v>
      </c>
      <c r="G82" s="707">
        <v>0</v>
      </c>
      <c r="H82" s="707">
        <v>4.7903000000000002</v>
      </c>
      <c r="I82" s="707">
        <v>20.0852</v>
      </c>
      <c r="J82" s="707">
        <v>20.0852</v>
      </c>
      <c r="K82" s="709">
        <v>0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32.351419</v>
      </c>
      <c r="C83" s="707">
        <v>35.721080000000001</v>
      </c>
      <c r="D83" s="707">
        <v>3.3696610000000007</v>
      </c>
      <c r="E83" s="708">
        <v>1.104158058723792</v>
      </c>
      <c r="F83" s="706">
        <v>35.096883900000002</v>
      </c>
      <c r="G83" s="707">
        <v>11.698961300000001</v>
      </c>
      <c r="H83" s="707">
        <v>5.5504899999999999</v>
      </c>
      <c r="I83" s="707">
        <v>17.41187</v>
      </c>
      <c r="J83" s="707">
        <v>5.7129086999999998</v>
      </c>
      <c r="K83" s="709">
        <v>0.49610871579399674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25.774589899999999</v>
      </c>
      <c r="C84" s="707">
        <v>23.5215</v>
      </c>
      <c r="D84" s="707">
        <v>-2.2530898999999991</v>
      </c>
      <c r="E84" s="708">
        <v>0.91258484000166384</v>
      </c>
      <c r="F84" s="706">
        <v>23.349738000000002</v>
      </c>
      <c r="G84" s="707">
        <v>7.783246000000001</v>
      </c>
      <c r="H84" s="707">
        <v>4.8600000000000003</v>
      </c>
      <c r="I84" s="707">
        <v>12.260999999999999</v>
      </c>
      <c r="J84" s="707">
        <v>4.4777539999999982</v>
      </c>
      <c r="K84" s="709">
        <v>0.52510225168265268</v>
      </c>
      <c r="L84" s="270"/>
      <c r="M84" s="705" t="str">
        <f t="shared" si="1"/>
        <v>X</v>
      </c>
    </row>
    <row r="85" spans="1:13" ht="14.45" customHeight="1" x14ac:dyDescent="0.2">
      <c r="A85" s="710" t="s">
        <v>409</v>
      </c>
      <c r="B85" s="706">
        <v>21.87</v>
      </c>
      <c r="C85" s="707">
        <v>19.71</v>
      </c>
      <c r="D85" s="707">
        <v>-2.16</v>
      </c>
      <c r="E85" s="708">
        <v>0.90123456790123457</v>
      </c>
      <c r="F85" s="706">
        <v>19.440000000000001</v>
      </c>
      <c r="G85" s="707">
        <v>6.48</v>
      </c>
      <c r="H85" s="707">
        <v>4.8600000000000003</v>
      </c>
      <c r="I85" s="707">
        <v>9.7200000000000006</v>
      </c>
      <c r="J85" s="707">
        <v>3.24</v>
      </c>
      <c r="K85" s="709">
        <v>0.5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3.9045898999999999</v>
      </c>
      <c r="C86" s="707">
        <v>3.8115000000000001</v>
      </c>
      <c r="D86" s="707">
        <v>-9.3089899999999837E-2</v>
      </c>
      <c r="E86" s="708">
        <v>0.97615885345603137</v>
      </c>
      <c r="F86" s="706">
        <v>3.9097379999999999</v>
      </c>
      <c r="G86" s="707">
        <v>1.3032459999999999</v>
      </c>
      <c r="H86" s="707">
        <v>0</v>
      </c>
      <c r="I86" s="707">
        <v>2.5409999999999999</v>
      </c>
      <c r="J86" s="707">
        <v>1.237754</v>
      </c>
      <c r="K86" s="709">
        <v>0.64991567209874423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1039.2937745000002</v>
      </c>
      <c r="C87" s="707">
        <v>927.96135000000106</v>
      </c>
      <c r="D87" s="707">
        <v>-111.33242449999909</v>
      </c>
      <c r="E87" s="708">
        <v>0.89287684846033</v>
      </c>
      <c r="F87" s="706">
        <v>1039.2640776999999</v>
      </c>
      <c r="G87" s="707">
        <v>346.42135923333331</v>
      </c>
      <c r="H87" s="707">
        <v>91.002219999999994</v>
      </c>
      <c r="I87" s="707">
        <v>356.57630999999998</v>
      </c>
      <c r="J87" s="707">
        <v>10.154950766666673</v>
      </c>
      <c r="K87" s="709">
        <v>0.3431046234073063</v>
      </c>
      <c r="L87" s="270"/>
      <c r="M87" s="705" t="str">
        <f t="shared" si="1"/>
        <v>X</v>
      </c>
    </row>
    <row r="88" spans="1:13" ht="14.45" customHeight="1" x14ac:dyDescent="0.2">
      <c r="A88" s="710" t="s">
        <v>412</v>
      </c>
      <c r="B88" s="706">
        <v>616.26584230000003</v>
      </c>
      <c r="C88" s="707">
        <v>572.84070999999994</v>
      </c>
      <c r="D88" s="707">
        <v>-43.425132300000087</v>
      </c>
      <c r="E88" s="708">
        <v>0.92953506535762109</v>
      </c>
      <c r="F88" s="706">
        <v>657.61152530000106</v>
      </c>
      <c r="G88" s="707">
        <v>219.20384176666701</v>
      </c>
      <c r="H88" s="707">
        <v>53.664410000000004</v>
      </c>
      <c r="I88" s="707">
        <v>213.75217999999998</v>
      </c>
      <c r="J88" s="707">
        <v>-5.45166176666703</v>
      </c>
      <c r="K88" s="709">
        <v>0.32504323871526836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16.0085634</v>
      </c>
      <c r="C89" s="707">
        <v>10.01468</v>
      </c>
      <c r="D89" s="707">
        <v>-5.9938833999999996</v>
      </c>
      <c r="E89" s="708">
        <v>0.6255826803297041</v>
      </c>
      <c r="F89" s="706">
        <v>20.390872899999998</v>
      </c>
      <c r="G89" s="707">
        <v>6.7969576333333324</v>
      </c>
      <c r="H89" s="707">
        <v>1.43472</v>
      </c>
      <c r="I89" s="707">
        <v>5.2606400000000004</v>
      </c>
      <c r="J89" s="707">
        <v>-1.5363176333333319</v>
      </c>
      <c r="K89" s="709">
        <v>0.25798993627192884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93.314368000000002</v>
      </c>
      <c r="C90" s="707">
        <v>93.040770000000009</v>
      </c>
      <c r="D90" s="707">
        <v>-0.27359799999999268</v>
      </c>
      <c r="E90" s="708">
        <v>0.99706799707414839</v>
      </c>
      <c r="F90" s="706">
        <v>98.836679699999991</v>
      </c>
      <c r="G90" s="707">
        <v>32.945559899999999</v>
      </c>
      <c r="H90" s="707">
        <v>9.7891499999999994</v>
      </c>
      <c r="I90" s="707">
        <v>35.2286</v>
      </c>
      <c r="J90" s="707">
        <v>2.2830401000000009</v>
      </c>
      <c r="K90" s="709">
        <v>0.35643245105895643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313.70500079999999</v>
      </c>
      <c r="C91" s="707">
        <v>252.06519</v>
      </c>
      <c r="D91" s="707">
        <v>-61.639810799999992</v>
      </c>
      <c r="E91" s="708">
        <v>0.80351027034058042</v>
      </c>
      <c r="F91" s="706">
        <v>262.42499979999997</v>
      </c>
      <c r="G91" s="707">
        <v>87.474999933333322</v>
      </c>
      <c r="H91" s="707">
        <v>26.113939999999999</v>
      </c>
      <c r="I91" s="707">
        <v>102.33489</v>
      </c>
      <c r="J91" s="707">
        <v>14.859890066666679</v>
      </c>
      <c r="K91" s="709">
        <v>0.38995861704483847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3951.4605791000004</v>
      </c>
      <c r="C92" s="707">
        <v>6188.39329</v>
      </c>
      <c r="D92" s="707">
        <v>2236.9327108999996</v>
      </c>
      <c r="E92" s="708">
        <v>1.5661027526711382</v>
      </c>
      <c r="F92" s="706">
        <v>7580.8633958999999</v>
      </c>
      <c r="G92" s="707">
        <v>2526.9544652999998</v>
      </c>
      <c r="H92" s="707">
        <v>187.59786</v>
      </c>
      <c r="I92" s="707">
        <v>1739.2664399999999</v>
      </c>
      <c r="J92" s="707">
        <v>-787.68802529999994</v>
      </c>
      <c r="K92" s="709">
        <v>0.22942854252467562</v>
      </c>
      <c r="L92" s="270"/>
      <c r="M92" s="705" t="str">
        <f t="shared" si="1"/>
        <v>X</v>
      </c>
    </row>
    <row r="93" spans="1:13" ht="14.45" customHeight="1" x14ac:dyDescent="0.2">
      <c r="A93" s="710" t="s">
        <v>417</v>
      </c>
      <c r="B93" s="706">
        <v>0</v>
      </c>
      <c r="C93" s="707">
        <v>34.058999999999997</v>
      </c>
      <c r="D93" s="707">
        <v>34.058999999999997</v>
      </c>
      <c r="E93" s="708">
        <v>0</v>
      </c>
      <c r="F93" s="706">
        <v>0</v>
      </c>
      <c r="G93" s="707">
        <v>0</v>
      </c>
      <c r="H93" s="707">
        <v>0</v>
      </c>
      <c r="I93" s="707">
        <v>0</v>
      </c>
      <c r="J93" s="707">
        <v>0</v>
      </c>
      <c r="K93" s="709">
        <v>0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159.59370000000001</v>
      </c>
      <c r="C94" s="707">
        <v>289.66318000000001</v>
      </c>
      <c r="D94" s="707">
        <v>130.06948</v>
      </c>
      <c r="E94" s="708">
        <v>1.815003850402616</v>
      </c>
      <c r="F94" s="706">
        <v>179.46392889999998</v>
      </c>
      <c r="G94" s="707">
        <v>59.821309633333328</v>
      </c>
      <c r="H94" s="707">
        <v>13.987360000000001</v>
      </c>
      <c r="I94" s="707">
        <v>75.320630000000008</v>
      </c>
      <c r="J94" s="707">
        <v>15.49932036666668</v>
      </c>
      <c r="K94" s="709">
        <v>0.41969787723732382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6</v>
      </c>
      <c r="C95" s="707">
        <v>6.3243900000000002</v>
      </c>
      <c r="D95" s="707">
        <v>0.32439000000000018</v>
      </c>
      <c r="E95" s="708">
        <v>1.054065</v>
      </c>
      <c r="F95" s="706">
        <v>13</v>
      </c>
      <c r="G95" s="707">
        <v>4.333333333333333</v>
      </c>
      <c r="H95" s="707">
        <v>0</v>
      </c>
      <c r="I95" s="707">
        <v>0</v>
      </c>
      <c r="J95" s="707">
        <v>-4.333333333333333</v>
      </c>
      <c r="K95" s="709">
        <v>0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296.43167200000005</v>
      </c>
      <c r="C96" s="707">
        <v>234.28323999999998</v>
      </c>
      <c r="D96" s="707">
        <v>-62.148432000000071</v>
      </c>
      <c r="E96" s="708">
        <v>0.79034483197868255</v>
      </c>
      <c r="F96" s="706">
        <v>315.08821080000001</v>
      </c>
      <c r="G96" s="707">
        <v>105.02940360000001</v>
      </c>
      <c r="H96" s="707">
        <v>1.3879999999999999</v>
      </c>
      <c r="I96" s="707">
        <v>35.304000000000002</v>
      </c>
      <c r="J96" s="707">
        <v>-69.725403600000007</v>
      </c>
      <c r="K96" s="709">
        <v>0.11204481408670972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3451.2099996000002</v>
      </c>
      <c r="C97" s="707">
        <v>5604.8864800000001</v>
      </c>
      <c r="D97" s="707">
        <v>2153.6764803999999</v>
      </c>
      <c r="E97" s="708">
        <v>1.6240351878470489</v>
      </c>
      <c r="F97" s="706">
        <v>6673.1581824000004</v>
      </c>
      <c r="G97" s="707">
        <v>2224.3860608</v>
      </c>
      <c r="H97" s="707">
        <v>172.2225</v>
      </c>
      <c r="I97" s="707">
        <v>1568.8496599999999</v>
      </c>
      <c r="J97" s="707">
        <v>-655.53640080000014</v>
      </c>
      <c r="K97" s="709">
        <v>0.23509852713183599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0.99520750000000002</v>
      </c>
      <c r="C98" s="707">
        <v>2.0811999999999999</v>
      </c>
      <c r="D98" s="707">
        <v>1.0859924999999999</v>
      </c>
      <c r="E98" s="708">
        <v>2.0912221823087145</v>
      </c>
      <c r="F98" s="706">
        <v>0.48789270000000001</v>
      </c>
      <c r="G98" s="707">
        <v>0.16263089999999999</v>
      </c>
      <c r="H98" s="707">
        <v>0</v>
      </c>
      <c r="I98" s="707">
        <v>0</v>
      </c>
      <c r="J98" s="707">
        <v>-0.16263089999999999</v>
      </c>
      <c r="K98" s="709">
        <v>0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27.230000400000002</v>
      </c>
      <c r="C99" s="707">
        <v>8.3787099999999999</v>
      </c>
      <c r="D99" s="707">
        <v>-18.851290400000003</v>
      </c>
      <c r="E99" s="708">
        <v>0.30770142772381304</v>
      </c>
      <c r="F99" s="706">
        <v>361.72453780000001</v>
      </c>
      <c r="G99" s="707">
        <v>120.57484593333334</v>
      </c>
      <c r="H99" s="707">
        <v>0</v>
      </c>
      <c r="I99" s="707">
        <v>59.792149999999999</v>
      </c>
      <c r="J99" s="707">
        <v>-60.782695933333336</v>
      </c>
      <c r="K99" s="709">
        <v>0.16529746741444312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9.9999995999999989</v>
      </c>
      <c r="C100" s="707">
        <v>8.7170900000000007</v>
      </c>
      <c r="D100" s="707">
        <v>-1.2829095999999982</v>
      </c>
      <c r="E100" s="708">
        <v>0.8717090348683616</v>
      </c>
      <c r="F100" s="706">
        <v>37.940643300000005</v>
      </c>
      <c r="G100" s="707">
        <v>12.646881100000002</v>
      </c>
      <c r="H100" s="707">
        <v>0</v>
      </c>
      <c r="I100" s="707">
        <v>0</v>
      </c>
      <c r="J100" s="707">
        <v>-12.646881100000002</v>
      </c>
      <c r="K100" s="709">
        <v>0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71.608387499999992</v>
      </c>
      <c r="C101" s="707">
        <v>0</v>
      </c>
      <c r="D101" s="707">
        <v>-71.608387499999992</v>
      </c>
      <c r="E101" s="708">
        <v>0</v>
      </c>
      <c r="F101" s="706">
        <v>111.2922927</v>
      </c>
      <c r="G101" s="707">
        <v>37.097430899999999</v>
      </c>
      <c r="H101" s="707">
        <v>0</v>
      </c>
      <c r="I101" s="707">
        <v>37.745950000000001</v>
      </c>
      <c r="J101" s="707">
        <v>0.64851910000000146</v>
      </c>
      <c r="K101" s="709">
        <v>0.33916050325019498</v>
      </c>
      <c r="L101" s="270"/>
      <c r="M101" s="705" t="str">
        <f t="shared" si="1"/>
        <v>X</v>
      </c>
    </row>
    <row r="102" spans="1:13" ht="14.45" customHeight="1" x14ac:dyDescent="0.2">
      <c r="A102" s="710" t="s">
        <v>426</v>
      </c>
      <c r="B102" s="706">
        <v>71.608387499999992</v>
      </c>
      <c r="C102" s="707">
        <v>0</v>
      </c>
      <c r="D102" s="707">
        <v>-71.608387499999992</v>
      </c>
      <c r="E102" s="708">
        <v>0</v>
      </c>
      <c r="F102" s="706">
        <v>111.2922927</v>
      </c>
      <c r="G102" s="707">
        <v>37.097430899999999</v>
      </c>
      <c r="H102" s="707">
        <v>0</v>
      </c>
      <c r="I102" s="707">
        <v>31.956099999999999</v>
      </c>
      <c r="J102" s="707">
        <v>-5.1413308999999998</v>
      </c>
      <c r="K102" s="709">
        <v>0.28713668507253243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0</v>
      </c>
      <c r="C103" s="707">
        <v>0</v>
      </c>
      <c r="D103" s="707">
        <v>0</v>
      </c>
      <c r="E103" s="708">
        <v>0</v>
      </c>
      <c r="F103" s="706">
        <v>0</v>
      </c>
      <c r="G103" s="707">
        <v>0</v>
      </c>
      <c r="H103" s="707">
        <v>0</v>
      </c>
      <c r="I103" s="707">
        <v>5.7898500000000004</v>
      </c>
      <c r="J103" s="707">
        <v>5.7898500000000004</v>
      </c>
      <c r="K103" s="709">
        <v>0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37680.037357000001</v>
      </c>
      <c r="C104" s="707">
        <v>38089.186020000001</v>
      </c>
      <c r="D104" s="707">
        <v>409.14866299999994</v>
      </c>
      <c r="E104" s="708">
        <v>1.0108584993991252</v>
      </c>
      <c r="F104" s="706">
        <v>41586.0821363</v>
      </c>
      <c r="G104" s="707">
        <v>13862.027378766667</v>
      </c>
      <c r="H104" s="707">
        <v>6317.2891799999998</v>
      </c>
      <c r="I104" s="707">
        <v>14976.939900000001</v>
      </c>
      <c r="J104" s="707">
        <v>1114.9125212333347</v>
      </c>
      <c r="K104" s="709">
        <v>0.36014308467223477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27673.816099</v>
      </c>
      <c r="C105" s="707">
        <v>28178.819</v>
      </c>
      <c r="D105" s="707">
        <v>505.00290099999984</v>
      </c>
      <c r="E105" s="708">
        <v>1.0182484012755382</v>
      </c>
      <c r="F105" s="706">
        <v>30641.9952251</v>
      </c>
      <c r="G105" s="707">
        <v>10213.998408366666</v>
      </c>
      <c r="H105" s="707">
        <v>4693.4080000000004</v>
      </c>
      <c r="I105" s="707">
        <v>11088.64</v>
      </c>
      <c r="J105" s="707">
        <v>874.64159163333352</v>
      </c>
      <c r="K105" s="709">
        <v>0.3618772184559601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27488.891240699999</v>
      </c>
      <c r="C106" s="707">
        <v>25336.23</v>
      </c>
      <c r="D106" s="707">
        <v>-2152.6612406999993</v>
      </c>
      <c r="E106" s="708">
        <v>0.92168977563151866</v>
      </c>
      <c r="F106" s="706">
        <v>30319.017247</v>
      </c>
      <c r="G106" s="707">
        <v>10106.339082333334</v>
      </c>
      <c r="H106" s="707">
        <v>2179.7249999999999</v>
      </c>
      <c r="I106" s="707">
        <v>8489.1260000000002</v>
      </c>
      <c r="J106" s="707">
        <v>-1617.2130823333337</v>
      </c>
      <c r="K106" s="709">
        <v>0.27999344209746707</v>
      </c>
      <c r="L106" s="270"/>
      <c r="M106" s="705" t="str">
        <f t="shared" si="1"/>
        <v>X</v>
      </c>
    </row>
    <row r="107" spans="1:13" ht="14.45" customHeight="1" x14ac:dyDescent="0.2">
      <c r="A107" s="710" t="s">
        <v>431</v>
      </c>
      <c r="B107" s="706">
        <v>27488.891240699999</v>
      </c>
      <c r="C107" s="707">
        <v>25336.23</v>
      </c>
      <c r="D107" s="707">
        <v>-2152.6612406999993</v>
      </c>
      <c r="E107" s="708">
        <v>0.92168977563151866</v>
      </c>
      <c r="F107" s="706">
        <v>30319.017247</v>
      </c>
      <c r="G107" s="707">
        <v>10106.339082333334</v>
      </c>
      <c r="H107" s="707">
        <v>2179.7249999999999</v>
      </c>
      <c r="I107" s="707">
        <v>8489.1260000000002</v>
      </c>
      <c r="J107" s="707">
        <v>-1617.2130823333337</v>
      </c>
      <c r="K107" s="709">
        <v>0.27999344209746707</v>
      </c>
      <c r="L107" s="270"/>
      <c r="M107" s="705" t="str">
        <f t="shared" si="1"/>
        <v/>
      </c>
    </row>
    <row r="108" spans="1:13" ht="14.45" customHeight="1" x14ac:dyDescent="0.2">
      <c r="A108" s="710" t="s">
        <v>432</v>
      </c>
      <c r="B108" s="706">
        <v>47.127272400000003</v>
      </c>
      <c r="C108" s="707">
        <v>161.20099999999999</v>
      </c>
      <c r="D108" s="707">
        <v>114.07372759999998</v>
      </c>
      <c r="E108" s="708">
        <v>3.4205459342476181</v>
      </c>
      <c r="F108" s="706">
        <v>50.802332399999997</v>
      </c>
      <c r="G108" s="707">
        <v>16.934110799999999</v>
      </c>
      <c r="H108" s="707">
        <v>22.155000000000001</v>
      </c>
      <c r="I108" s="707">
        <v>63.555</v>
      </c>
      <c r="J108" s="707">
        <v>46.620889200000001</v>
      </c>
      <c r="K108" s="709">
        <v>1.2510252383609064</v>
      </c>
      <c r="L108" s="270"/>
      <c r="M108" s="705" t="str">
        <f t="shared" si="1"/>
        <v>X</v>
      </c>
    </row>
    <row r="109" spans="1:13" ht="14.45" customHeight="1" x14ac:dyDescent="0.2">
      <c r="A109" s="710" t="s">
        <v>433</v>
      </c>
      <c r="B109" s="706">
        <v>47.127272400000003</v>
      </c>
      <c r="C109" s="707">
        <v>161.20099999999999</v>
      </c>
      <c r="D109" s="707">
        <v>114.07372759999998</v>
      </c>
      <c r="E109" s="708">
        <v>3.4205459342476181</v>
      </c>
      <c r="F109" s="706">
        <v>50.802332399999997</v>
      </c>
      <c r="G109" s="707">
        <v>16.934110799999999</v>
      </c>
      <c r="H109" s="707">
        <v>22.155000000000001</v>
      </c>
      <c r="I109" s="707">
        <v>63.555</v>
      </c>
      <c r="J109" s="707">
        <v>46.620889200000001</v>
      </c>
      <c r="K109" s="709">
        <v>1.2510252383609064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47.533343500000001</v>
      </c>
      <c r="C110" s="707">
        <v>328.55700000000002</v>
      </c>
      <c r="D110" s="707">
        <v>281.02365650000002</v>
      </c>
      <c r="E110" s="708">
        <v>6.9121373715274208</v>
      </c>
      <c r="F110" s="706">
        <v>272.17564570000002</v>
      </c>
      <c r="G110" s="707">
        <v>90.725215233333344</v>
      </c>
      <c r="H110" s="707">
        <v>0</v>
      </c>
      <c r="I110" s="707">
        <v>42.930999999999997</v>
      </c>
      <c r="J110" s="707">
        <v>-47.794215233333347</v>
      </c>
      <c r="K110" s="709">
        <v>0.15773270194541875</v>
      </c>
      <c r="L110" s="270"/>
      <c r="M110" s="705" t="str">
        <f t="shared" si="1"/>
        <v>X</v>
      </c>
    </row>
    <row r="111" spans="1:13" ht="14.45" customHeight="1" x14ac:dyDescent="0.2">
      <c r="A111" s="710" t="s">
        <v>435</v>
      </c>
      <c r="B111" s="706">
        <v>47.533343500000001</v>
      </c>
      <c r="C111" s="707">
        <v>328.55700000000002</v>
      </c>
      <c r="D111" s="707">
        <v>281.02365650000002</v>
      </c>
      <c r="E111" s="708">
        <v>6.9121373715274208</v>
      </c>
      <c r="F111" s="706">
        <v>272.17564570000002</v>
      </c>
      <c r="G111" s="707">
        <v>90.725215233333344</v>
      </c>
      <c r="H111" s="707">
        <v>0</v>
      </c>
      <c r="I111" s="707">
        <v>42.930999999999997</v>
      </c>
      <c r="J111" s="707">
        <v>-47.794215233333347</v>
      </c>
      <c r="K111" s="709">
        <v>0.15773270194541875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90.264242400000001</v>
      </c>
      <c r="C112" s="707">
        <v>54.25</v>
      </c>
      <c r="D112" s="707">
        <v>-36.014242400000001</v>
      </c>
      <c r="E112" s="708">
        <v>0.60101318703362872</v>
      </c>
      <c r="F112" s="706">
        <v>0</v>
      </c>
      <c r="G112" s="707">
        <v>0</v>
      </c>
      <c r="H112" s="707">
        <v>0.75</v>
      </c>
      <c r="I112" s="707">
        <v>2.25</v>
      </c>
      <c r="J112" s="707">
        <v>2.25</v>
      </c>
      <c r="K112" s="709">
        <v>0</v>
      </c>
      <c r="L112" s="270"/>
      <c r="M112" s="705" t="str">
        <f t="shared" si="1"/>
        <v>X</v>
      </c>
    </row>
    <row r="113" spans="1:13" ht="14.45" customHeight="1" x14ac:dyDescent="0.2">
      <c r="A113" s="710" t="s">
        <v>437</v>
      </c>
      <c r="B113" s="706">
        <v>90.264242400000001</v>
      </c>
      <c r="C113" s="707">
        <v>54.25</v>
      </c>
      <c r="D113" s="707">
        <v>-36.014242400000001</v>
      </c>
      <c r="E113" s="708">
        <v>0.60101318703362872</v>
      </c>
      <c r="F113" s="706">
        <v>0</v>
      </c>
      <c r="G113" s="707">
        <v>0</v>
      </c>
      <c r="H113" s="707">
        <v>0.75</v>
      </c>
      <c r="I113" s="707">
        <v>2.25</v>
      </c>
      <c r="J113" s="707">
        <v>2.25</v>
      </c>
      <c r="K113" s="709">
        <v>0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0</v>
      </c>
      <c r="C114" s="707">
        <v>2298.5810000000001</v>
      </c>
      <c r="D114" s="707">
        <v>2298.5810000000001</v>
      </c>
      <c r="E114" s="708">
        <v>0</v>
      </c>
      <c r="F114" s="706">
        <v>0</v>
      </c>
      <c r="G114" s="707">
        <v>0</v>
      </c>
      <c r="H114" s="707">
        <v>2490.7779999999998</v>
      </c>
      <c r="I114" s="707">
        <v>2490.7779999999998</v>
      </c>
      <c r="J114" s="707">
        <v>2490.7779999999998</v>
      </c>
      <c r="K114" s="709">
        <v>0</v>
      </c>
      <c r="L114" s="270"/>
      <c r="M114" s="705" t="str">
        <f t="shared" si="1"/>
        <v>X</v>
      </c>
    </row>
    <row r="115" spans="1:13" ht="14.45" customHeight="1" x14ac:dyDescent="0.2">
      <c r="A115" s="710" t="s">
        <v>439</v>
      </c>
      <c r="B115" s="706">
        <v>0</v>
      </c>
      <c r="C115" s="707">
        <v>2298.5810000000001</v>
      </c>
      <c r="D115" s="707">
        <v>2298.5810000000001</v>
      </c>
      <c r="E115" s="708">
        <v>0</v>
      </c>
      <c r="F115" s="706">
        <v>0</v>
      </c>
      <c r="G115" s="707">
        <v>0</v>
      </c>
      <c r="H115" s="707">
        <v>2490.7779999999998</v>
      </c>
      <c r="I115" s="707">
        <v>2490.7779999999998</v>
      </c>
      <c r="J115" s="707">
        <v>2490.7779999999998</v>
      </c>
      <c r="K115" s="709">
        <v>0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9337.8208233000005</v>
      </c>
      <c r="C116" s="707">
        <v>9397.0275899999997</v>
      </c>
      <c r="D116" s="707">
        <v>59.206766699999207</v>
      </c>
      <c r="E116" s="708">
        <v>1.0063405336020439</v>
      </c>
      <c r="F116" s="706">
        <v>10324.0441419</v>
      </c>
      <c r="G116" s="707">
        <v>3441.3480473</v>
      </c>
      <c r="H116" s="707">
        <v>1580.2816599999999</v>
      </c>
      <c r="I116" s="707">
        <v>3717.62959</v>
      </c>
      <c r="J116" s="707">
        <v>276.28154270000005</v>
      </c>
      <c r="K116" s="709">
        <v>0.36009431371104356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2486.4019951</v>
      </c>
      <c r="C117" s="707">
        <v>2295.44913</v>
      </c>
      <c r="D117" s="707">
        <v>-190.95286510000005</v>
      </c>
      <c r="E117" s="708">
        <v>0.92320112939246568</v>
      </c>
      <c r="F117" s="706">
        <v>2753.1867059000001</v>
      </c>
      <c r="G117" s="707">
        <v>917.72890196666674</v>
      </c>
      <c r="H117" s="707">
        <v>197.37130999999999</v>
      </c>
      <c r="I117" s="707">
        <v>766.49099999999999</v>
      </c>
      <c r="J117" s="707">
        <v>-151.23790196666675</v>
      </c>
      <c r="K117" s="709">
        <v>0.27840138787443358</v>
      </c>
      <c r="L117" s="270"/>
      <c r="M117" s="705" t="str">
        <f t="shared" si="1"/>
        <v>X</v>
      </c>
    </row>
    <row r="118" spans="1:13" ht="14.45" customHeight="1" x14ac:dyDescent="0.2">
      <c r="A118" s="710" t="s">
        <v>442</v>
      </c>
      <c r="B118" s="706">
        <v>2486.4019951</v>
      </c>
      <c r="C118" s="707">
        <v>2295.44913</v>
      </c>
      <c r="D118" s="707">
        <v>-190.95286510000005</v>
      </c>
      <c r="E118" s="708">
        <v>0.92320112939246568</v>
      </c>
      <c r="F118" s="706">
        <v>2753.1867059000001</v>
      </c>
      <c r="G118" s="707">
        <v>917.72890196666674</v>
      </c>
      <c r="H118" s="707">
        <v>197.37130999999999</v>
      </c>
      <c r="I118" s="707">
        <v>766.49099999999999</v>
      </c>
      <c r="J118" s="707">
        <v>-151.23790196666675</v>
      </c>
      <c r="K118" s="709">
        <v>0.27840138787443358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6851.4188282000005</v>
      </c>
      <c r="C119" s="707">
        <v>6325.2352599999995</v>
      </c>
      <c r="D119" s="707">
        <v>-526.18356820000099</v>
      </c>
      <c r="E119" s="708">
        <v>0.92320078783765736</v>
      </c>
      <c r="F119" s="706">
        <v>7570.8574359999993</v>
      </c>
      <c r="G119" s="707">
        <v>2523.6191453333331</v>
      </c>
      <c r="H119" s="707">
        <v>543.87146999999993</v>
      </c>
      <c r="I119" s="707">
        <v>2112.09971</v>
      </c>
      <c r="J119" s="707">
        <v>-411.51943533333315</v>
      </c>
      <c r="K119" s="709">
        <v>0.27897760958445816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6851.4188282000005</v>
      </c>
      <c r="C120" s="707">
        <v>6325.2352599999995</v>
      </c>
      <c r="D120" s="707">
        <v>-526.18356820000099</v>
      </c>
      <c r="E120" s="708">
        <v>0.92320078783765736</v>
      </c>
      <c r="F120" s="706">
        <v>7570.8574359999993</v>
      </c>
      <c r="G120" s="707">
        <v>2523.6191453333331</v>
      </c>
      <c r="H120" s="707">
        <v>543.87146999999993</v>
      </c>
      <c r="I120" s="707">
        <v>2112.09971</v>
      </c>
      <c r="J120" s="707">
        <v>-411.51943533333315</v>
      </c>
      <c r="K120" s="709">
        <v>0.27897760958445816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0</v>
      </c>
      <c r="C121" s="707">
        <v>206.71770000000001</v>
      </c>
      <c r="D121" s="707">
        <v>206.71770000000001</v>
      </c>
      <c r="E121" s="708">
        <v>0</v>
      </c>
      <c r="F121" s="706">
        <v>0</v>
      </c>
      <c r="G121" s="707">
        <v>0</v>
      </c>
      <c r="H121" s="707">
        <v>223.41162</v>
      </c>
      <c r="I121" s="707">
        <v>223.41162</v>
      </c>
      <c r="J121" s="707">
        <v>223.41162</v>
      </c>
      <c r="K121" s="709">
        <v>0</v>
      </c>
      <c r="L121" s="270"/>
      <c r="M121" s="705" t="str">
        <f t="shared" si="1"/>
        <v>X</v>
      </c>
    </row>
    <row r="122" spans="1:13" ht="14.45" customHeight="1" x14ac:dyDescent="0.2">
      <c r="A122" s="710" t="s">
        <v>446</v>
      </c>
      <c r="B122" s="706">
        <v>0</v>
      </c>
      <c r="C122" s="707">
        <v>206.71770000000001</v>
      </c>
      <c r="D122" s="707">
        <v>206.71770000000001</v>
      </c>
      <c r="E122" s="708">
        <v>0</v>
      </c>
      <c r="F122" s="706">
        <v>0</v>
      </c>
      <c r="G122" s="707">
        <v>0</v>
      </c>
      <c r="H122" s="707">
        <v>223.41162</v>
      </c>
      <c r="I122" s="707">
        <v>223.41162</v>
      </c>
      <c r="J122" s="707">
        <v>223.41162</v>
      </c>
      <c r="K122" s="709">
        <v>0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0</v>
      </c>
      <c r="C123" s="707">
        <v>569.62549999999999</v>
      </c>
      <c r="D123" s="707">
        <v>569.62549999999999</v>
      </c>
      <c r="E123" s="708">
        <v>0</v>
      </c>
      <c r="F123" s="706">
        <v>0</v>
      </c>
      <c r="G123" s="707">
        <v>0</v>
      </c>
      <c r="H123" s="707">
        <v>615.62725999999998</v>
      </c>
      <c r="I123" s="707">
        <v>615.62725999999998</v>
      </c>
      <c r="J123" s="707">
        <v>615.62725999999998</v>
      </c>
      <c r="K123" s="709">
        <v>0</v>
      </c>
      <c r="L123" s="270"/>
      <c r="M123" s="705" t="str">
        <f t="shared" si="1"/>
        <v>X</v>
      </c>
    </row>
    <row r="124" spans="1:13" ht="14.45" customHeight="1" x14ac:dyDescent="0.2">
      <c r="A124" s="710" t="s">
        <v>448</v>
      </c>
      <c r="B124" s="706">
        <v>0</v>
      </c>
      <c r="C124" s="707">
        <v>569.62549999999999</v>
      </c>
      <c r="D124" s="707">
        <v>569.62549999999999</v>
      </c>
      <c r="E124" s="708">
        <v>0</v>
      </c>
      <c r="F124" s="706">
        <v>0</v>
      </c>
      <c r="G124" s="707">
        <v>0</v>
      </c>
      <c r="H124" s="707">
        <v>615.62725999999998</v>
      </c>
      <c r="I124" s="707">
        <v>615.62725999999998</v>
      </c>
      <c r="J124" s="707">
        <v>615.62725999999998</v>
      </c>
      <c r="K124" s="709">
        <v>0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114.92411229999999</v>
      </c>
      <c r="C125" s="707">
        <v>0</v>
      </c>
      <c r="D125" s="707">
        <v>-114.92411229999999</v>
      </c>
      <c r="E125" s="708">
        <v>0</v>
      </c>
      <c r="F125" s="706">
        <v>0</v>
      </c>
      <c r="G125" s="707">
        <v>0</v>
      </c>
      <c r="H125" s="707">
        <v>0</v>
      </c>
      <c r="I125" s="707">
        <v>0</v>
      </c>
      <c r="J125" s="707">
        <v>0</v>
      </c>
      <c r="K125" s="709">
        <v>0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114.92411229999999</v>
      </c>
      <c r="C126" s="707">
        <v>0</v>
      </c>
      <c r="D126" s="707">
        <v>-114.92411229999999</v>
      </c>
      <c r="E126" s="708">
        <v>0</v>
      </c>
      <c r="F126" s="706">
        <v>0</v>
      </c>
      <c r="G126" s="707">
        <v>0</v>
      </c>
      <c r="H126" s="707">
        <v>0</v>
      </c>
      <c r="I126" s="707">
        <v>0</v>
      </c>
      <c r="J126" s="707">
        <v>0</v>
      </c>
      <c r="K126" s="709">
        <v>0</v>
      </c>
      <c r="L126" s="270"/>
      <c r="M126" s="705" t="str">
        <f t="shared" si="1"/>
        <v>X</v>
      </c>
    </row>
    <row r="127" spans="1:13" ht="14.45" customHeight="1" x14ac:dyDescent="0.2">
      <c r="A127" s="710" t="s">
        <v>451</v>
      </c>
      <c r="B127" s="706">
        <v>114.92411229999999</v>
      </c>
      <c r="C127" s="707">
        <v>0</v>
      </c>
      <c r="D127" s="707">
        <v>-114.92411229999999</v>
      </c>
      <c r="E127" s="708">
        <v>0</v>
      </c>
      <c r="F127" s="706">
        <v>0</v>
      </c>
      <c r="G127" s="707">
        <v>0</v>
      </c>
      <c r="H127" s="707">
        <v>0</v>
      </c>
      <c r="I127" s="707">
        <v>0</v>
      </c>
      <c r="J127" s="707">
        <v>0</v>
      </c>
      <c r="K127" s="709">
        <v>0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553.47632239999996</v>
      </c>
      <c r="C128" s="707">
        <v>513.33942999999999</v>
      </c>
      <c r="D128" s="707">
        <v>-40.136892399999965</v>
      </c>
      <c r="E128" s="708">
        <v>0.92748218708623842</v>
      </c>
      <c r="F128" s="706">
        <v>620.04276930000003</v>
      </c>
      <c r="G128" s="707">
        <v>206.6809231</v>
      </c>
      <c r="H128" s="707">
        <v>43.599519999999998</v>
      </c>
      <c r="I128" s="707">
        <v>170.67031</v>
      </c>
      <c r="J128" s="707">
        <v>-36.0106131</v>
      </c>
      <c r="K128" s="709">
        <v>0.27525570565507762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553.47632239999996</v>
      </c>
      <c r="C129" s="707">
        <v>513.33942999999999</v>
      </c>
      <c r="D129" s="707">
        <v>-40.136892399999965</v>
      </c>
      <c r="E129" s="708">
        <v>0.92748218708623842</v>
      </c>
      <c r="F129" s="706">
        <v>620.04276930000003</v>
      </c>
      <c r="G129" s="707">
        <v>206.6809231</v>
      </c>
      <c r="H129" s="707">
        <v>43.599519999999998</v>
      </c>
      <c r="I129" s="707">
        <v>170.67031</v>
      </c>
      <c r="J129" s="707">
        <v>-36.0106131</v>
      </c>
      <c r="K129" s="709">
        <v>0.27525570565507762</v>
      </c>
      <c r="L129" s="270"/>
      <c r="M129" s="705" t="str">
        <f t="shared" si="1"/>
        <v>X</v>
      </c>
    </row>
    <row r="130" spans="1:13" ht="14.45" customHeight="1" x14ac:dyDescent="0.2">
      <c r="A130" s="710" t="s">
        <v>454</v>
      </c>
      <c r="B130" s="706">
        <v>553.47632239999996</v>
      </c>
      <c r="C130" s="707">
        <v>513.33942999999999</v>
      </c>
      <c r="D130" s="707">
        <v>-40.136892399999965</v>
      </c>
      <c r="E130" s="708">
        <v>0.92748218708623842</v>
      </c>
      <c r="F130" s="706">
        <v>620.04276930000003</v>
      </c>
      <c r="G130" s="707">
        <v>206.6809231</v>
      </c>
      <c r="H130" s="707">
        <v>43.599519999999998</v>
      </c>
      <c r="I130" s="707">
        <v>170.67031</v>
      </c>
      <c r="J130" s="707">
        <v>-36.0106131</v>
      </c>
      <c r="K130" s="709">
        <v>0.27525570565507762</v>
      </c>
      <c r="L130" s="270"/>
      <c r="M130" s="705" t="str">
        <f t="shared" si="1"/>
        <v/>
      </c>
    </row>
    <row r="131" spans="1:13" ht="14.45" customHeight="1" x14ac:dyDescent="0.2">
      <c r="A131" s="710" t="s">
        <v>455</v>
      </c>
      <c r="B131" s="706">
        <v>0</v>
      </c>
      <c r="C131" s="707">
        <v>1</v>
      </c>
      <c r="D131" s="707">
        <v>1</v>
      </c>
      <c r="E131" s="708">
        <v>0</v>
      </c>
      <c r="F131" s="706">
        <v>0</v>
      </c>
      <c r="G131" s="707">
        <v>0</v>
      </c>
      <c r="H131" s="707">
        <v>0</v>
      </c>
      <c r="I131" s="707">
        <v>0</v>
      </c>
      <c r="J131" s="707">
        <v>0</v>
      </c>
      <c r="K131" s="709">
        <v>0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0</v>
      </c>
      <c r="C132" s="707">
        <v>1</v>
      </c>
      <c r="D132" s="707">
        <v>1</v>
      </c>
      <c r="E132" s="708">
        <v>0</v>
      </c>
      <c r="F132" s="706">
        <v>0</v>
      </c>
      <c r="G132" s="707">
        <v>0</v>
      </c>
      <c r="H132" s="707">
        <v>0</v>
      </c>
      <c r="I132" s="707">
        <v>0</v>
      </c>
      <c r="J132" s="707">
        <v>0</v>
      </c>
      <c r="K132" s="709">
        <v>0</v>
      </c>
      <c r="L132" s="270"/>
      <c r="M132" s="705" t="str">
        <f t="shared" si="1"/>
        <v/>
      </c>
    </row>
    <row r="133" spans="1:13" ht="14.45" customHeight="1" x14ac:dyDescent="0.2">
      <c r="A133" s="710" t="s">
        <v>457</v>
      </c>
      <c r="B133" s="706">
        <v>0</v>
      </c>
      <c r="C133" s="707">
        <v>1</v>
      </c>
      <c r="D133" s="707">
        <v>1</v>
      </c>
      <c r="E133" s="708">
        <v>0</v>
      </c>
      <c r="F133" s="706">
        <v>0</v>
      </c>
      <c r="G133" s="707">
        <v>0</v>
      </c>
      <c r="H133" s="707">
        <v>0</v>
      </c>
      <c r="I133" s="707">
        <v>0</v>
      </c>
      <c r="J133" s="707">
        <v>0</v>
      </c>
      <c r="K133" s="709">
        <v>0</v>
      </c>
      <c r="L133" s="270"/>
      <c r="M133" s="705" t="str">
        <f t="shared" si="1"/>
        <v>X</v>
      </c>
    </row>
    <row r="134" spans="1:13" ht="14.45" customHeight="1" x14ac:dyDescent="0.2">
      <c r="A134" s="710" t="s">
        <v>458</v>
      </c>
      <c r="B134" s="706">
        <v>0</v>
      </c>
      <c r="C134" s="707">
        <v>1</v>
      </c>
      <c r="D134" s="707">
        <v>1</v>
      </c>
      <c r="E134" s="708">
        <v>0</v>
      </c>
      <c r="F134" s="706">
        <v>0</v>
      </c>
      <c r="G134" s="707">
        <v>0</v>
      </c>
      <c r="H134" s="707">
        <v>0</v>
      </c>
      <c r="I134" s="707">
        <v>0</v>
      </c>
      <c r="J134" s="707">
        <v>0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105.6735276</v>
      </c>
      <c r="C135" s="707">
        <v>15.705200000000001</v>
      </c>
      <c r="D135" s="707">
        <v>-89.968327599999995</v>
      </c>
      <c r="E135" s="708">
        <v>0.14862000310473217</v>
      </c>
      <c r="F135" s="706">
        <v>0</v>
      </c>
      <c r="G135" s="707">
        <v>0</v>
      </c>
      <c r="H135" s="707">
        <v>1.01</v>
      </c>
      <c r="I135" s="707">
        <v>5.2997500000000004</v>
      </c>
      <c r="J135" s="707">
        <v>5.2997500000000004</v>
      </c>
      <c r="K135" s="709">
        <v>0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105.6735276</v>
      </c>
      <c r="C136" s="707">
        <v>15.705200000000001</v>
      </c>
      <c r="D136" s="707">
        <v>-89.968327599999995</v>
      </c>
      <c r="E136" s="708">
        <v>0.14862000310473217</v>
      </c>
      <c r="F136" s="706">
        <v>0</v>
      </c>
      <c r="G136" s="707">
        <v>0</v>
      </c>
      <c r="H136" s="707">
        <v>1.01</v>
      </c>
      <c r="I136" s="707">
        <v>5.2997500000000004</v>
      </c>
      <c r="J136" s="707">
        <v>5.2997500000000004</v>
      </c>
      <c r="K136" s="709">
        <v>0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105.6735276</v>
      </c>
      <c r="C137" s="707">
        <v>15.205200000000001</v>
      </c>
      <c r="D137" s="707">
        <v>-90.468327599999995</v>
      </c>
      <c r="E137" s="708">
        <v>0.14388844912564461</v>
      </c>
      <c r="F137" s="706">
        <v>0</v>
      </c>
      <c r="G137" s="707">
        <v>0</v>
      </c>
      <c r="H137" s="707">
        <v>1.01</v>
      </c>
      <c r="I137" s="707">
        <v>5.2997500000000004</v>
      </c>
      <c r="J137" s="707">
        <v>5.2997500000000004</v>
      </c>
      <c r="K137" s="709">
        <v>0</v>
      </c>
      <c r="L137" s="270"/>
      <c r="M137" s="705" t="str">
        <f t="shared" si="2"/>
        <v>X</v>
      </c>
    </row>
    <row r="138" spans="1:13" ht="14.45" customHeight="1" x14ac:dyDescent="0.2">
      <c r="A138" s="710" t="s">
        <v>462</v>
      </c>
      <c r="B138" s="706">
        <v>2.5383708</v>
      </c>
      <c r="C138" s="707">
        <v>4.8552</v>
      </c>
      <c r="D138" s="707">
        <v>2.3168291999999999</v>
      </c>
      <c r="E138" s="708">
        <v>1.9127229166046189</v>
      </c>
      <c r="F138" s="706">
        <v>0</v>
      </c>
      <c r="G138" s="707">
        <v>0</v>
      </c>
      <c r="H138" s="707">
        <v>0</v>
      </c>
      <c r="I138" s="707">
        <v>1.38975</v>
      </c>
      <c r="J138" s="707">
        <v>1.38975</v>
      </c>
      <c r="K138" s="709">
        <v>0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57.949213199999996</v>
      </c>
      <c r="C139" s="707">
        <v>8.75</v>
      </c>
      <c r="D139" s="707">
        <v>-49.199213199999996</v>
      </c>
      <c r="E139" s="708">
        <v>0.15099428476795956</v>
      </c>
      <c r="F139" s="706">
        <v>0</v>
      </c>
      <c r="G139" s="707">
        <v>0</v>
      </c>
      <c r="H139" s="707">
        <v>0.11</v>
      </c>
      <c r="I139" s="707">
        <v>0.11</v>
      </c>
      <c r="J139" s="707">
        <v>0.11</v>
      </c>
      <c r="K139" s="709">
        <v>0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45.065421600000001</v>
      </c>
      <c r="C140" s="707">
        <v>1.6</v>
      </c>
      <c r="D140" s="707">
        <v>-43.465421599999999</v>
      </c>
      <c r="E140" s="708">
        <v>3.550393945499003E-2</v>
      </c>
      <c r="F140" s="706">
        <v>0</v>
      </c>
      <c r="G140" s="707">
        <v>0</v>
      </c>
      <c r="H140" s="707">
        <v>0.9</v>
      </c>
      <c r="I140" s="707">
        <v>3.8</v>
      </c>
      <c r="J140" s="707">
        <v>3.8</v>
      </c>
      <c r="K140" s="709">
        <v>0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0.120522</v>
      </c>
      <c r="C141" s="707">
        <v>0</v>
      </c>
      <c r="D141" s="707">
        <v>-0.120522</v>
      </c>
      <c r="E141" s="708">
        <v>0</v>
      </c>
      <c r="F141" s="706">
        <v>0</v>
      </c>
      <c r="G141" s="707">
        <v>0</v>
      </c>
      <c r="H141" s="707">
        <v>0</v>
      </c>
      <c r="I141" s="707">
        <v>0</v>
      </c>
      <c r="J141" s="707">
        <v>0</v>
      </c>
      <c r="K141" s="709">
        <v>0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0</v>
      </c>
      <c r="C142" s="707">
        <v>0.5</v>
      </c>
      <c r="D142" s="707">
        <v>0.5</v>
      </c>
      <c r="E142" s="708">
        <v>0</v>
      </c>
      <c r="F142" s="706">
        <v>0</v>
      </c>
      <c r="G142" s="707">
        <v>0</v>
      </c>
      <c r="H142" s="707">
        <v>0</v>
      </c>
      <c r="I142" s="707">
        <v>0</v>
      </c>
      <c r="J142" s="707">
        <v>0</v>
      </c>
      <c r="K142" s="709">
        <v>0</v>
      </c>
      <c r="L142" s="270"/>
      <c r="M142" s="705" t="str">
        <f t="shared" si="2"/>
        <v>X</v>
      </c>
    </row>
    <row r="143" spans="1:13" ht="14.45" customHeight="1" x14ac:dyDescent="0.2">
      <c r="A143" s="710" t="s">
        <v>467</v>
      </c>
      <c r="B143" s="706">
        <v>0</v>
      </c>
      <c r="C143" s="707">
        <v>0.5</v>
      </c>
      <c r="D143" s="707">
        <v>0.5</v>
      </c>
      <c r="E143" s="708">
        <v>0</v>
      </c>
      <c r="F143" s="706">
        <v>0</v>
      </c>
      <c r="G143" s="707">
        <v>0</v>
      </c>
      <c r="H143" s="707">
        <v>0</v>
      </c>
      <c r="I143" s="707">
        <v>0</v>
      </c>
      <c r="J143" s="707">
        <v>0</v>
      </c>
      <c r="K143" s="709">
        <v>0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14450.5325976</v>
      </c>
      <c r="C144" s="707">
        <v>13721.97069</v>
      </c>
      <c r="D144" s="707">
        <v>-728.56190760000027</v>
      </c>
      <c r="E144" s="708">
        <v>0.94958234911556116</v>
      </c>
      <c r="F144" s="706">
        <v>16222.655682000001</v>
      </c>
      <c r="G144" s="707">
        <v>5407.5518940000002</v>
      </c>
      <c r="H144" s="707">
        <v>1373.70983</v>
      </c>
      <c r="I144" s="707">
        <v>5279.3383200000007</v>
      </c>
      <c r="J144" s="707">
        <v>-128.21357399999943</v>
      </c>
      <c r="K144" s="709">
        <v>0.32542996803277652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14450.5325976</v>
      </c>
      <c r="C145" s="707">
        <v>13385.482330000001</v>
      </c>
      <c r="D145" s="707">
        <v>-1065.0502675999996</v>
      </c>
      <c r="E145" s="708">
        <v>0.92629681567744515</v>
      </c>
      <c r="F145" s="706">
        <v>16222.655682000001</v>
      </c>
      <c r="G145" s="707">
        <v>5407.5518940000002</v>
      </c>
      <c r="H145" s="707">
        <v>1373.70983</v>
      </c>
      <c r="I145" s="707">
        <v>5279.3383200000007</v>
      </c>
      <c r="J145" s="707">
        <v>-128.21357399999943</v>
      </c>
      <c r="K145" s="709">
        <v>0.32542996803277652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14450.5325976</v>
      </c>
      <c r="C146" s="707">
        <v>13384.270329999999</v>
      </c>
      <c r="D146" s="707">
        <v>-1066.262267600001</v>
      </c>
      <c r="E146" s="708">
        <v>0.92621294333628301</v>
      </c>
      <c r="F146" s="706">
        <v>16222.655682000001</v>
      </c>
      <c r="G146" s="707">
        <v>5407.5518940000002</v>
      </c>
      <c r="H146" s="707">
        <v>1373.70983</v>
      </c>
      <c r="I146" s="707">
        <v>5279.3383200000007</v>
      </c>
      <c r="J146" s="707">
        <v>-128.21357399999943</v>
      </c>
      <c r="K146" s="709">
        <v>0.32542996803277652</v>
      </c>
      <c r="L146" s="270"/>
      <c r="M146" s="705" t="str">
        <f t="shared" si="2"/>
        <v>X</v>
      </c>
    </row>
    <row r="147" spans="1:13" ht="14.45" customHeight="1" x14ac:dyDescent="0.2">
      <c r="A147" s="710" t="s">
        <v>471</v>
      </c>
      <c r="B147" s="706">
        <v>933.13669860000005</v>
      </c>
      <c r="C147" s="707">
        <v>725.0833100000001</v>
      </c>
      <c r="D147" s="707">
        <v>-208.05338859999995</v>
      </c>
      <c r="E147" s="708">
        <v>0.77703868156493494</v>
      </c>
      <c r="F147" s="706">
        <v>755.20141079999996</v>
      </c>
      <c r="G147" s="707">
        <v>251.73380359999999</v>
      </c>
      <c r="H147" s="707">
        <v>64.131550000000004</v>
      </c>
      <c r="I147" s="707">
        <v>256.52620000000002</v>
      </c>
      <c r="J147" s="707">
        <v>4.7923964000000296</v>
      </c>
      <c r="K147" s="709">
        <v>0.33967918535567443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2750.9278497999999</v>
      </c>
      <c r="C148" s="707">
        <v>2296.4120400000002</v>
      </c>
      <c r="D148" s="707">
        <v>-454.51580979999972</v>
      </c>
      <c r="E148" s="708">
        <v>0.83477726984622869</v>
      </c>
      <c r="F148" s="706">
        <v>3556.3180200000002</v>
      </c>
      <c r="G148" s="707">
        <v>1185.4393400000001</v>
      </c>
      <c r="H148" s="707">
        <v>311.27428000000003</v>
      </c>
      <c r="I148" s="707">
        <v>1111.9766599999998</v>
      </c>
      <c r="J148" s="707">
        <v>-73.462680000000319</v>
      </c>
      <c r="K148" s="709">
        <v>0.31267638432403178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145.90799999999999</v>
      </c>
      <c r="C149" s="707">
        <v>145.90100000000001</v>
      </c>
      <c r="D149" s="707">
        <v>-6.9999999999765805E-3</v>
      </c>
      <c r="E149" s="708">
        <v>0.99995202456342369</v>
      </c>
      <c r="F149" s="706">
        <v>145.87299960000001</v>
      </c>
      <c r="G149" s="707">
        <v>48.624333200000002</v>
      </c>
      <c r="H149" s="707">
        <v>12.156000000000001</v>
      </c>
      <c r="I149" s="707">
        <v>48.625</v>
      </c>
      <c r="J149" s="707">
        <v>6.6679999999763595E-4</v>
      </c>
      <c r="K149" s="709">
        <v>0.33333790443286393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962.92653960000007</v>
      </c>
      <c r="C150" s="707">
        <v>964.07802000000004</v>
      </c>
      <c r="D150" s="707">
        <v>1.1514803999999685</v>
      </c>
      <c r="E150" s="708">
        <v>1.0011958133384486</v>
      </c>
      <c r="F150" s="706">
        <v>978.03827160000003</v>
      </c>
      <c r="G150" s="707">
        <v>326.01275720000001</v>
      </c>
      <c r="H150" s="707">
        <v>80.343279999999993</v>
      </c>
      <c r="I150" s="707">
        <v>321.37311999999997</v>
      </c>
      <c r="J150" s="707">
        <v>-4.6396372000000383</v>
      </c>
      <c r="K150" s="709">
        <v>0.32858951365395622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9657.6335096000003</v>
      </c>
      <c r="C151" s="707">
        <v>9252.7959600000013</v>
      </c>
      <c r="D151" s="707">
        <v>-404.83754959999897</v>
      </c>
      <c r="E151" s="708">
        <v>0.95808108174765827</v>
      </c>
      <c r="F151" s="706">
        <v>10787.224980000001</v>
      </c>
      <c r="G151" s="707">
        <v>3595.7416600000001</v>
      </c>
      <c r="H151" s="707">
        <v>905.80471999999997</v>
      </c>
      <c r="I151" s="707">
        <v>3540.83734</v>
      </c>
      <c r="J151" s="707">
        <v>-54.904320000000098</v>
      </c>
      <c r="K151" s="709">
        <v>0.32824357947153893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0</v>
      </c>
      <c r="C152" s="707">
        <v>1.212</v>
      </c>
      <c r="D152" s="707">
        <v>1.212</v>
      </c>
      <c r="E152" s="708">
        <v>0</v>
      </c>
      <c r="F152" s="706">
        <v>0</v>
      </c>
      <c r="G152" s="707">
        <v>0</v>
      </c>
      <c r="H152" s="707">
        <v>0</v>
      </c>
      <c r="I152" s="707">
        <v>0</v>
      </c>
      <c r="J152" s="707">
        <v>0</v>
      </c>
      <c r="K152" s="709">
        <v>0</v>
      </c>
      <c r="L152" s="270"/>
      <c r="M152" s="705" t="str">
        <f t="shared" si="2"/>
        <v>X</v>
      </c>
    </row>
    <row r="153" spans="1:13" ht="14.45" customHeight="1" x14ac:dyDescent="0.2">
      <c r="A153" s="710" t="s">
        <v>477</v>
      </c>
      <c r="B153" s="706">
        <v>0</v>
      </c>
      <c r="C153" s="707">
        <v>1.212</v>
      </c>
      <c r="D153" s="707">
        <v>1.212</v>
      </c>
      <c r="E153" s="708">
        <v>0</v>
      </c>
      <c r="F153" s="706">
        <v>0</v>
      </c>
      <c r="G153" s="707">
        <v>0</v>
      </c>
      <c r="H153" s="707">
        <v>0</v>
      </c>
      <c r="I153" s="707">
        <v>0</v>
      </c>
      <c r="J153" s="707">
        <v>0</v>
      </c>
      <c r="K153" s="709">
        <v>0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0</v>
      </c>
      <c r="C154" s="707">
        <v>336.48836</v>
      </c>
      <c r="D154" s="707">
        <v>336.48836</v>
      </c>
      <c r="E154" s="708">
        <v>0</v>
      </c>
      <c r="F154" s="706">
        <v>0</v>
      </c>
      <c r="G154" s="707">
        <v>0</v>
      </c>
      <c r="H154" s="707">
        <v>0</v>
      </c>
      <c r="I154" s="707">
        <v>0</v>
      </c>
      <c r="J154" s="707">
        <v>0</v>
      </c>
      <c r="K154" s="709">
        <v>0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0</v>
      </c>
      <c r="C155" s="707">
        <v>176.88254999999998</v>
      </c>
      <c r="D155" s="707">
        <v>176.88254999999998</v>
      </c>
      <c r="E155" s="708">
        <v>0</v>
      </c>
      <c r="F155" s="706">
        <v>0</v>
      </c>
      <c r="G155" s="707">
        <v>0</v>
      </c>
      <c r="H155" s="707">
        <v>0</v>
      </c>
      <c r="I155" s="707">
        <v>0</v>
      </c>
      <c r="J155" s="707">
        <v>0</v>
      </c>
      <c r="K155" s="709">
        <v>0</v>
      </c>
      <c r="L155" s="270"/>
      <c r="M155" s="705" t="str">
        <f t="shared" si="2"/>
        <v>X</v>
      </c>
    </row>
    <row r="156" spans="1:13" ht="14.45" customHeight="1" x14ac:dyDescent="0.2">
      <c r="A156" s="710" t="s">
        <v>480</v>
      </c>
      <c r="B156" s="706">
        <v>0</v>
      </c>
      <c r="C156" s="707">
        <v>176.88254999999998</v>
      </c>
      <c r="D156" s="707">
        <v>176.88254999999998</v>
      </c>
      <c r="E156" s="708">
        <v>0</v>
      </c>
      <c r="F156" s="706">
        <v>0</v>
      </c>
      <c r="G156" s="707">
        <v>0</v>
      </c>
      <c r="H156" s="707">
        <v>0</v>
      </c>
      <c r="I156" s="707">
        <v>0</v>
      </c>
      <c r="J156" s="707">
        <v>0</v>
      </c>
      <c r="K156" s="709">
        <v>0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0</v>
      </c>
      <c r="C157" s="707">
        <v>22.143000000000001</v>
      </c>
      <c r="D157" s="707">
        <v>22.143000000000001</v>
      </c>
      <c r="E157" s="708">
        <v>0</v>
      </c>
      <c r="F157" s="706">
        <v>0</v>
      </c>
      <c r="G157" s="707">
        <v>0</v>
      </c>
      <c r="H157" s="707">
        <v>0</v>
      </c>
      <c r="I157" s="707">
        <v>0</v>
      </c>
      <c r="J157" s="707">
        <v>0</v>
      </c>
      <c r="K157" s="709">
        <v>0</v>
      </c>
      <c r="L157" s="270"/>
      <c r="M157" s="705" t="str">
        <f t="shared" si="2"/>
        <v>X</v>
      </c>
    </row>
    <row r="158" spans="1:13" ht="14.45" customHeight="1" x14ac:dyDescent="0.2">
      <c r="A158" s="710" t="s">
        <v>482</v>
      </c>
      <c r="B158" s="706">
        <v>0</v>
      </c>
      <c r="C158" s="707">
        <v>5.6870000000000003</v>
      </c>
      <c r="D158" s="707">
        <v>5.6870000000000003</v>
      </c>
      <c r="E158" s="708">
        <v>0</v>
      </c>
      <c r="F158" s="706">
        <v>0</v>
      </c>
      <c r="G158" s="707">
        <v>0</v>
      </c>
      <c r="H158" s="707">
        <v>0</v>
      </c>
      <c r="I158" s="707">
        <v>0</v>
      </c>
      <c r="J158" s="707">
        <v>0</v>
      </c>
      <c r="K158" s="709">
        <v>0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0</v>
      </c>
      <c r="C159" s="707">
        <v>16.456</v>
      </c>
      <c r="D159" s="707">
        <v>16.456</v>
      </c>
      <c r="E159" s="708">
        <v>0</v>
      </c>
      <c r="F159" s="706">
        <v>0</v>
      </c>
      <c r="G159" s="707">
        <v>0</v>
      </c>
      <c r="H159" s="707">
        <v>0</v>
      </c>
      <c r="I159" s="707">
        <v>0</v>
      </c>
      <c r="J159" s="707">
        <v>0</v>
      </c>
      <c r="K159" s="709">
        <v>0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0</v>
      </c>
      <c r="C160" s="707">
        <v>37.908000000000001</v>
      </c>
      <c r="D160" s="707">
        <v>37.908000000000001</v>
      </c>
      <c r="E160" s="708">
        <v>0</v>
      </c>
      <c r="F160" s="706">
        <v>0</v>
      </c>
      <c r="G160" s="707">
        <v>0</v>
      </c>
      <c r="H160" s="707">
        <v>0</v>
      </c>
      <c r="I160" s="707">
        <v>0</v>
      </c>
      <c r="J160" s="707">
        <v>0</v>
      </c>
      <c r="K160" s="709">
        <v>0</v>
      </c>
      <c r="L160" s="270"/>
      <c r="M160" s="705" t="str">
        <f t="shared" si="2"/>
        <v>X</v>
      </c>
    </row>
    <row r="161" spans="1:13" ht="14.45" customHeight="1" x14ac:dyDescent="0.2">
      <c r="A161" s="710" t="s">
        <v>485</v>
      </c>
      <c r="B161" s="706">
        <v>0</v>
      </c>
      <c r="C161" s="707">
        <v>37.908000000000001</v>
      </c>
      <c r="D161" s="707">
        <v>37.908000000000001</v>
      </c>
      <c r="E161" s="708">
        <v>0</v>
      </c>
      <c r="F161" s="706">
        <v>0</v>
      </c>
      <c r="G161" s="707">
        <v>0</v>
      </c>
      <c r="H161" s="707">
        <v>0</v>
      </c>
      <c r="I161" s="707">
        <v>0</v>
      </c>
      <c r="J161" s="707">
        <v>0</v>
      </c>
      <c r="K161" s="709">
        <v>0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0</v>
      </c>
      <c r="C162" s="707">
        <v>69.695999999999998</v>
      </c>
      <c r="D162" s="707">
        <v>69.695999999999998</v>
      </c>
      <c r="E162" s="708">
        <v>0</v>
      </c>
      <c r="F162" s="706">
        <v>0</v>
      </c>
      <c r="G162" s="707">
        <v>0</v>
      </c>
      <c r="H162" s="707">
        <v>0</v>
      </c>
      <c r="I162" s="707">
        <v>0</v>
      </c>
      <c r="J162" s="707">
        <v>0</v>
      </c>
      <c r="K162" s="709">
        <v>0</v>
      </c>
      <c r="L162" s="270"/>
      <c r="M162" s="705" t="str">
        <f t="shared" si="2"/>
        <v>X</v>
      </c>
    </row>
    <row r="163" spans="1:13" ht="14.45" customHeight="1" x14ac:dyDescent="0.2">
      <c r="A163" s="710" t="s">
        <v>487</v>
      </c>
      <c r="B163" s="706">
        <v>0</v>
      </c>
      <c r="C163" s="707">
        <v>69.695999999999998</v>
      </c>
      <c r="D163" s="707">
        <v>69.695999999999998</v>
      </c>
      <c r="E163" s="708">
        <v>0</v>
      </c>
      <c r="F163" s="706">
        <v>0</v>
      </c>
      <c r="G163" s="707">
        <v>0</v>
      </c>
      <c r="H163" s="707">
        <v>0</v>
      </c>
      <c r="I163" s="707">
        <v>0</v>
      </c>
      <c r="J163" s="707">
        <v>0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0</v>
      </c>
      <c r="C164" s="707">
        <v>29.858810000000002</v>
      </c>
      <c r="D164" s="707">
        <v>29.858810000000002</v>
      </c>
      <c r="E164" s="708">
        <v>0</v>
      </c>
      <c r="F164" s="706">
        <v>0</v>
      </c>
      <c r="G164" s="707">
        <v>0</v>
      </c>
      <c r="H164" s="707">
        <v>0</v>
      </c>
      <c r="I164" s="707">
        <v>0</v>
      </c>
      <c r="J164" s="707">
        <v>0</v>
      </c>
      <c r="K164" s="709">
        <v>0</v>
      </c>
      <c r="L164" s="270"/>
      <c r="M164" s="705" t="str">
        <f t="shared" si="2"/>
        <v>X</v>
      </c>
    </row>
    <row r="165" spans="1:13" ht="14.45" customHeight="1" x14ac:dyDescent="0.2">
      <c r="A165" s="710" t="s">
        <v>489</v>
      </c>
      <c r="B165" s="706">
        <v>0</v>
      </c>
      <c r="C165" s="707">
        <v>29.858810000000002</v>
      </c>
      <c r="D165" s="707">
        <v>29.858810000000002</v>
      </c>
      <c r="E165" s="708">
        <v>0</v>
      </c>
      <c r="F165" s="706">
        <v>0</v>
      </c>
      <c r="G165" s="707">
        <v>0</v>
      </c>
      <c r="H165" s="707">
        <v>0</v>
      </c>
      <c r="I165" s="707">
        <v>0</v>
      </c>
      <c r="J165" s="707">
        <v>0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0.1955172</v>
      </c>
      <c r="C166" s="707">
        <v>9.1999999999999998E-2</v>
      </c>
      <c r="D166" s="707">
        <v>-0.1035172</v>
      </c>
      <c r="E166" s="708">
        <v>0.47054683680003601</v>
      </c>
      <c r="F166" s="706">
        <v>0</v>
      </c>
      <c r="G166" s="707">
        <v>0</v>
      </c>
      <c r="H166" s="707">
        <v>0</v>
      </c>
      <c r="I166" s="707">
        <v>0</v>
      </c>
      <c r="J166" s="707">
        <v>0</v>
      </c>
      <c r="K166" s="709">
        <v>0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0.1955172</v>
      </c>
      <c r="C167" s="707">
        <v>9.1999999999999998E-2</v>
      </c>
      <c r="D167" s="707">
        <v>-0.1035172</v>
      </c>
      <c r="E167" s="708">
        <v>0.47054683680003601</v>
      </c>
      <c r="F167" s="706">
        <v>0</v>
      </c>
      <c r="G167" s="707">
        <v>0</v>
      </c>
      <c r="H167" s="707">
        <v>0</v>
      </c>
      <c r="I167" s="707">
        <v>0</v>
      </c>
      <c r="J167" s="707">
        <v>0</v>
      </c>
      <c r="K167" s="709">
        <v>0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0.1955172</v>
      </c>
      <c r="C168" s="707">
        <v>9.1999999999999998E-2</v>
      </c>
      <c r="D168" s="707">
        <v>-0.1035172</v>
      </c>
      <c r="E168" s="708">
        <v>0.47054683680003601</v>
      </c>
      <c r="F168" s="706">
        <v>0</v>
      </c>
      <c r="G168" s="707">
        <v>0</v>
      </c>
      <c r="H168" s="707">
        <v>0</v>
      </c>
      <c r="I168" s="707">
        <v>0</v>
      </c>
      <c r="J168" s="707">
        <v>0</v>
      </c>
      <c r="K168" s="709">
        <v>0</v>
      </c>
      <c r="L168" s="270"/>
      <c r="M168" s="705" t="str">
        <f t="shared" si="2"/>
        <v>X</v>
      </c>
    </row>
    <row r="169" spans="1:13" ht="14.45" customHeight="1" x14ac:dyDescent="0.2">
      <c r="A169" s="710" t="s">
        <v>493</v>
      </c>
      <c r="B169" s="706">
        <v>0.1955172</v>
      </c>
      <c r="C169" s="707">
        <v>9.1999999999999998E-2</v>
      </c>
      <c r="D169" s="707">
        <v>-0.1035172</v>
      </c>
      <c r="E169" s="708">
        <v>0.47054683680003601</v>
      </c>
      <c r="F169" s="706">
        <v>0</v>
      </c>
      <c r="G169" s="707">
        <v>0</v>
      </c>
      <c r="H169" s="707">
        <v>0</v>
      </c>
      <c r="I169" s="707">
        <v>0</v>
      </c>
      <c r="J169" s="707">
        <v>0</v>
      </c>
      <c r="K169" s="709">
        <v>0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117.48215739999999</v>
      </c>
      <c r="C170" s="707">
        <v>177482.01457</v>
      </c>
      <c r="D170" s="707">
        <v>177364.53241260001</v>
      </c>
      <c r="E170" s="708">
        <v>1510.7146352932059</v>
      </c>
      <c r="F170" s="706">
        <v>193698.27141749999</v>
      </c>
      <c r="G170" s="707">
        <v>64566.090472499993</v>
      </c>
      <c r="H170" s="707">
        <v>20306.097969999999</v>
      </c>
      <c r="I170" s="707">
        <v>69425.852739999988</v>
      </c>
      <c r="J170" s="707">
        <v>4859.7622674999948</v>
      </c>
      <c r="K170" s="709">
        <v>0.35842267580363962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106.2104568</v>
      </c>
      <c r="C171" s="707">
        <v>174290.60897</v>
      </c>
      <c r="D171" s="707">
        <v>174184.39851319999</v>
      </c>
      <c r="E171" s="708">
        <v>1640.9929325339272</v>
      </c>
      <c r="F171" s="706">
        <v>193698.19716119999</v>
      </c>
      <c r="G171" s="707">
        <v>64566.065720399994</v>
      </c>
      <c r="H171" s="707">
        <v>17064.489819999999</v>
      </c>
      <c r="I171" s="707">
        <v>66177.166079999995</v>
      </c>
      <c r="J171" s="707">
        <v>1611.100359600001</v>
      </c>
      <c r="K171" s="709">
        <v>0.34165091389532071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106.2104568</v>
      </c>
      <c r="C172" s="707">
        <v>174290.60897</v>
      </c>
      <c r="D172" s="707">
        <v>174184.39851319999</v>
      </c>
      <c r="E172" s="708">
        <v>1640.9929325339272</v>
      </c>
      <c r="F172" s="706">
        <v>193698.19716119999</v>
      </c>
      <c r="G172" s="707">
        <v>64566.065720399994</v>
      </c>
      <c r="H172" s="707">
        <v>17064.489819999999</v>
      </c>
      <c r="I172" s="707">
        <v>66177.166079999995</v>
      </c>
      <c r="J172" s="707">
        <v>1611.100359600001</v>
      </c>
      <c r="K172" s="709">
        <v>0.34165091389532071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106.2104568</v>
      </c>
      <c r="C173" s="707">
        <v>0</v>
      </c>
      <c r="D173" s="707">
        <v>-106.2104568</v>
      </c>
      <c r="E173" s="708">
        <v>0</v>
      </c>
      <c r="F173" s="706">
        <v>114.5289118</v>
      </c>
      <c r="G173" s="707">
        <v>38.176303933333337</v>
      </c>
      <c r="H173" s="707">
        <v>0</v>
      </c>
      <c r="I173" s="707">
        <v>0</v>
      </c>
      <c r="J173" s="707">
        <v>-38.176303933333337</v>
      </c>
      <c r="K173" s="709">
        <v>0</v>
      </c>
      <c r="L173" s="270"/>
      <c r="M173" s="705" t="str">
        <f t="shared" si="2"/>
        <v>X</v>
      </c>
    </row>
    <row r="174" spans="1:13" ht="14.45" customHeight="1" x14ac:dyDescent="0.2">
      <c r="A174" s="710" t="s">
        <v>498</v>
      </c>
      <c r="B174" s="706">
        <v>28.3693016</v>
      </c>
      <c r="C174" s="707">
        <v>0</v>
      </c>
      <c r="D174" s="707">
        <v>-28.3693016</v>
      </c>
      <c r="E174" s="708">
        <v>0</v>
      </c>
      <c r="F174" s="706">
        <v>45.931250399999996</v>
      </c>
      <c r="G174" s="707">
        <v>15.310416799999999</v>
      </c>
      <c r="H174" s="707">
        <v>0</v>
      </c>
      <c r="I174" s="707">
        <v>0</v>
      </c>
      <c r="J174" s="707">
        <v>-15.310416799999999</v>
      </c>
      <c r="K174" s="709">
        <v>0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50.8638738</v>
      </c>
      <c r="C175" s="707">
        <v>0</v>
      </c>
      <c r="D175" s="707">
        <v>-50.8638738</v>
      </c>
      <c r="E175" s="708">
        <v>0</v>
      </c>
      <c r="F175" s="706">
        <v>36.787592600000004</v>
      </c>
      <c r="G175" s="707">
        <v>12.262530866666667</v>
      </c>
      <c r="H175" s="707">
        <v>0</v>
      </c>
      <c r="I175" s="707">
        <v>0</v>
      </c>
      <c r="J175" s="707">
        <v>-12.262530866666667</v>
      </c>
      <c r="K175" s="709">
        <v>0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26.977281399999999</v>
      </c>
      <c r="C176" s="707">
        <v>0</v>
      </c>
      <c r="D176" s="707">
        <v>-26.977281399999999</v>
      </c>
      <c r="E176" s="708">
        <v>0</v>
      </c>
      <c r="F176" s="706">
        <v>31.8100688</v>
      </c>
      <c r="G176" s="707">
        <v>10.603356266666667</v>
      </c>
      <c r="H176" s="707">
        <v>0</v>
      </c>
      <c r="I176" s="707">
        <v>0</v>
      </c>
      <c r="J176" s="707">
        <v>-10.603356266666667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0</v>
      </c>
      <c r="C177" s="707">
        <v>295.14044000000001</v>
      </c>
      <c r="D177" s="707">
        <v>295.14044000000001</v>
      </c>
      <c r="E177" s="708">
        <v>0</v>
      </c>
      <c r="F177" s="706">
        <v>904.00714289999996</v>
      </c>
      <c r="G177" s="707">
        <v>301.33571430000001</v>
      </c>
      <c r="H177" s="707">
        <v>-9.4261800000000004</v>
      </c>
      <c r="I177" s="707">
        <v>112.01169</v>
      </c>
      <c r="J177" s="707">
        <v>-189.32402430000002</v>
      </c>
      <c r="K177" s="709">
        <v>0.1239057576919949</v>
      </c>
      <c r="L177" s="270"/>
      <c r="M177" s="705" t="str">
        <f t="shared" si="2"/>
        <v>X</v>
      </c>
    </row>
    <row r="178" spans="1:13" ht="14.45" customHeight="1" x14ac:dyDescent="0.2">
      <c r="A178" s="710" t="s">
        <v>502</v>
      </c>
      <c r="B178" s="706">
        <v>0</v>
      </c>
      <c r="C178" s="707">
        <v>0.25095000000000001</v>
      </c>
      <c r="D178" s="707">
        <v>0.25095000000000001</v>
      </c>
      <c r="E178" s="708">
        <v>0</v>
      </c>
      <c r="F178" s="706">
        <v>490.4748386</v>
      </c>
      <c r="G178" s="707">
        <v>163.49161286666666</v>
      </c>
      <c r="H178" s="707">
        <v>0</v>
      </c>
      <c r="I178" s="707">
        <v>0</v>
      </c>
      <c r="J178" s="707">
        <v>-163.49161286666666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</v>
      </c>
      <c r="C179" s="707">
        <v>294.88948999999997</v>
      </c>
      <c r="D179" s="707">
        <v>294.88948999999997</v>
      </c>
      <c r="E179" s="708">
        <v>0</v>
      </c>
      <c r="F179" s="706">
        <v>413.53230430000002</v>
      </c>
      <c r="G179" s="707">
        <v>137.84410143333335</v>
      </c>
      <c r="H179" s="707">
        <v>-9.4261800000000004</v>
      </c>
      <c r="I179" s="707">
        <v>112.01169</v>
      </c>
      <c r="J179" s="707">
        <v>-25.832411433333348</v>
      </c>
      <c r="K179" s="709">
        <v>0.27086563452305362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0</v>
      </c>
      <c r="C180" s="707">
        <v>168503.28299000001</v>
      </c>
      <c r="D180" s="707">
        <v>168503.28299000001</v>
      </c>
      <c r="E180" s="708">
        <v>0</v>
      </c>
      <c r="F180" s="706">
        <v>192679.66110649999</v>
      </c>
      <c r="G180" s="707">
        <v>64226.553702166661</v>
      </c>
      <c r="H180" s="707">
        <v>17073.916000000001</v>
      </c>
      <c r="I180" s="707">
        <v>65601.37023</v>
      </c>
      <c r="J180" s="707">
        <v>1374.8165278333399</v>
      </c>
      <c r="K180" s="709">
        <v>0.34046857801841418</v>
      </c>
      <c r="L180" s="270"/>
      <c r="M180" s="705" t="str">
        <f t="shared" si="2"/>
        <v>X</v>
      </c>
    </row>
    <row r="181" spans="1:13" ht="14.45" customHeight="1" x14ac:dyDescent="0.2">
      <c r="A181" s="710" t="s">
        <v>505</v>
      </c>
      <c r="B181" s="706">
        <v>0</v>
      </c>
      <c r="C181" s="707">
        <v>166333.59515000001</v>
      </c>
      <c r="D181" s="707">
        <v>166333.59515000001</v>
      </c>
      <c r="E181" s="708">
        <v>0</v>
      </c>
      <c r="F181" s="706">
        <v>191917.11688730001</v>
      </c>
      <c r="G181" s="707">
        <v>63972.372295766669</v>
      </c>
      <c r="H181" s="707">
        <v>16981.431</v>
      </c>
      <c r="I181" s="707">
        <v>65233.850030000001</v>
      </c>
      <c r="J181" s="707">
        <v>1261.4777342333327</v>
      </c>
      <c r="K181" s="709">
        <v>0.33990636733203661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0</v>
      </c>
      <c r="C182" s="707">
        <v>2169.6878400000001</v>
      </c>
      <c r="D182" s="707">
        <v>2169.6878400000001</v>
      </c>
      <c r="E182" s="708">
        <v>0</v>
      </c>
      <c r="F182" s="706">
        <v>762.54421920000004</v>
      </c>
      <c r="G182" s="707">
        <v>254.18140640000001</v>
      </c>
      <c r="H182" s="707">
        <v>92.484999999999999</v>
      </c>
      <c r="I182" s="707">
        <v>367.52019999999999</v>
      </c>
      <c r="J182" s="707">
        <v>113.33879359999997</v>
      </c>
      <c r="K182" s="709">
        <v>0.48196575457036783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0</v>
      </c>
      <c r="C183" s="707">
        <v>5492.1855400000004</v>
      </c>
      <c r="D183" s="707">
        <v>5492.1855400000004</v>
      </c>
      <c r="E183" s="708">
        <v>0</v>
      </c>
      <c r="F183" s="706">
        <v>0</v>
      </c>
      <c r="G183" s="707">
        <v>0</v>
      </c>
      <c r="H183" s="707">
        <v>0</v>
      </c>
      <c r="I183" s="707">
        <v>463.78415999999999</v>
      </c>
      <c r="J183" s="707">
        <v>463.78415999999999</v>
      </c>
      <c r="K183" s="709">
        <v>0</v>
      </c>
      <c r="L183" s="270"/>
      <c r="M183" s="705" t="str">
        <f t="shared" si="2"/>
        <v>X</v>
      </c>
    </row>
    <row r="184" spans="1:13" ht="14.45" customHeight="1" x14ac:dyDescent="0.2">
      <c r="A184" s="710" t="s">
        <v>508</v>
      </c>
      <c r="B184" s="706">
        <v>0</v>
      </c>
      <c r="C184" s="707">
        <v>5492.1855400000004</v>
      </c>
      <c r="D184" s="707">
        <v>5492.1855400000004</v>
      </c>
      <c r="E184" s="708">
        <v>0</v>
      </c>
      <c r="F184" s="706">
        <v>0</v>
      </c>
      <c r="G184" s="707">
        <v>0</v>
      </c>
      <c r="H184" s="707">
        <v>0</v>
      </c>
      <c r="I184" s="707">
        <v>463.78415999999999</v>
      </c>
      <c r="J184" s="707">
        <v>463.78415999999999</v>
      </c>
      <c r="K184" s="709">
        <v>0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11.271700600000001</v>
      </c>
      <c r="C185" s="707">
        <v>116.48139999999999</v>
      </c>
      <c r="D185" s="707">
        <v>105.20969939999999</v>
      </c>
      <c r="E185" s="708">
        <v>10.333968593878371</v>
      </c>
      <c r="F185" s="706">
        <v>7.4256299999999997E-2</v>
      </c>
      <c r="G185" s="707">
        <v>2.4752099999999999E-2</v>
      </c>
      <c r="H185" s="707">
        <v>0.75</v>
      </c>
      <c r="I185" s="707">
        <v>7.8285100000000005</v>
      </c>
      <c r="J185" s="707">
        <v>7.8037579000000008</v>
      </c>
      <c r="K185" s="709">
        <v>105.42553291774571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0</v>
      </c>
      <c r="C186" s="707">
        <v>54.25</v>
      </c>
      <c r="D186" s="707">
        <v>54.25</v>
      </c>
      <c r="E186" s="708">
        <v>0</v>
      </c>
      <c r="F186" s="706">
        <v>0</v>
      </c>
      <c r="G186" s="707">
        <v>0</v>
      </c>
      <c r="H186" s="707">
        <v>0.75</v>
      </c>
      <c r="I186" s="707">
        <v>2.25</v>
      </c>
      <c r="J186" s="707">
        <v>2.25</v>
      </c>
      <c r="K186" s="709">
        <v>0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0</v>
      </c>
      <c r="C187" s="707">
        <v>54.25</v>
      </c>
      <c r="D187" s="707">
        <v>54.25</v>
      </c>
      <c r="E187" s="708">
        <v>0</v>
      </c>
      <c r="F187" s="706">
        <v>0</v>
      </c>
      <c r="G187" s="707">
        <v>0</v>
      </c>
      <c r="H187" s="707">
        <v>0.75</v>
      </c>
      <c r="I187" s="707">
        <v>2.25</v>
      </c>
      <c r="J187" s="707">
        <v>2.25</v>
      </c>
      <c r="K187" s="709">
        <v>0</v>
      </c>
      <c r="L187" s="270"/>
      <c r="M187" s="705" t="str">
        <f t="shared" si="2"/>
        <v>X</v>
      </c>
    </row>
    <row r="188" spans="1:13" ht="14.45" customHeight="1" x14ac:dyDescent="0.2">
      <c r="A188" s="710" t="s">
        <v>512</v>
      </c>
      <c r="B188" s="706">
        <v>0</v>
      </c>
      <c r="C188" s="707">
        <v>54.25</v>
      </c>
      <c r="D188" s="707">
        <v>54.25</v>
      </c>
      <c r="E188" s="708">
        <v>0</v>
      </c>
      <c r="F188" s="706">
        <v>0</v>
      </c>
      <c r="G188" s="707">
        <v>0</v>
      </c>
      <c r="H188" s="707">
        <v>0.75</v>
      </c>
      <c r="I188" s="707">
        <v>2.25</v>
      </c>
      <c r="J188" s="707">
        <v>2.25</v>
      </c>
      <c r="K188" s="709">
        <v>0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11.271700600000001</v>
      </c>
      <c r="C189" s="707">
        <v>62.231400000000001</v>
      </c>
      <c r="D189" s="707">
        <v>50.959699399999998</v>
      </c>
      <c r="E189" s="708">
        <v>5.5210302516374501</v>
      </c>
      <c r="F189" s="706">
        <v>7.4256299999999997E-2</v>
      </c>
      <c r="G189" s="707">
        <v>2.4752099999999999E-2</v>
      </c>
      <c r="H189" s="707">
        <v>0</v>
      </c>
      <c r="I189" s="707">
        <v>5.5785100000000005</v>
      </c>
      <c r="J189" s="707">
        <v>5.5537579000000008</v>
      </c>
      <c r="K189" s="709">
        <v>75.125073562781893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0</v>
      </c>
      <c r="C190" s="707">
        <v>39.999870000000001</v>
      </c>
      <c r="D190" s="707">
        <v>39.999870000000001</v>
      </c>
      <c r="E190" s="708">
        <v>0</v>
      </c>
      <c r="F190" s="706">
        <v>0</v>
      </c>
      <c r="G190" s="707">
        <v>0</v>
      </c>
      <c r="H190" s="707">
        <v>0</v>
      </c>
      <c r="I190" s="707">
        <v>-2.0000000000000002E-5</v>
      </c>
      <c r="J190" s="707">
        <v>-2.0000000000000002E-5</v>
      </c>
      <c r="K190" s="709">
        <v>0</v>
      </c>
      <c r="L190" s="270"/>
      <c r="M190" s="705" t="str">
        <f t="shared" si="2"/>
        <v>X</v>
      </c>
    </row>
    <row r="191" spans="1:13" ht="14.45" customHeight="1" x14ac:dyDescent="0.2">
      <c r="A191" s="710" t="s">
        <v>515</v>
      </c>
      <c r="B191" s="706">
        <v>0</v>
      </c>
      <c r="C191" s="707">
        <v>-1.3000000000000002E-4</v>
      </c>
      <c r="D191" s="707">
        <v>-1.3000000000000002E-4</v>
      </c>
      <c r="E191" s="708">
        <v>0</v>
      </c>
      <c r="F191" s="706">
        <v>0</v>
      </c>
      <c r="G191" s="707">
        <v>0</v>
      </c>
      <c r="H191" s="707">
        <v>0</v>
      </c>
      <c r="I191" s="707">
        <v>-2.0000000000000002E-5</v>
      </c>
      <c r="J191" s="707">
        <v>-2.0000000000000002E-5</v>
      </c>
      <c r="K191" s="709">
        <v>0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0</v>
      </c>
      <c r="C192" s="707">
        <v>40</v>
      </c>
      <c r="D192" s="707">
        <v>40</v>
      </c>
      <c r="E192" s="708">
        <v>0</v>
      </c>
      <c r="F192" s="706">
        <v>0</v>
      </c>
      <c r="G192" s="707">
        <v>0</v>
      </c>
      <c r="H192" s="707">
        <v>0</v>
      </c>
      <c r="I192" s="707">
        <v>0</v>
      </c>
      <c r="J192" s="707">
        <v>0</v>
      </c>
      <c r="K192" s="709">
        <v>0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11.271700600000001</v>
      </c>
      <c r="C193" s="707">
        <v>22.231529999999999</v>
      </c>
      <c r="D193" s="707">
        <v>10.959829399999999</v>
      </c>
      <c r="E193" s="708">
        <v>1.9723314865194341</v>
      </c>
      <c r="F193" s="706">
        <v>7.4256299999999997E-2</v>
      </c>
      <c r="G193" s="707">
        <v>2.4752099999999999E-2</v>
      </c>
      <c r="H193" s="707">
        <v>0</v>
      </c>
      <c r="I193" s="707">
        <v>5.5785299999999998</v>
      </c>
      <c r="J193" s="707">
        <v>5.5537779</v>
      </c>
      <c r="K193" s="709">
        <v>75.125342900198362</v>
      </c>
      <c r="L193" s="270"/>
      <c r="M193" s="705" t="str">
        <f t="shared" si="2"/>
        <v>X</v>
      </c>
    </row>
    <row r="194" spans="1:13" ht="14.45" customHeight="1" x14ac:dyDescent="0.2">
      <c r="A194" s="710" t="s">
        <v>518</v>
      </c>
      <c r="B194" s="706">
        <v>5.6919199999999996E-2</v>
      </c>
      <c r="C194" s="707">
        <v>0</v>
      </c>
      <c r="D194" s="707">
        <v>-5.6919199999999996E-2</v>
      </c>
      <c r="E194" s="708">
        <v>0</v>
      </c>
      <c r="F194" s="706">
        <v>7.4256299999999997E-2</v>
      </c>
      <c r="G194" s="707">
        <v>2.4752099999999999E-2</v>
      </c>
      <c r="H194" s="707">
        <v>0</v>
      </c>
      <c r="I194" s="707">
        <v>0</v>
      </c>
      <c r="J194" s="707">
        <v>-2.4752099999999999E-2</v>
      </c>
      <c r="K194" s="709">
        <v>0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11.2147814</v>
      </c>
      <c r="C195" s="707">
        <v>22.231529999999999</v>
      </c>
      <c r="D195" s="707">
        <v>11.0167486</v>
      </c>
      <c r="E195" s="708">
        <v>1.9823418047185477</v>
      </c>
      <c r="F195" s="706">
        <v>0</v>
      </c>
      <c r="G195" s="707">
        <v>0</v>
      </c>
      <c r="H195" s="707">
        <v>0</v>
      </c>
      <c r="I195" s="707">
        <v>5.5785299999999998</v>
      </c>
      <c r="J195" s="707">
        <v>5.5785299999999998</v>
      </c>
      <c r="K195" s="709">
        <v>0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0</v>
      </c>
      <c r="C196" s="707">
        <v>3074.9242000000004</v>
      </c>
      <c r="D196" s="707">
        <v>3074.9242000000004</v>
      </c>
      <c r="E196" s="708">
        <v>0</v>
      </c>
      <c r="F196" s="706">
        <v>0</v>
      </c>
      <c r="G196" s="707">
        <v>0</v>
      </c>
      <c r="H196" s="707">
        <v>3240.85815</v>
      </c>
      <c r="I196" s="707">
        <v>3240.85815</v>
      </c>
      <c r="J196" s="707">
        <v>3240.85815</v>
      </c>
      <c r="K196" s="709">
        <v>0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0</v>
      </c>
      <c r="C197" s="707">
        <v>3074.9242000000004</v>
      </c>
      <c r="D197" s="707">
        <v>3074.9242000000004</v>
      </c>
      <c r="E197" s="708">
        <v>0</v>
      </c>
      <c r="F197" s="706">
        <v>0</v>
      </c>
      <c r="G197" s="707">
        <v>0</v>
      </c>
      <c r="H197" s="707">
        <v>3240.85815</v>
      </c>
      <c r="I197" s="707">
        <v>3240.85815</v>
      </c>
      <c r="J197" s="707">
        <v>3240.85815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0</v>
      </c>
      <c r="C198" s="707">
        <v>3074.9242000000004</v>
      </c>
      <c r="D198" s="707">
        <v>3074.9242000000004</v>
      </c>
      <c r="E198" s="708">
        <v>0</v>
      </c>
      <c r="F198" s="706">
        <v>0</v>
      </c>
      <c r="G198" s="707">
        <v>0</v>
      </c>
      <c r="H198" s="707">
        <v>3240.85815</v>
      </c>
      <c r="I198" s="707">
        <v>3240.85815</v>
      </c>
      <c r="J198" s="707">
        <v>3240.85815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710" t="s">
        <v>523</v>
      </c>
      <c r="B199" s="706">
        <v>0</v>
      </c>
      <c r="C199" s="707">
        <v>3074.9242000000004</v>
      </c>
      <c r="D199" s="707">
        <v>3074.9242000000004</v>
      </c>
      <c r="E199" s="708">
        <v>0</v>
      </c>
      <c r="F199" s="706">
        <v>0</v>
      </c>
      <c r="G199" s="707">
        <v>0</v>
      </c>
      <c r="H199" s="707">
        <v>3240.85815</v>
      </c>
      <c r="I199" s="707">
        <v>3240.85815</v>
      </c>
      <c r="J199" s="707">
        <v>3240.85815</v>
      </c>
      <c r="K199" s="709">
        <v>0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0</v>
      </c>
      <c r="C200" s="707">
        <v>4962.1925099999999</v>
      </c>
      <c r="D200" s="707">
        <v>4962.1925099999999</v>
      </c>
      <c r="E200" s="708">
        <v>0</v>
      </c>
      <c r="F200" s="706">
        <v>0</v>
      </c>
      <c r="G200" s="707">
        <v>0</v>
      </c>
      <c r="H200" s="707">
        <v>468.64717999999999</v>
      </c>
      <c r="I200" s="707">
        <v>1513.22381</v>
      </c>
      <c r="J200" s="707">
        <v>1513.22381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4962.1925099999999</v>
      </c>
      <c r="D201" s="707">
        <v>4962.1925099999999</v>
      </c>
      <c r="E201" s="708">
        <v>0</v>
      </c>
      <c r="F201" s="706">
        <v>0</v>
      </c>
      <c r="G201" s="707">
        <v>0</v>
      </c>
      <c r="H201" s="707">
        <v>468.64717999999999</v>
      </c>
      <c r="I201" s="707">
        <v>1513.22381</v>
      </c>
      <c r="J201" s="707">
        <v>1513.22381</v>
      </c>
      <c r="K201" s="709">
        <v>0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0</v>
      </c>
      <c r="C202" s="707">
        <v>4962.1925099999999</v>
      </c>
      <c r="D202" s="707">
        <v>4962.1925099999999</v>
      </c>
      <c r="E202" s="708">
        <v>0</v>
      </c>
      <c r="F202" s="706">
        <v>0</v>
      </c>
      <c r="G202" s="707">
        <v>0</v>
      </c>
      <c r="H202" s="707">
        <v>468.64717999999999</v>
      </c>
      <c r="I202" s="707">
        <v>1513.22381</v>
      </c>
      <c r="J202" s="707">
        <v>1513.22381</v>
      </c>
      <c r="K202" s="709">
        <v>0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0</v>
      </c>
      <c r="C203" s="707">
        <v>15.828899999999999</v>
      </c>
      <c r="D203" s="707">
        <v>15.828899999999999</v>
      </c>
      <c r="E203" s="708">
        <v>0</v>
      </c>
      <c r="F203" s="706">
        <v>0</v>
      </c>
      <c r="G203" s="707">
        <v>0</v>
      </c>
      <c r="H203" s="707">
        <v>1.6403299999999998</v>
      </c>
      <c r="I203" s="707">
        <v>5.4762700000000004</v>
      </c>
      <c r="J203" s="707">
        <v>5.4762700000000004</v>
      </c>
      <c r="K203" s="709">
        <v>0</v>
      </c>
      <c r="L203" s="270"/>
      <c r="M203" s="705" t="str">
        <f t="shared" si="3"/>
        <v>X</v>
      </c>
    </row>
    <row r="204" spans="1:13" ht="14.45" customHeight="1" x14ac:dyDescent="0.2">
      <c r="A204" s="710" t="s">
        <v>528</v>
      </c>
      <c r="B204" s="706">
        <v>0</v>
      </c>
      <c r="C204" s="707">
        <v>15.828899999999999</v>
      </c>
      <c r="D204" s="707">
        <v>15.828899999999999</v>
      </c>
      <c r="E204" s="708">
        <v>0</v>
      </c>
      <c r="F204" s="706">
        <v>0</v>
      </c>
      <c r="G204" s="707">
        <v>0</v>
      </c>
      <c r="H204" s="707">
        <v>1.6403299999999998</v>
      </c>
      <c r="I204" s="707">
        <v>5.4762700000000004</v>
      </c>
      <c r="J204" s="707">
        <v>5.4762700000000004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35.96</v>
      </c>
      <c r="D205" s="707">
        <v>35.96</v>
      </c>
      <c r="E205" s="708">
        <v>0</v>
      </c>
      <c r="F205" s="706">
        <v>0</v>
      </c>
      <c r="G205" s="707">
        <v>0</v>
      </c>
      <c r="H205" s="707">
        <v>0.68</v>
      </c>
      <c r="I205" s="707">
        <v>16.66</v>
      </c>
      <c r="J205" s="707">
        <v>16.66</v>
      </c>
      <c r="K205" s="709">
        <v>0</v>
      </c>
      <c r="L205" s="270"/>
      <c r="M205" s="705" t="str">
        <f t="shared" si="3"/>
        <v>X</v>
      </c>
    </row>
    <row r="206" spans="1:13" ht="14.45" customHeight="1" x14ac:dyDescent="0.2">
      <c r="A206" s="710" t="s">
        <v>530</v>
      </c>
      <c r="B206" s="706">
        <v>0</v>
      </c>
      <c r="C206" s="707">
        <v>32.9</v>
      </c>
      <c r="D206" s="707">
        <v>32.9</v>
      </c>
      <c r="E206" s="708">
        <v>0</v>
      </c>
      <c r="F206" s="706">
        <v>0</v>
      </c>
      <c r="G206" s="707">
        <v>0</v>
      </c>
      <c r="H206" s="707">
        <v>0.68</v>
      </c>
      <c r="I206" s="707">
        <v>14.96</v>
      </c>
      <c r="J206" s="707">
        <v>14.96</v>
      </c>
      <c r="K206" s="709">
        <v>0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0</v>
      </c>
      <c r="C207" s="707">
        <v>3.06</v>
      </c>
      <c r="D207" s="707">
        <v>3.06</v>
      </c>
      <c r="E207" s="708">
        <v>0</v>
      </c>
      <c r="F207" s="706">
        <v>0</v>
      </c>
      <c r="G207" s="707">
        <v>0</v>
      </c>
      <c r="H207" s="707">
        <v>0</v>
      </c>
      <c r="I207" s="707">
        <v>1.7</v>
      </c>
      <c r="J207" s="707">
        <v>1.7</v>
      </c>
      <c r="K207" s="709">
        <v>0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0</v>
      </c>
      <c r="C208" s="707">
        <v>28.570080000000001</v>
      </c>
      <c r="D208" s="707">
        <v>28.570080000000001</v>
      </c>
      <c r="E208" s="708">
        <v>0</v>
      </c>
      <c r="F208" s="706">
        <v>0</v>
      </c>
      <c r="G208" s="707">
        <v>0</v>
      </c>
      <c r="H208" s="707">
        <v>2.8706199999999997</v>
      </c>
      <c r="I208" s="707">
        <v>9.9511800000000008</v>
      </c>
      <c r="J208" s="707">
        <v>9.9511800000000008</v>
      </c>
      <c r="K208" s="709">
        <v>0</v>
      </c>
      <c r="L208" s="270"/>
      <c r="M208" s="705" t="str">
        <f t="shared" si="3"/>
        <v>X</v>
      </c>
    </row>
    <row r="209" spans="1:13" ht="14.45" customHeight="1" x14ac:dyDescent="0.2">
      <c r="A209" s="710" t="s">
        <v>533</v>
      </c>
      <c r="B209" s="706">
        <v>0</v>
      </c>
      <c r="C209" s="707">
        <v>13.69</v>
      </c>
      <c r="D209" s="707">
        <v>13.69</v>
      </c>
      <c r="E209" s="708">
        <v>0</v>
      </c>
      <c r="F209" s="706">
        <v>0</v>
      </c>
      <c r="G209" s="707">
        <v>0</v>
      </c>
      <c r="H209" s="707">
        <v>1.48</v>
      </c>
      <c r="I209" s="707">
        <v>5.55</v>
      </c>
      <c r="J209" s="707">
        <v>5.55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2.1440000000000001</v>
      </c>
      <c r="D210" s="707">
        <v>2.1440000000000001</v>
      </c>
      <c r="E210" s="708">
        <v>0</v>
      </c>
      <c r="F210" s="706">
        <v>0</v>
      </c>
      <c r="G210" s="707">
        <v>0</v>
      </c>
      <c r="H210" s="707">
        <v>0</v>
      </c>
      <c r="I210" s="707">
        <v>0</v>
      </c>
      <c r="J210" s="707">
        <v>0</v>
      </c>
      <c r="K210" s="709">
        <v>0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0</v>
      </c>
      <c r="C211" s="707">
        <v>12.736079999999999</v>
      </c>
      <c r="D211" s="707">
        <v>12.736079999999999</v>
      </c>
      <c r="E211" s="708">
        <v>0</v>
      </c>
      <c r="F211" s="706">
        <v>0</v>
      </c>
      <c r="G211" s="707">
        <v>0</v>
      </c>
      <c r="H211" s="707">
        <v>1.39062</v>
      </c>
      <c r="I211" s="707">
        <v>4.4011800000000001</v>
      </c>
      <c r="J211" s="707">
        <v>4.4011800000000001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12.998049999999999</v>
      </c>
      <c r="D212" s="707">
        <v>12.998049999999999</v>
      </c>
      <c r="E212" s="708">
        <v>0</v>
      </c>
      <c r="F212" s="706">
        <v>0</v>
      </c>
      <c r="G212" s="707">
        <v>0</v>
      </c>
      <c r="H212" s="707">
        <v>1.1252200000000001</v>
      </c>
      <c r="I212" s="707">
        <v>4.6807700000000008</v>
      </c>
      <c r="J212" s="707">
        <v>4.6807700000000008</v>
      </c>
      <c r="K212" s="709">
        <v>0</v>
      </c>
      <c r="L212" s="270"/>
      <c r="M212" s="705" t="str">
        <f t="shared" si="3"/>
        <v>X</v>
      </c>
    </row>
    <row r="213" spans="1:13" ht="14.45" customHeight="1" x14ac:dyDescent="0.2">
      <c r="A213" s="710" t="s">
        <v>537</v>
      </c>
      <c r="B213" s="706">
        <v>0</v>
      </c>
      <c r="C213" s="707">
        <v>12.998049999999999</v>
      </c>
      <c r="D213" s="707">
        <v>12.998049999999999</v>
      </c>
      <c r="E213" s="708">
        <v>0</v>
      </c>
      <c r="F213" s="706">
        <v>0</v>
      </c>
      <c r="G213" s="707">
        <v>0</v>
      </c>
      <c r="H213" s="707">
        <v>1.1252200000000001</v>
      </c>
      <c r="I213" s="707">
        <v>4.6807700000000008</v>
      </c>
      <c r="J213" s="707">
        <v>4.6807700000000008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5.0579999999999998</v>
      </c>
      <c r="D214" s="707">
        <v>5.0579999999999998</v>
      </c>
      <c r="E214" s="708">
        <v>0</v>
      </c>
      <c r="F214" s="706">
        <v>0</v>
      </c>
      <c r="G214" s="707">
        <v>0</v>
      </c>
      <c r="H214" s="707">
        <v>0.51400000000000001</v>
      </c>
      <c r="I214" s="707">
        <v>1.8540000000000001</v>
      </c>
      <c r="J214" s="707">
        <v>1.8540000000000001</v>
      </c>
      <c r="K214" s="709">
        <v>0</v>
      </c>
      <c r="L214" s="270"/>
      <c r="M214" s="705" t="str">
        <f t="shared" si="3"/>
        <v>X</v>
      </c>
    </row>
    <row r="215" spans="1:13" ht="14.45" customHeight="1" x14ac:dyDescent="0.2">
      <c r="A215" s="710" t="s">
        <v>539</v>
      </c>
      <c r="B215" s="706">
        <v>0</v>
      </c>
      <c r="C215" s="707">
        <v>5.0579999999999998</v>
      </c>
      <c r="D215" s="707">
        <v>5.0579999999999998</v>
      </c>
      <c r="E215" s="708">
        <v>0</v>
      </c>
      <c r="F215" s="706">
        <v>0</v>
      </c>
      <c r="G215" s="707">
        <v>0</v>
      </c>
      <c r="H215" s="707">
        <v>0.51400000000000001</v>
      </c>
      <c r="I215" s="707">
        <v>1.8540000000000001</v>
      </c>
      <c r="J215" s="707">
        <v>1.8540000000000001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947.46190000000001</v>
      </c>
      <c r="D216" s="707">
        <v>947.46190000000001</v>
      </c>
      <c r="E216" s="708">
        <v>0</v>
      </c>
      <c r="F216" s="706">
        <v>0</v>
      </c>
      <c r="G216" s="707">
        <v>0</v>
      </c>
      <c r="H216" s="707">
        <v>70.334440000000001</v>
      </c>
      <c r="I216" s="707">
        <v>246.01631</v>
      </c>
      <c r="J216" s="707">
        <v>246.01631</v>
      </c>
      <c r="K216" s="709">
        <v>0</v>
      </c>
      <c r="L216" s="270"/>
      <c r="M216" s="705" t="str">
        <f t="shared" si="3"/>
        <v>X</v>
      </c>
    </row>
    <row r="217" spans="1:13" ht="14.45" customHeight="1" x14ac:dyDescent="0.2">
      <c r="A217" s="710" t="s">
        <v>541</v>
      </c>
      <c r="B217" s="706">
        <v>0</v>
      </c>
      <c r="C217" s="707">
        <v>947.46190000000001</v>
      </c>
      <c r="D217" s="707">
        <v>947.46190000000001</v>
      </c>
      <c r="E217" s="708">
        <v>0</v>
      </c>
      <c r="F217" s="706">
        <v>0</v>
      </c>
      <c r="G217" s="707">
        <v>0</v>
      </c>
      <c r="H217" s="707">
        <v>70.334440000000001</v>
      </c>
      <c r="I217" s="707">
        <v>246.01631</v>
      </c>
      <c r="J217" s="707">
        <v>246.01631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0</v>
      </c>
      <c r="C218" s="707">
        <v>78.97299000000001</v>
      </c>
      <c r="D218" s="707">
        <v>78.97299000000001</v>
      </c>
      <c r="E218" s="708">
        <v>0</v>
      </c>
      <c r="F218" s="706">
        <v>0</v>
      </c>
      <c r="G218" s="707">
        <v>0</v>
      </c>
      <c r="H218" s="707">
        <v>14.796190000000001</v>
      </c>
      <c r="I218" s="707">
        <v>30.88851</v>
      </c>
      <c r="J218" s="707">
        <v>30.88851</v>
      </c>
      <c r="K218" s="709">
        <v>0</v>
      </c>
      <c r="L218" s="270"/>
      <c r="M218" s="705" t="str">
        <f t="shared" si="3"/>
        <v>X</v>
      </c>
    </row>
    <row r="219" spans="1:13" ht="14.45" customHeight="1" x14ac:dyDescent="0.2">
      <c r="A219" s="710" t="s">
        <v>543</v>
      </c>
      <c r="B219" s="706">
        <v>0</v>
      </c>
      <c r="C219" s="707">
        <v>37.228999999999999</v>
      </c>
      <c r="D219" s="707">
        <v>37.228999999999999</v>
      </c>
      <c r="E219" s="708">
        <v>0</v>
      </c>
      <c r="F219" s="706">
        <v>0</v>
      </c>
      <c r="G219" s="707">
        <v>0</v>
      </c>
      <c r="H219" s="707">
        <v>6.194</v>
      </c>
      <c r="I219" s="707">
        <v>6.194</v>
      </c>
      <c r="J219" s="707">
        <v>6.194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41.743989999999997</v>
      </c>
      <c r="D220" s="707">
        <v>41.743989999999997</v>
      </c>
      <c r="E220" s="708">
        <v>0</v>
      </c>
      <c r="F220" s="706">
        <v>0</v>
      </c>
      <c r="G220" s="707">
        <v>0</v>
      </c>
      <c r="H220" s="707">
        <v>8.6021900000000002</v>
      </c>
      <c r="I220" s="707">
        <v>24.694509999999998</v>
      </c>
      <c r="J220" s="707">
        <v>24.694509999999998</v>
      </c>
      <c r="K220" s="709">
        <v>0</v>
      </c>
      <c r="L220" s="270"/>
      <c r="M220" s="705" t="str">
        <f t="shared" si="3"/>
        <v/>
      </c>
    </row>
    <row r="221" spans="1:13" ht="14.45" customHeight="1" x14ac:dyDescent="0.2">
      <c r="A221" s="710" t="s">
        <v>545</v>
      </c>
      <c r="B221" s="706">
        <v>0</v>
      </c>
      <c r="C221" s="707">
        <v>3794.0599900000002</v>
      </c>
      <c r="D221" s="707">
        <v>3794.0599900000002</v>
      </c>
      <c r="E221" s="708">
        <v>0</v>
      </c>
      <c r="F221" s="706">
        <v>0</v>
      </c>
      <c r="G221" s="707">
        <v>0</v>
      </c>
      <c r="H221" s="707">
        <v>373.68203000000005</v>
      </c>
      <c r="I221" s="707">
        <v>1180.7139</v>
      </c>
      <c r="J221" s="707">
        <v>1180.7139</v>
      </c>
      <c r="K221" s="709">
        <v>0</v>
      </c>
      <c r="L221" s="270"/>
      <c r="M221" s="705" t="str">
        <f t="shared" si="3"/>
        <v>X</v>
      </c>
    </row>
    <row r="222" spans="1:13" ht="14.45" customHeight="1" x14ac:dyDescent="0.2">
      <c r="A222" s="710" t="s">
        <v>546</v>
      </c>
      <c r="B222" s="706">
        <v>0</v>
      </c>
      <c r="C222" s="707">
        <v>3794.0599900000002</v>
      </c>
      <c r="D222" s="707">
        <v>3794.0599900000002</v>
      </c>
      <c r="E222" s="708">
        <v>0</v>
      </c>
      <c r="F222" s="706">
        <v>0</v>
      </c>
      <c r="G222" s="707">
        <v>0</v>
      </c>
      <c r="H222" s="707">
        <v>373.68203000000005</v>
      </c>
      <c r="I222" s="707">
        <v>1180.7139</v>
      </c>
      <c r="J222" s="707">
        <v>1180.7139</v>
      </c>
      <c r="K222" s="709">
        <v>0</v>
      </c>
      <c r="L222" s="270"/>
      <c r="M222" s="705" t="str">
        <f t="shared" si="3"/>
        <v/>
      </c>
    </row>
    <row r="223" spans="1:13" ht="14.45" customHeight="1" x14ac:dyDescent="0.2">
      <c r="A223" s="710" t="s">
        <v>547</v>
      </c>
      <c r="B223" s="706">
        <v>0</v>
      </c>
      <c r="C223" s="707">
        <v>43.282599999999995</v>
      </c>
      <c r="D223" s="707">
        <v>43.282599999999995</v>
      </c>
      <c r="E223" s="708">
        <v>0</v>
      </c>
      <c r="F223" s="706">
        <v>0</v>
      </c>
      <c r="G223" s="707">
        <v>0</v>
      </c>
      <c r="H223" s="707">
        <v>3.0043500000000001</v>
      </c>
      <c r="I223" s="707">
        <v>16.982869999999998</v>
      </c>
      <c r="J223" s="707">
        <v>16.982869999999998</v>
      </c>
      <c r="K223" s="709">
        <v>0</v>
      </c>
      <c r="L223" s="270"/>
      <c r="M223" s="705" t="str">
        <f t="shared" si="3"/>
        <v>X</v>
      </c>
    </row>
    <row r="224" spans="1:13" ht="14.45" customHeight="1" x14ac:dyDescent="0.2">
      <c r="A224" s="710" t="s">
        <v>548</v>
      </c>
      <c r="B224" s="706">
        <v>0</v>
      </c>
      <c r="C224" s="707">
        <v>43.282599999999995</v>
      </c>
      <c r="D224" s="707">
        <v>43.282599999999995</v>
      </c>
      <c r="E224" s="708">
        <v>0</v>
      </c>
      <c r="F224" s="706">
        <v>0</v>
      </c>
      <c r="G224" s="707">
        <v>0</v>
      </c>
      <c r="H224" s="707">
        <v>3.0043500000000001</v>
      </c>
      <c r="I224" s="707">
        <v>16.982869999999998</v>
      </c>
      <c r="J224" s="707">
        <v>16.982869999999998</v>
      </c>
      <c r="K224" s="709">
        <v>0</v>
      </c>
      <c r="L224" s="270"/>
      <c r="M224" s="705" t="str">
        <f t="shared" si="3"/>
        <v/>
      </c>
    </row>
    <row r="225" spans="1:13" ht="14.45" customHeight="1" x14ac:dyDescent="0.2">
      <c r="A225" s="710" t="s">
        <v>549</v>
      </c>
      <c r="B225" s="706">
        <v>0</v>
      </c>
      <c r="C225" s="707">
        <v>374.26659999999998</v>
      </c>
      <c r="D225" s="707">
        <v>374.26659999999998</v>
      </c>
      <c r="E225" s="708">
        <v>0</v>
      </c>
      <c r="F225" s="706">
        <v>0</v>
      </c>
      <c r="G225" s="707">
        <v>0</v>
      </c>
      <c r="H225" s="707">
        <v>31.265999999999998</v>
      </c>
      <c r="I225" s="707">
        <v>54.787999999999997</v>
      </c>
      <c r="J225" s="707">
        <v>54.787999999999997</v>
      </c>
      <c r="K225" s="709">
        <v>0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374.26659999999998</v>
      </c>
      <c r="D226" s="707">
        <v>374.26659999999998</v>
      </c>
      <c r="E226" s="708">
        <v>0</v>
      </c>
      <c r="F226" s="706">
        <v>0</v>
      </c>
      <c r="G226" s="707">
        <v>0</v>
      </c>
      <c r="H226" s="707">
        <v>31.265999999999998</v>
      </c>
      <c r="I226" s="707">
        <v>54.787999999999997</v>
      </c>
      <c r="J226" s="707">
        <v>54.787999999999997</v>
      </c>
      <c r="K226" s="709">
        <v>0</v>
      </c>
      <c r="L226" s="270"/>
      <c r="M226" s="705" t="str">
        <f t="shared" si="3"/>
        <v/>
      </c>
    </row>
    <row r="227" spans="1:13" ht="14.45" customHeight="1" x14ac:dyDescent="0.2">
      <c r="A227" s="710" t="s">
        <v>551</v>
      </c>
      <c r="B227" s="706">
        <v>0</v>
      </c>
      <c r="C227" s="707">
        <v>374.26659999999998</v>
      </c>
      <c r="D227" s="707">
        <v>374.26659999999998</v>
      </c>
      <c r="E227" s="708">
        <v>0</v>
      </c>
      <c r="F227" s="706">
        <v>0</v>
      </c>
      <c r="G227" s="707">
        <v>0</v>
      </c>
      <c r="H227" s="707">
        <v>31.265999999999998</v>
      </c>
      <c r="I227" s="707">
        <v>54.787999999999997</v>
      </c>
      <c r="J227" s="707">
        <v>54.787999999999997</v>
      </c>
      <c r="K227" s="709">
        <v>0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374.26659999999998</v>
      </c>
      <c r="D228" s="707">
        <v>374.26659999999998</v>
      </c>
      <c r="E228" s="708">
        <v>0</v>
      </c>
      <c r="F228" s="706">
        <v>0</v>
      </c>
      <c r="G228" s="707">
        <v>0</v>
      </c>
      <c r="H228" s="707">
        <v>31.265999999999998</v>
      </c>
      <c r="I228" s="707">
        <v>54.787999999999997</v>
      </c>
      <c r="J228" s="707">
        <v>54.787999999999997</v>
      </c>
      <c r="K228" s="709">
        <v>0</v>
      </c>
      <c r="L228" s="270"/>
      <c r="M228" s="705" t="str">
        <f t="shared" si="3"/>
        <v>X</v>
      </c>
    </row>
    <row r="229" spans="1:13" ht="14.45" customHeight="1" x14ac:dyDescent="0.2">
      <c r="A229" s="710" t="s">
        <v>553</v>
      </c>
      <c r="B229" s="706">
        <v>0</v>
      </c>
      <c r="C229" s="707">
        <v>374.26659999999998</v>
      </c>
      <c r="D229" s="707">
        <v>374.26659999999998</v>
      </c>
      <c r="E229" s="708">
        <v>0</v>
      </c>
      <c r="F229" s="706">
        <v>0</v>
      </c>
      <c r="G229" s="707">
        <v>0</v>
      </c>
      <c r="H229" s="707">
        <v>31.265999999999998</v>
      </c>
      <c r="I229" s="707">
        <v>54.787999999999997</v>
      </c>
      <c r="J229" s="707">
        <v>54.787999999999997</v>
      </c>
      <c r="K229" s="709">
        <v>0</v>
      </c>
      <c r="L229" s="270"/>
      <c r="M229" s="705" t="str">
        <f t="shared" si="3"/>
        <v/>
      </c>
    </row>
    <row r="230" spans="1:13" ht="14.45" customHeight="1" x14ac:dyDescent="0.2">
      <c r="A230" s="710"/>
      <c r="B230" s="706"/>
      <c r="C230" s="707"/>
      <c r="D230" s="707"/>
      <c r="E230" s="708"/>
      <c r="F230" s="706"/>
      <c r="G230" s="707"/>
      <c r="H230" s="707"/>
      <c r="I230" s="707"/>
      <c r="J230" s="707"/>
      <c r="K230" s="709"/>
      <c r="L230" s="270"/>
      <c r="M230" s="705" t="str">
        <f t="shared" si="3"/>
        <v/>
      </c>
    </row>
    <row r="231" spans="1:13" ht="14.45" customHeight="1" x14ac:dyDescent="0.2">
      <c r="A231" s="710"/>
      <c r="B231" s="706"/>
      <c r="C231" s="707"/>
      <c r="D231" s="707"/>
      <c r="E231" s="708"/>
      <c r="F231" s="706"/>
      <c r="G231" s="707"/>
      <c r="H231" s="707"/>
      <c r="I231" s="707"/>
      <c r="J231" s="707"/>
      <c r="K231" s="709"/>
      <c r="L231" s="270"/>
      <c r="M231" s="705" t="str">
        <f t="shared" si="3"/>
        <v/>
      </c>
    </row>
    <row r="232" spans="1:13" ht="14.45" customHeight="1" x14ac:dyDescent="0.2">
      <c r="A232" s="710"/>
      <c r="B232" s="706"/>
      <c r="C232" s="707"/>
      <c r="D232" s="707"/>
      <c r="E232" s="708"/>
      <c r="F232" s="706"/>
      <c r="G232" s="707"/>
      <c r="H232" s="707"/>
      <c r="I232" s="707"/>
      <c r="J232" s="707"/>
      <c r="K232" s="709"/>
      <c r="L232" s="270"/>
      <c r="M232" s="705" t="str">
        <f t="shared" si="3"/>
        <v/>
      </c>
    </row>
    <row r="233" spans="1:13" ht="14.45" customHeight="1" x14ac:dyDescent="0.2">
      <c r="A233" s="710"/>
      <c r="B233" s="706"/>
      <c r="C233" s="707"/>
      <c r="D233" s="707"/>
      <c r="E233" s="708"/>
      <c r="F233" s="706"/>
      <c r="G233" s="707"/>
      <c r="H233" s="707"/>
      <c r="I233" s="707"/>
      <c r="J233" s="707"/>
      <c r="K233" s="709"/>
      <c r="L233" s="270"/>
      <c r="M233" s="705" t="str">
        <f t="shared" si="3"/>
        <v/>
      </c>
    </row>
    <row r="234" spans="1:13" ht="14.45" customHeight="1" x14ac:dyDescent="0.2">
      <c r="A234" s="710"/>
      <c r="B234" s="706"/>
      <c r="C234" s="707"/>
      <c r="D234" s="707"/>
      <c r="E234" s="708"/>
      <c r="F234" s="706"/>
      <c r="G234" s="707"/>
      <c r="H234" s="707"/>
      <c r="I234" s="707"/>
      <c r="J234" s="707"/>
      <c r="K234" s="709"/>
      <c r="L234" s="270"/>
      <c r="M234" s="705" t="str">
        <f t="shared" si="3"/>
        <v/>
      </c>
    </row>
    <row r="235" spans="1:13" ht="14.45" customHeight="1" x14ac:dyDescent="0.2">
      <c r="A235" s="710"/>
      <c r="B235" s="706"/>
      <c r="C235" s="707"/>
      <c r="D235" s="707"/>
      <c r="E235" s="708"/>
      <c r="F235" s="706"/>
      <c r="G235" s="707"/>
      <c r="H235" s="707"/>
      <c r="I235" s="707"/>
      <c r="J235" s="707"/>
      <c r="K235" s="709"/>
      <c r="L235" s="270"/>
      <c r="M235" s="705" t="str">
        <f t="shared" si="3"/>
        <v/>
      </c>
    </row>
    <row r="236" spans="1:13" ht="14.45" customHeight="1" x14ac:dyDescent="0.2">
      <c r="A236" s="710"/>
      <c r="B236" s="706"/>
      <c r="C236" s="707"/>
      <c r="D236" s="707"/>
      <c r="E236" s="708"/>
      <c r="F236" s="706"/>
      <c r="G236" s="707"/>
      <c r="H236" s="707"/>
      <c r="I236" s="707"/>
      <c r="J236" s="707"/>
      <c r="K236" s="709"/>
      <c r="L236" s="270"/>
      <c r="M236" s="705" t="str">
        <f t="shared" si="3"/>
        <v/>
      </c>
    </row>
    <row r="237" spans="1:13" ht="14.45" customHeight="1" x14ac:dyDescent="0.2">
      <c r="A237" s="710"/>
      <c r="B237" s="706"/>
      <c r="C237" s="707"/>
      <c r="D237" s="707"/>
      <c r="E237" s="708"/>
      <c r="F237" s="706"/>
      <c r="G237" s="707"/>
      <c r="H237" s="707"/>
      <c r="I237" s="707"/>
      <c r="J237" s="707"/>
      <c r="K237" s="709"/>
      <c r="L237" s="270"/>
      <c r="M237" s="705" t="str">
        <f t="shared" si="3"/>
        <v/>
      </c>
    </row>
    <row r="238" spans="1:13" ht="14.45" customHeight="1" x14ac:dyDescent="0.2">
      <c r="A238" s="710"/>
      <c r="B238" s="706"/>
      <c r="C238" s="707"/>
      <c r="D238" s="707"/>
      <c r="E238" s="708"/>
      <c r="F238" s="706"/>
      <c r="G238" s="707"/>
      <c r="H238" s="707"/>
      <c r="I238" s="707"/>
      <c r="J238" s="707"/>
      <c r="K238" s="709"/>
      <c r="L238" s="270"/>
      <c r="M238" s="705" t="str">
        <f t="shared" si="3"/>
        <v/>
      </c>
    </row>
    <row r="239" spans="1:13" ht="14.45" customHeight="1" x14ac:dyDescent="0.2">
      <c r="A239" s="710"/>
      <c r="B239" s="706"/>
      <c r="C239" s="707"/>
      <c r="D239" s="707"/>
      <c r="E239" s="708"/>
      <c r="F239" s="706"/>
      <c r="G239" s="707"/>
      <c r="H239" s="707"/>
      <c r="I239" s="707"/>
      <c r="J239" s="707"/>
      <c r="K239" s="709"/>
      <c r="L239" s="270"/>
      <c r="M239" s="705" t="str">
        <f t="shared" si="3"/>
        <v/>
      </c>
    </row>
    <row r="240" spans="1:13" ht="14.45" customHeight="1" x14ac:dyDescent="0.2">
      <c r="A240" s="710"/>
      <c r="B240" s="706"/>
      <c r="C240" s="707"/>
      <c r="D240" s="707"/>
      <c r="E240" s="708"/>
      <c r="F240" s="706"/>
      <c r="G240" s="707"/>
      <c r="H240" s="707"/>
      <c r="I240" s="707"/>
      <c r="J240" s="707"/>
      <c r="K240" s="709"/>
      <c r="L240" s="270"/>
      <c r="M240" s="705" t="str">
        <f t="shared" si="3"/>
        <v/>
      </c>
    </row>
    <row r="241" spans="1:13" ht="14.45" customHeight="1" x14ac:dyDescent="0.2">
      <c r="A241" s="710"/>
      <c r="B241" s="706"/>
      <c r="C241" s="707"/>
      <c r="D241" s="707"/>
      <c r="E241" s="708"/>
      <c r="F241" s="706"/>
      <c r="G241" s="707"/>
      <c r="H241" s="707"/>
      <c r="I241" s="707"/>
      <c r="J241" s="707"/>
      <c r="K241" s="709"/>
      <c r="L241" s="270"/>
      <c r="M241" s="705" t="str">
        <f t="shared" si="3"/>
        <v/>
      </c>
    </row>
    <row r="242" spans="1:13" ht="14.45" customHeight="1" x14ac:dyDescent="0.2">
      <c r="A242" s="710"/>
      <c r="B242" s="706"/>
      <c r="C242" s="707"/>
      <c r="D242" s="707"/>
      <c r="E242" s="708"/>
      <c r="F242" s="706"/>
      <c r="G242" s="707"/>
      <c r="H242" s="707"/>
      <c r="I242" s="707"/>
      <c r="J242" s="707"/>
      <c r="K242" s="709"/>
      <c r="L242" s="270"/>
      <c r="M242" s="705" t="str">
        <f t="shared" si="3"/>
        <v/>
      </c>
    </row>
    <row r="243" spans="1:13" ht="14.45" customHeight="1" x14ac:dyDescent="0.2">
      <c r="A243" s="710"/>
      <c r="B243" s="706"/>
      <c r="C243" s="707"/>
      <c r="D243" s="707"/>
      <c r="E243" s="708"/>
      <c r="F243" s="706"/>
      <c r="G243" s="707"/>
      <c r="H243" s="707"/>
      <c r="I243" s="707"/>
      <c r="J243" s="707"/>
      <c r="K243" s="709"/>
      <c r="L243" s="270"/>
      <c r="M243" s="705" t="str">
        <f t="shared" si="3"/>
        <v/>
      </c>
    </row>
    <row r="244" spans="1:13" ht="14.45" customHeight="1" x14ac:dyDescent="0.2">
      <c r="A244" s="710"/>
      <c r="B244" s="706"/>
      <c r="C244" s="707"/>
      <c r="D244" s="707"/>
      <c r="E244" s="708"/>
      <c r="F244" s="706"/>
      <c r="G244" s="707"/>
      <c r="H244" s="707"/>
      <c r="I244" s="707"/>
      <c r="J244" s="707"/>
      <c r="K244" s="709"/>
      <c r="L244" s="270"/>
      <c r="M244" s="705" t="str">
        <f t="shared" si="3"/>
        <v/>
      </c>
    </row>
    <row r="245" spans="1:13" ht="14.45" customHeight="1" x14ac:dyDescent="0.2">
      <c r="A245" s="710"/>
      <c r="B245" s="706"/>
      <c r="C245" s="707"/>
      <c r="D245" s="707"/>
      <c r="E245" s="708"/>
      <c r="F245" s="706"/>
      <c r="G245" s="707"/>
      <c r="H245" s="707"/>
      <c r="I245" s="707"/>
      <c r="J245" s="707"/>
      <c r="K245" s="709"/>
      <c r="L245" s="270"/>
      <c r="M245" s="705" t="str">
        <f t="shared" si="3"/>
        <v/>
      </c>
    </row>
    <row r="246" spans="1:13" ht="14.45" customHeight="1" x14ac:dyDescent="0.2">
      <c r="A246" s="710"/>
      <c r="B246" s="706"/>
      <c r="C246" s="707"/>
      <c r="D246" s="707"/>
      <c r="E246" s="708"/>
      <c r="F246" s="706"/>
      <c r="G246" s="707"/>
      <c r="H246" s="707"/>
      <c r="I246" s="707"/>
      <c r="J246" s="707"/>
      <c r="K246" s="709"/>
      <c r="L246" s="270"/>
      <c r="M246" s="705" t="str">
        <f t="shared" si="3"/>
        <v/>
      </c>
    </row>
    <row r="247" spans="1:13" ht="14.45" customHeight="1" x14ac:dyDescent="0.2">
      <c r="A247" s="710"/>
      <c r="B247" s="706"/>
      <c r="C247" s="707"/>
      <c r="D247" s="707"/>
      <c r="E247" s="708"/>
      <c r="F247" s="706"/>
      <c r="G247" s="707"/>
      <c r="H247" s="707"/>
      <c r="I247" s="707"/>
      <c r="J247" s="707"/>
      <c r="K247" s="709"/>
      <c r="L247" s="270"/>
      <c r="M247" s="705" t="str">
        <f t="shared" si="3"/>
        <v/>
      </c>
    </row>
    <row r="248" spans="1:13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</row>
    <row r="249" spans="1:13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</row>
    <row r="250" spans="1:13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DC09038C-BA0E-41F3-9B55-459B91CECFC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554</v>
      </c>
      <c r="B5" s="712" t="s">
        <v>555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554</v>
      </c>
      <c r="B6" s="712" t="s">
        <v>556</v>
      </c>
      <c r="C6" s="713">
        <v>21.19173</v>
      </c>
      <c r="D6" s="713">
        <v>28.590760000000003</v>
      </c>
      <c r="E6" s="713"/>
      <c r="F6" s="713">
        <v>28.239830000000001</v>
      </c>
      <c r="G6" s="713">
        <v>0</v>
      </c>
      <c r="H6" s="713">
        <v>28.239830000000001</v>
      </c>
      <c r="I6" s="714" t="s">
        <v>329</v>
      </c>
      <c r="J6" s="715" t="s">
        <v>1</v>
      </c>
    </row>
    <row r="7" spans="1:10" ht="14.45" customHeight="1" x14ac:dyDescent="0.2">
      <c r="A7" s="711" t="s">
        <v>554</v>
      </c>
      <c r="B7" s="712" t="s">
        <v>557</v>
      </c>
      <c r="C7" s="713">
        <v>8748.253130000001</v>
      </c>
      <c r="D7" s="713">
        <v>7008.0255099999995</v>
      </c>
      <c r="E7" s="713"/>
      <c r="F7" s="713">
        <v>8538.2910200000006</v>
      </c>
      <c r="G7" s="713">
        <v>0</v>
      </c>
      <c r="H7" s="713">
        <v>8538.2910200000006</v>
      </c>
      <c r="I7" s="714" t="s">
        <v>329</v>
      </c>
      <c r="J7" s="715" t="s">
        <v>1</v>
      </c>
    </row>
    <row r="8" spans="1:10" ht="14.45" customHeight="1" x14ac:dyDescent="0.2">
      <c r="A8" s="711" t="s">
        <v>554</v>
      </c>
      <c r="B8" s="712" t="s">
        <v>558</v>
      </c>
      <c r="C8" s="713">
        <v>565.06205999999997</v>
      </c>
      <c r="D8" s="713">
        <v>492.05520999999987</v>
      </c>
      <c r="E8" s="713"/>
      <c r="F8" s="713">
        <v>534.33600000000001</v>
      </c>
      <c r="G8" s="713">
        <v>0</v>
      </c>
      <c r="H8" s="713">
        <v>534.33600000000001</v>
      </c>
      <c r="I8" s="714" t="s">
        <v>329</v>
      </c>
      <c r="J8" s="715" t="s">
        <v>1</v>
      </c>
    </row>
    <row r="9" spans="1:10" ht="14.45" customHeight="1" x14ac:dyDescent="0.2">
      <c r="A9" s="711" t="s">
        <v>554</v>
      </c>
      <c r="B9" s="712" t="s">
        <v>559</v>
      </c>
      <c r="C9" s="713">
        <v>263.04174</v>
      </c>
      <c r="D9" s="713">
        <v>386.01170999999999</v>
      </c>
      <c r="E9" s="713"/>
      <c r="F9" s="713">
        <v>1059.2967699999999</v>
      </c>
      <c r="G9" s="713">
        <v>0</v>
      </c>
      <c r="H9" s="713">
        <v>1059.2967699999999</v>
      </c>
      <c r="I9" s="714" t="s">
        <v>329</v>
      </c>
      <c r="J9" s="715" t="s">
        <v>1</v>
      </c>
    </row>
    <row r="10" spans="1:10" ht="14.45" customHeight="1" x14ac:dyDescent="0.2">
      <c r="A10" s="711" t="s">
        <v>554</v>
      </c>
      <c r="B10" s="712" t="s">
        <v>560</v>
      </c>
      <c r="C10" s="713">
        <v>0</v>
      </c>
      <c r="D10" s="713">
        <v>0</v>
      </c>
      <c r="E10" s="713"/>
      <c r="F10" s="713">
        <v>0.58650000000000002</v>
      </c>
      <c r="G10" s="713">
        <v>0</v>
      </c>
      <c r="H10" s="713">
        <v>0.58650000000000002</v>
      </c>
      <c r="I10" s="714" t="s">
        <v>329</v>
      </c>
      <c r="J10" s="715" t="s">
        <v>1</v>
      </c>
    </row>
    <row r="11" spans="1:10" ht="14.45" customHeight="1" x14ac:dyDescent="0.2">
      <c r="A11" s="711" t="s">
        <v>554</v>
      </c>
      <c r="B11" s="712" t="s">
        <v>561</v>
      </c>
      <c r="C11" s="713">
        <v>9597.5486600000022</v>
      </c>
      <c r="D11" s="713">
        <v>7914.6831899999988</v>
      </c>
      <c r="E11" s="713"/>
      <c r="F11" s="713">
        <v>10160.750119999999</v>
      </c>
      <c r="G11" s="713">
        <v>0</v>
      </c>
      <c r="H11" s="713">
        <v>10160.750119999999</v>
      </c>
      <c r="I11" s="714" t="s">
        <v>329</v>
      </c>
      <c r="J11" s="715" t="s">
        <v>562</v>
      </c>
    </row>
    <row r="13" spans="1:10" ht="14.45" customHeight="1" x14ac:dyDescent="0.2">
      <c r="A13" s="711" t="s">
        <v>554</v>
      </c>
      <c r="B13" s="712" t="s">
        <v>555</v>
      </c>
      <c r="C13" s="713" t="s">
        <v>329</v>
      </c>
      <c r="D13" s="713" t="s">
        <v>329</v>
      </c>
      <c r="E13" s="713"/>
      <c r="F13" s="713" t="s">
        <v>329</v>
      </c>
      <c r="G13" s="713" t="s">
        <v>329</v>
      </c>
      <c r="H13" s="713" t="s">
        <v>329</v>
      </c>
      <c r="I13" s="714" t="s">
        <v>329</v>
      </c>
      <c r="J13" s="715" t="s">
        <v>73</v>
      </c>
    </row>
    <row r="14" spans="1:10" ht="14.45" customHeight="1" x14ac:dyDescent="0.2">
      <c r="A14" s="711" t="s">
        <v>563</v>
      </c>
      <c r="B14" s="712" t="s">
        <v>564</v>
      </c>
      <c r="C14" s="713" t="s">
        <v>329</v>
      </c>
      <c r="D14" s="713" t="s">
        <v>329</v>
      </c>
      <c r="E14" s="713"/>
      <c r="F14" s="713" t="s">
        <v>329</v>
      </c>
      <c r="G14" s="713" t="s">
        <v>329</v>
      </c>
      <c r="H14" s="713" t="s">
        <v>329</v>
      </c>
      <c r="I14" s="714" t="s">
        <v>329</v>
      </c>
      <c r="J14" s="715" t="s">
        <v>0</v>
      </c>
    </row>
    <row r="15" spans="1:10" ht="14.45" customHeight="1" x14ac:dyDescent="0.2">
      <c r="A15" s="711" t="s">
        <v>563</v>
      </c>
      <c r="B15" s="712" t="s">
        <v>556</v>
      </c>
      <c r="C15" s="713">
        <v>2.5252999999999997</v>
      </c>
      <c r="D15" s="713">
        <v>1.85381</v>
      </c>
      <c r="E15" s="713"/>
      <c r="F15" s="713">
        <v>5.1641899999999996</v>
      </c>
      <c r="G15" s="713">
        <v>0</v>
      </c>
      <c r="H15" s="713">
        <v>5.1641899999999996</v>
      </c>
      <c r="I15" s="714" t="s">
        <v>329</v>
      </c>
      <c r="J15" s="715" t="s">
        <v>1</v>
      </c>
    </row>
    <row r="16" spans="1:10" ht="14.45" customHeight="1" x14ac:dyDescent="0.2">
      <c r="A16" s="711" t="s">
        <v>563</v>
      </c>
      <c r="B16" s="712" t="s">
        <v>557</v>
      </c>
      <c r="C16" s="713">
        <v>500.64299999999997</v>
      </c>
      <c r="D16" s="713">
        <v>329.78</v>
      </c>
      <c r="E16" s="713"/>
      <c r="F16" s="713">
        <v>516.45000000000005</v>
      </c>
      <c r="G16" s="713">
        <v>0</v>
      </c>
      <c r="H16" s="713">
        <v>516.45000000000005</v>
      </c>
      <c r="I16" s="714" t="s">
        <v>329</v>
      </c>
      <c r="J16" s="715" t="s">
        <v>1</v>
      </c>
    </row>
    <row r="17" spans="1:10" ht="14.45" customHeight="1" x14ac:dyDescent="0.2">
      <c r="A17" s="711" t="s">
        <v>563</v>
      </c>
      <c r="B17" s="712" t="s">
        <v>560</v>
      </c>
      <c r="C17" s="713">
        <v>0</v>
      </c>
      <c r="D17" s="713">
        <v>0</v>
      </c>
      <c r="E17" s="713"/>
      <c r="F17" s="713">
        <v>0.58650000000000002</v>
      </c>
      <c r="G17" s="713">
        <v>0</v>
      </c>
      <c r="H17" s="713">
        <v>0.58650000000000002</v>
      </c>
      <c r="I17" s="714" t="s">
        <v>329</v>
      </c>
      <c r="J17" s="715" t="s">
        <v>1</v>
      </c>
    </row>
    <row r="18" spans="1:10" ht="14.45" customHeight="1" x14ac:dyDescent="0.2">
      <c r="A18" s="711" t="s">
        <v>563</v>
      </c>
      <c r="B18" s="712" t="s">
        <v>565</v>
      </c>
      <c r="C18" s="713">
        <v>503.16829999999999</v>
      </c>
      <c r="D18" s="713">
        <v>331.63380999999998</v>
      </c>
      <c r="E18" s="713"/>
      <c r="F18" s="713">
        <v>522.20069000000001</v>
      </c>
      <c r="G18" s="713">
        <v>0</v>
      </c>
      <c r="H18" s="713">
        <v>522.20069000000001</v>
      </c>
      <c r="I18" s="714" t="s">
        <v>329</v>
      </c>
      <c r="J18" s="715" t="s">
        <v>566</v>
      </c>
    </row>
    <row r="19" spans="1:10" ht="14.45" customHeight="1" x14ac:dyDescent="0.2">
      <c r="A19" s="711" t="s">
        <v>329</v>
      </c>
      <c r="B19" s="712" t="s">
        <v>329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567</v>
      </c>
    </row>
    <row r="20" spans="1:10" ht="14.45" customHeight="1" x14ac:dyDescent="0.2">
      <c r="A20" s="711" t="s">
        <v>568</v>
      </c>
      <c r="B20" s="712" t="s">
        <v>569</v>
      </c>
      <c r="C20" s="713" t="s">
        <v>329</v>
      </c>
      <c r="D20" s="713" t="s">
        <v>329</v>
      </c>
      <c r="E20" s="713"/>
      <c r="F20" s="713" t="s">
        <v>329</v>
      </c>
      <c r="G20" s="713" t="s">
        <v>329</v>
      </c>
      <c r="H20" s="713" t="s">
        <v>329</v>
      </c>
      <c r="I20" s="714" t="s">
        <v>329</v>
      </c>
      <c r="J20" s="715" t="s">
        <v>0</v>
      </c>
    </row>
    <row r="21" spans="1:10" ht="14.45" customHeight="1" x14ac:dyDescent="0.2">
      <c r="A21" s="711" t="s">
        <v>568</v>
      </c>
      <c r="B21" s="712" t="s">
        <v>556</v>
      </c>
      <c r="C21" s="713">
        <v>4.57944</v>
      </c>
      <c r="D21" s="713">
        <v>7.4530900000000004</v>
      </c>
      <c r="E21" s="713"/>
      <c r="F21" s="713">
        <v>6.1774300000000002</v>
      </c>
      <c r="G21" s="713">
        <v>0</v>
      </c>
      <c r="H21" s="713">
        <v>6.1774300000000002</v>
      </c>
      <c r="I21" s="714" t="s">
        <v>329</v>
      </c>
      <c r="J21" s="715" t="s">
        <v>1</v>
      </c>
    </row>
    <row r="22" spans="1:10" ht="14.45" customHeight="1" x14ac:dyDescent="0.2">
      <c r="A22" s="711" t="s">
        <v>568</v>
      </c>
      <c r="B22" s="712" t="s">
        <v>557</v>
      </c>
      <c r="C22" s="713">
        <v>2035.2149300000001</v>
      </c>
      <c r="D22" s="713">
        <v>1652.2124100000001</v>
      </c>
      <c r="E22" s="713"/>
      <c r="F22" s="713">
        <v>2176.8810200000003</v>
      </c>
      <c r="G22" s="713">
        <v>0</v>
      </c>
      <c r="H22" s="713">
        <v>2176.8810200000003</v>
      </c>
      <c r="I22" s="714" t="s">
        <v>329</v>
      </c>
      <c r="J22" s="715" t="s">
        <v>1</v>
      </c>
    </row>
    <row r="23" spans="1:10" ht="14.45" customHeight="1" x14ac:dyDescent="0.2">
      <c r="A23" s="711" t="s">
        <v>568</v>
      </c>
      <c r="B23" s="712" t="s">
        <v>558</v>
      </c>
      <c r="C23" s="713">
        <v>76.56</v>
      </c>
      <c r="D23" s="713">
        <v>105.27</v>
      </c>
      <c r="E23" s="713"/>
      <c r="F23" s="713">
        <v>76.56</v>
      </c>
      <c r="G23" s="713">
        <v>0</v>
      </c>
      <c r="H23" s="713">
        <v>76.56</v>
      </c>
      <c r="I23" s="714" t="s">
        <v>329</v>
      </c>
      <c r="J23" s="715" t="s">
        <v>1</v>
      </c>
    </row>
    <row r="24" spans="1:10" ht="14.45" customHeight="1" x14ac:dyDescent="0.2">
      <c r="A24" s="711" t="s">
        <v>568</v>
      </c>
      <c r="B24" s="712" t="s">
        <v>570</v>
      </c>
      <c r="C24" s="713">
        <v>2116.35437</v>
      </c>
      <c r="D24" s="713">
        <v>1764.9355</v>
      </c>
      <c r="E24" s="713"/>
      <c r="F24" s="713">
        <v>2259.6184500000004</v>
      </c>
      <c r="G24" s="713">
        <v>0</v>
      </c>
      <c r="H24" s="713">
        <v>2259.6184500000004</v>
      </c>
      <c r="I24" s="714" t="s">
        <v>329</v>
      </c>
      <c r="J24" s="715" t="s">
        <v>566</v>
      </c>
    </row>
    <row r="25" spans="1:10" ht="14.45" customHeight="1" x14ac:dyDescent="0.2">
      <c r="A25" s="711" t="s">
        <v>329</v>
      </c>
      <c r="B25" s="712" t="s">
        <v>329</v>
      </c>
      <c r="C25" s="713" t="s">
        <v>329</v>
      </c>
      <c r="D25" s="713" t="s">
        <v>329</v>
      </c>
      <c r="E25" s="713"/>
      <c r="F25" s="713" t="s">
        <v>329</v>
      </c>
      <c r="G25" s="713" t="s">
        <v>329</v>
      </c>
      <c r="H25" s="713" t="s">
        <v>329</v>
      </c>
      <c r="I25" s="714" t="s">
        <v>329</v>
      </c>
      <c r="J25" s="715" t="s">
        <v>567</v>
      </c>
    </row>
    <row r="26" spans="1:10" ht="14.45" customHeight="1" x14ac:dyDescent="0.2">
      <c r="A26" s="711" t="s">
        <v>571</v>
      </c>
      <c r="B26" s="712" t="s">
        <v>572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0</v>
      </c>
    </row>
    <row r="27" spans="1:10" ht="14.45" customHeight="1" x14ac:dyDescent="0.2">
      <c r="A27" s="711" t="s">
        <v>571</v>
      </c>
      <c r="B27" s="712" t="s">
        <v>556</v>
      </c>
      <c r="C27" s="713">
        <v>14.08699</v>
      </c>
      <c r="D27" s="713">
        <v>19.283860000000001</v>
      </c>
      <c r="E27" s="713"/>
      <c r="F27" s="713">
        <v>16.886880000000001</v>
      </c>
      <c r="G27" s="713">
        <v>0</v>
      </c>
      <c r="H27" s="713">
        <v>16.886880000000001</v>
      </c>
      <c r="I27" s="714" t="s">
        <v>329</v>
      </c>
      <c r="J27" s="715" t="s">
        <v>1</v>
      </c>
    </row>
    <row r="28" spans="1:10" ht="14.45" customHeight="1" x14ac:dyDescent="0.2">
      <c r="A28" s="711" t="s">
        <v>571</v>
      </c>
      <c r="B28" s="712" t="s">
        <v>557</v>
      </c>
      <c r="C28" s="713">
        <v>6212.3952000000008</v>
      </c>
      <c r="D28" s="713">
        <v>5026.0330999999996</v>
      </c>
      <c r="E28" s="713"/>
      <c r="F28" s="713">
        <v>5844.96</v>
      </c>
      <c r="G28" s="713">
        <v>0</v>
      </c>
      <c r="H28" s="713">
        <v>5844.96</v>
      </c>
      <c r="I28" s="714" t="s">
        <v>329</v>
      </c>
      <c r="J28" s="715" t="s">
        <v>1</v>
      </c>
    </row>
    <row r="29" spans="1:10" ht="14.45" customHeight="1" x14ac:dyDescent="0.2">
      <c r="A29" s="711" t="s">
        <v>571</v>
      </c>
      <c r="B29" s="712" t="s">
        <v>558</v>
      </c>
      <c r="C29" s="713">
        <v>488.50205999999991</v>
      </c>
      <c r="D29" s="713">
        <v>386.78520999999989</v>
      </c>
      <c r="E29" s="713"/>
      <c r="F29" s="713">
        <v>457.77600000000001</v>
      </c>
      <c r="G29" s="713">
        <v>0</v>
      </c>
      <c r="H29" s="713">
        <v>457.77600000000001</v>
      </c>
      <c r="I29" s="714" t="s">
        <v>329</v>
      </c>
      <c r="J29" s="715" t="s">
        <v>1</v>
      </c>
    </row>
    <row r="30" spans="1:10" ht="14.45" customHeight="1" x14ac:dyDescent="0.2">
      <c r="A30" s="711" t="s">
        <v>571</v>
      </c>
      <c r="B30" s="712" t="s">
        <v>573</v>
      </c>
      <c r="C30" s="713">
        <v>6714.9842500000004</v>
      </c>
      <c r="D30" s="713">
        <v>5432.1021699999992</v>
      </c>
      <c r="E30" s="713"/>
      <c r="F30" s="713">
        <v>6319.6228799999999</v>
      </c>
      <c r="G30" s="713">
        <v>0</v>
      </c>
      <c r="H30" s="713">
        <v>6319.6228799999999</v>
      </c>
      <c r="I30" s="714" t="s">
        <v>329</v>
      </c>
      <c r="J30" s="715" t="s">
        <v>566</v>
      </c>
    </row>
    <row r="31" spans="1:10" ht="14.45" customHeight="1" x14ac:dyDescent="0.2">
      <c r="A31" s="711" t="s">
        <v>329</v>
      </c>
      <c r="B31" s="712" t="s">
        <v>329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567</v>
      </c>
    </row>
    <row r="32" spans="1:10" ht="14.45" customHeight="1" x14ac:dyDescent="0.2">
      <c r="A32" s="711" t="s">
        <v>574</v>
      </c>
      <c r="B32" s="712" t="s">
        <v>575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0</v>
      </c>
    </row>
    <row r="33" spans="1:10" ht="14.45" customHeight="1" x14ac:dyDescent="0.2">
      <c r="A33" s="711" t="s">
        <v>574</v>
      </c>
      <c r="B33" s="712" t="s">
        <v>559</v>
      </c>
      <c r="C33" s="713">
        <v>263.04174</v>
      </c>
      <c r="D33" s="713">
        <v>386.01170999999999</v>
      </c>
      <c r="E33" s="713"/>
      <c r="F33" s="713">
        <v>1059.2967699999999</v>
      </c>
      <c r="G33" s="713">
        <v>0</v>
      </c>
      <c r="H33" s="713">
        <v>1059.2967699999999</v>
      </c>
      <c r="I33" s="714" t="s">
        <v>329</v>
      </c>
      <c r="J33" s="715" t="s">
        <v>1</v>
      </c>
    </row>
    <row r="34" spans="1:10" ht="14.45" customHeight="1" x14ac:dyDescent="0.2">
      <c r="A34" s="711" t="s">
        <v>574</v>
      </c>
      <c r="B34" s="712" t="s">
        <v>576</v>
      </c>
      <c r="C34" s="713">
        <v>263.04174</v>
      </c>
      <c r="D34" s="713">
        <v>386.01170999999999</v>
      </c>
      <c r="E34" s="713"/>
      <c r="F34" s="713">
        <v>1059.2967699999999</v>
      </c>
      <c r="G34" s="713">
        <v>0</v>
      </c>
      <c r="H34" s="713">
        <v>1059.2967699999999</v>
      </c>
      <c r="I34" s="714" t="s">
        <v>329</v>
      </c>
      <c r="J34" s="715" t="s">
        <v>566</v>
      </c>
    </row>
    <row r="35" spans="1:10" ht="14.45" customHeight="1" x14ac:dyDescent="0.2">
      <c r="A35" s="711" t="s">
        <v>329</v>
      </c>
      <c r="B35" s="712" t="s">
        <v>329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567</v>
      </c>
    </row>
    <row r="36" spans="1:10" ht="14.45" customHeight="1" x14ac:dyDescent="0.2">
      <c r="A36" s="711" t="s">
        <v>577</v>
      </c>
      <c r="B36" s="712" t="s">
        <v>578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0</v>
      </c>
    </row>
    <row r="37" spans="1:10" ht="14.45" customHeight="1" x14ac:dyDescent="0.2">
      <c r="A37" s="711" t="s">
        <v>577</v>
      </c>
      <c r="B37" s="712" t="s">
        <v>556</v>
      </c>
      <c r="C37" s="713">
        <v>0</v>
      </c>
      <c r="D37" s="713">
        <v>0</v>
      </c>
      <c r="E37" s="713"/>
      <c r="F37" s="713">
        <v>1.133E-2</v>
      </c>
      <c r="G37" s="713">
        <v>0</v>
      </c>
      <c r="H37" s="713">
        <v>1.133E-2</v>
      </c>
      <c r="I37" s="714" t="s">
        <v>329</v>
      </c>
      <c r="J37" s="715" t="s">
        <v>1</v>
      </c>
    </row>
    <row r="38" spans="1:10" ht="14.45" customHeight="1" x14ac:dyDescent="0.2">
      <c r="A38" s="711" t="s">
        <v>577</v>
      </c>
      <c r="B38" s="712" t="s">
        <v>579</v>
      </c>
      <c r="C38" s="713">
        <v>0</v>
      </c>
      <c r="D38" s="713">
        <v>0</v>
      </c>
      <c r="E38" s="713"/>
      <c r="F38" s="713">
        <v>1.133E-2</v>
      </c>
      <c r="G38" s="713">
        <v>0</v>
      </c>
      <c r="H38" s="713">
        <v>1.133E-2</v>
      </c>
      <c r="I38" s="714" t="s">
        <v>329</v>
      </c>
      <c r="J38" s="715" t="s">
        <v>566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567</v>
      </c>
    </row>
    <row r="40" spans="1:10" ht="14.45" customHeight="1" x14ac:dyDescent="0.2">
      <c r="A40" s="711" t="s">
        <v>554</v>
      </c>
      <c r="B40" s="712" t="s">
        <v>561</v>
      </c>
      <c r="C40" s="713">
        <v>9597.5486600000022</v>
      </c>
      <c r="D40" s="713">
        <v>7914.6831899999997</v>
      </c>
      <c r="E40" s="713"/>
      <c r="F40" s="713">
        <v>10160.750119999999</v>
      </c>
      <c r="G40" s="713">
        <v>0</v>
      </c>
      <c r="H40" s="713">
        <v>10160.750119999999</v>
      </c>
      <c r="I40" s="714" t="s">
        <v>329</v>
      </c>
      <c r="J40" s="715" t="s">
        <v>562</v>
      </c>
    </row>
  </sheetData>
  <mergeCells count="3">
    <mergeCell ref="F3:I3"/>
    <mergeCell ref="C4:D4"/>
    <mergeCell ref="A1:I1"/>
  </mergeCells>
  <conditionalFormatting sqref="F12 F41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0">
    <cfRule type="expression" dxfId="66" priority="5">
      <formula>$H13&gt;0</formula>
    </cfRule>
  </conditionalFormatting>
  <conditionalFormatting sqref="A13:A40">
    <cfRule type="expression" dxfId="65" priority="2">
      <formula>AND($J13&lt;&gt;"mezeraKL",$J13&lt;&gt;"")</formula>
    </cfRule>
  </conditionalFormatting>
  <conditionalFormatting sqref="I13:I40">
    <cfRule type="expression" dxfId="64" priority="6">
      <formula>$I13&gt;1</formula>
    </cfRule>
  </conditionalFormatting>
  <conditionalFormatting sqref="B13:B40">
    <cfRule type="expression" dxfId="63" priority="1">
      <formula>OR($J13="NS",$J13="SumaNS",$J13="Účet")</formula>
    </cfRule>
  </conditionalFormatting>
  <conditionalFormatting sqref="A13:D40 F13:I40">
    <cfRule type="expression" dxfId="62" priority="8">
      <formula>AND($J13&lt;&gt;"",$J13&lt;&gt;"mezeraKL")</formula>
    </cfRule>
  </conditionalFormatting>
  <conditionalFormatting sqref="B13:D40 F13:I40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0 F13:I40">
    <cfRule type="expression" dxfId="60" priority="4">
      <formula>OR($J13="SumaNS",$J13="NS")</formula>
    </cfRule>
  </conditionalFormatting>
  <hyperlinks>
    <hyperlink ref="A2" location="Obsah!A1" display="Zpět na Obsah  KL 01  1.-4.měsíc" xr:uid="{8B539EE8-3FE3-4409-B241-A073F018EEE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11263.945256473145</v>
      </c>
      <c r="M3" s="203">
        <f>SUBTOTAL(9,M5:M1048576)</f>
        <v>902</v>
      </c>
      <c r="N3" s="204">
        <f>SUBTOTAL(9,N5:N1048576)</f>
        <v>10160078.621338777</v>
      </c>
    </row>
    <row r="4" spans="1:14" s="329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554</v>
      </c>
      <c r="B5" s="723" t="s">
        <v>555</v>
      </c>
      <c r="C5" s="724" t="s">
        <v>577</v>
      </c>
      <c r="D5" s="725" t="s">
        <v>578</v>
      </c>
      <c r="E5" s="726">
        <v>50113001</v>
      </c>
      <c r="F5" s="725" t="s">
        <v>580</v>
      </c>
      <c r="G5" s="724" t="s">
        <v>581</v>
      </c>
      <c r="H5" s="724">
        <v>175868</v>
      </c>
      <c r="I5" s="724">
        <v>75868</v>
      </c>
      <c r="J5" s="724" t="s">
        <v>582</v>
      </c>
      <c r="K5" s="724" t="s">
        <v>583</v>
      </c>
      <c r="L5" s="727">
        <v>1.133</v>
      </c>
      <c r="M5" s="727">
        <v>10</v>
      </c>
      <c r="N5" s="728">
        <v>11.33</v>
      </c>
    </row>
    <row r="6" spans="1:14" ht="14.45" customHeight="1" x14ac:dyDescent="0.2">
      <c r="A6" s="729" t="s">
        <v>554</v>
      </c>
      <c r="B6" s="730" t="s">
        <v>555</v>
      </c>
      <c r="C6" s="731" t="s">
        <v>563</v>
      </c>
      <c r="D6" s="732" t="s">
        <v>564</v>
      </c>
      <c r="E6" s="733">
        <v>50113001</v>
      </c>
      <c r="F6" s="732" t="s">
        <v>580</v>
      </c>
      <c r="G6" s="731" t="s">
        <v>581</v>
      </c>
      <c r="H6" s="731">
        <v>100362</v>
      </c>
      <c r="I6" s="731">
        <v>362</v>
      </c>
      <c r="J6" s="731" t="s">
        <v>584</v>
      </c>
      <c r="K6" s="731" t="s">
        <v>585</v>
      </c>
      <c r="L6" s="734">
        <v>72.86</v>
      </c>
      <c r="M6" s="734">
        <v>1</v>
      </c>
      <c r="N6" s="735">
        <v>72.86</v>
      </c>
    </row>
    <row r="7" spans="1:14" ht="14.45" customHeight="1" x14ac:dyDescent="0.2">
      <c r="A7" s="729" t="s">
        <v>554</v>
      </c>
      <c r="B7" s="730" t="s">
        <v>555</v>
      </c>
      <c r="C7" s="731" t="s">
        <v>563</v>
      </c>
      <c r="D7" s="732" t="s">
        <v>564</v>
      </c>
      <c r="E7" s="733">
        <v>50113001</v>
      </c>
      <c r="F7" s="732" t="s">
        <v>580</v>
      </c>
      <c r="G7" s="731" t="s">
        <v>581</v>
      </c>
      <c r="H7" s="731">
        <v>176954</v>
      </c>
      <c r="I7" s="731">
        <v>176954</v>
      </c>
      <c r="J7" s="731" t="s">
        <v>586</v>
      </c>
      <c r="K7" s="731" t="s">
        <v>587</v>
      </c>
      <c r="L7" s="734">
        <v>95.12</v>
      </c>
      <c r="M7" s="734">
        <v>1</v>
      </c>
      <c r="N7" s="735">
        <v>95.12</v>
      </c>
    </row>
    <row r="8" spans="1:14" ht="14.45" customHeight="1" x14ac:dyDescent="0.2">
      <c r="A8" s="729" t="s">
        <v>554</v>
      </c>
      <c r="B8" s="730" t="s">
        <v>555</v>
      </c>
      <c r="C8" s="731" t="s">
        <v>563</v>
      </c>
      <c r="D8" s="732" t="s">
        <v>564</v>
      </c>
      <c r="E8" s="733">
        <v>50113001</v>
      </c>
      <c r="F8" s="732" t="s">
        <v>580</v>
      </c>
      <c r="G8" s="731" t="s">
        <v>581</v>
      </c>
      <c r="H8" s="731">
        <v>156926</v>
      </c>
      <c r="I8" s="731">
        <v>56926</v>
      </c>
      <c r="J8" s="731" t="s">
        <v>588</v>
      </c>
      <c r="K8" s="731" t="s">
        <v>589</v>
      </c>
      <c r="L8" s="734">
        <v>48.4</v>
      </c>
      <c r="M8" s="734">
        <v>2</v>
      </c>
      <c r="N8" s="735">
        <v>96.8</v>
      </c>
    </row>
    <row r="9" spans="1:14" ht="14.45" customHeight="1" x14ac:dyDescent="0.2">
      <c r="A9" s="729" t="s">
        <v>554</v>
      </c>
      <c r="B9" s="730" t="s">
        <v>555</v>
      </c>
      <c r="C9" s="731" t="s">
        <v>563</v>
      </c>
      <c r="D9" s="732" t="s">
        <v>564</v>
      </c>
      <c r="E9" s="733">
        <v>50113001</v>
      </c>
      <c r="F9" s="732" t="s">
        <v>580</v>
      </c>
      <c r="G9" s="731" t="s">
        <v>581</v>
      </c>
      <c r="H9" s="731">
        <v>148888</v>
      </c>
      <c r="I9" s="731">
        <v>48888</v>
      </c>
      <c r="J9" s="731" t="s">
        <v>590</v>
      </c>
      <c r="K9" s="731" t="s">
        <v>591</v>
      </c>
      <c r="L9" s="734">
        <v>67.559999999999988</v>
      </c>
      <c r="M9" s="734">
        <v>1</v>
      </c>
      <c r="N9" s="735">
        <v>67.559999999999988</v>
      </c>
    </row>
    <row r="10" spans="1:14" ht="14.45" customHeight="1" x14ac:dyDescent="0.2">
      <c r="A10" s="729" t="s">
        <v>554</v>
      </c>
      <c r="B10" s="730" t="s">
        <v>555</v>
      </c>
      <c r="C10" s="731" t="s">
        <v>563</v>
      </c>
      <c r="D10" s="732" t="s">
        <v>564</v>
      </c>
      <c r="E10" s="733">
        <v>50113001</v>
      </c>
      <c r="F10" s="732" t="s">
        <v>580</v>
      </c>
      <c r="G10" s="731" t="s">
        <v>581</v>
      </c>
      <c r="H10" s="731">
        <v>243864</v>
      </c>
      <c r="I10" s="731">
        <v>243864</v>
      </c>
      <c r="J10" s="731" t="s">
        <v>592</v>
      </c>
      <c r="K10" s="731" t="s">
        <v>593</v>
      </c>
      <c r="L10" s="734">
        <v>65.650000000000006</v>
      </c>
      <c r="M10" s="734">
        <v>1</v>
      </c>
      <c r="N10" s="735">
        <v>65.650000000000006</v>
      </c>
    </row>
    <row r="11" spans="1:14" ht="14.45" customHeight="1" x14ac:dyDescent="0.2">
      <c r="A11" s="729" t="s">
        <v>554</v>
      </c>
      <c r="B11" s="730" t="s">
        <v>555</v>
      </c>
      <c r="C11" s="731" t="s">
        <v>563</v>
      </c>
      <c r="D11" s="732" t="s">
        <v>564</v>
      </c>
      <c r="E11" s="733">
        <v>50113001</v>
      </c>
      <c r="F11" s="732" t="s">
        <v>580</v>
      </c>
      <c r="G11" s="731" t="s">
        <v>581</v>
      </c>
      <c r="H11" s="731">
        <v>848735</v>
      </c>
      <c r="I11" s="731">
        <v>0</v>
      </c>
      <c r="J11" s="731" t="s">
        <v>594</v>
      </c>
      <c r="K11" s="731" t="s">
        <v>329</v>
      </c>
      <c r="L11" s="734">
        <v>253.07999999999998</v>
      </c>
      <c r="M11" s="734">
        <v>1</v>
      </c>
      <c r="N11" s="735">
        <v>253.07999999999998</v>
      </c>
    </row>
    <row r="12" spans="1:14" ht="14.45" customHeight="1" x14ac:dyDescent="0.2">
      <c r="A12" s="729" t="s">
        <v>554</v>
      </c>
      <c r="B12" s="730" t="s">
        <v>555</v>
      </c>
      <c r="C12" s="731" t="s">
        <v>563</v>
      </c>
      <c r="D12" s="732" t="s">
        <v>564</v>
      </c>
      <c r="E12" s="733">
        <v>50113001</v>
      </c>
      <c r="F12" s="732" t="s">
        <v>580</v>
      </c>
      <c r="G12" s="731" t="s">
        <v>595</v>
      </c>
      <c r="H12" s="731">
        <v>233579</v>
      </c>
      <c r="I12" s="731">
        <v>233579</v>
      </c>
      <c r="J12" s="731" t="s">
        <v>596</v>
      </c>
      <c r="K12" s="731" t="s">
        <v>597</v>
      </c>
      <c r="L12" s="734">
        <v>26.110000000000007</v>
      </c>
      <c r="M12" s="734">
        <v>1</v>
      </c>
      <c r="N12" s="735">
        <v>26.110000000000007</v>
      </c>
    </row>
    <row r="13" spans="1:14" ht="14.45" customHeight="1" x14ac:dyDescent="0.2">
      <c r="A13" s="729" t="s">
        <v>554</v>
      </c>
      <c r="B13" s="730" t="s">
        <v>555</v>
      </c>
      <c r="C13" s="731" t="s">
        <v>563</v>
      </c>
      <c r="D13" s="732" t="s">
        <v>564</v>
      </c>
      <c r="E13" s="733">
        <v>50113001</v>
      </c>
      <c r="F13" s="732" t="s">
        <v>580</v>
      </c>
      <c r="G13" s="731" t="s">
        <v>581</v>
      </c>
      <c r="H13" s="731">
        <v>990585</v>
      </c>
      <c r="I13" s="731">
        <v>0</v>
      </c>
      <c r="J13" s="731" t="s">
        <v>598</v>
      </c>
      <c r="K13" s="731" t="s">
        <v>329</v>
      </c>
      <c r="L13" s="734">
        <v>52.95</v>
      </c>
      <c r="M13" s="734">
        <v>1</v>
      </c>
      <c r="N13" s="735">
        <v>52.95</v>
      </c>
    </row>
    <row r="14" spans="1:14" ht="14.45" customHeight="1" x14ac:dyDescent="0.2">
      <c r="A14" s="729" t="s">
        <v>554</v>
      </c>
      <c r="B14" s="730" t="s">
        <v>555</v>
      </c>
      <c r="C14" s="731" t="s">
        <v>563</v>
      </c>
      <c r="D14" s="732" t="s">
        <v>564</v>
      </c>
      <c r="E14" s="733">
        <v>50113001</v>
      </c>
      <c r="F14" s="732" t="s">
        <v>580</v>
      </c>
      <c r="G14" s="731" t="s">
        <v>581</v>
      </c>
      <c r="H14" s="731">
        <v>185376</v>
      </c>
      <c r="I14" s="731">
        <v>185376</v>
      </c>
      <c r="J14" s="731" t="s">
        <v>599</v>
      </c>
      <c r="K14" s="731" t="s">
        <v>600</v>
      </c>
      <c r="L14" s="734">
        <v>37.159999999999989</v>
      </c>
      <c r="M14" s="734">
        <v>19</v>
      </c>
      <c r="N14" s="735">
        <v>706.03999999999985</v>
      </c>
    </row>
    <row r="15" spans="1:14" ht="14.45" customHeight="1" x14ac:dyDescent="0.2">
      <c r="A15" s="729" t="s">
        <v>554</v>
      </c>
      <c r="B15" s="730" t="s">
        <v>555</v>
      </c>
      <c r="C15" s="731" t="s">
        <v>563</v>
      </c>
      <c r="D15" s="732" t="s">
        <v>564</v>
      </c>
      <c r="E15" s="733">
        <v>50113001</v>
      </c>
      <c r="F15" s="732" t="s">
        <v>580</v>
      </c>
      <c r="G15" s="731" t="s">
        <v>329</v>
      </c>
      <c r="H15" s="731">
        <v>226525</v>
      </c>
      <c r="I15" s="731">
        <v>226525</v>
      </c>
      <c r="J15" s="731" t="s">
        <v>601</v>
      </c>
      <c r="K15" s="731" t="s">
        <v>602</v>
      </c>
      <c r="L15" s="734">
        <v>132.34999999999997</v>
      </c>
      <c r="M15" s="734">
        <v>1</v>
      </c>
      <c r="N15" s="735">
        <v>132.34999999999997</v>
      </c>
    </row>
    <row r="16" spans="1:14" ht="14.45" customHeight="1" x14ac:dyDescent="0.2">
      <c r="A16" s="729" t="s">
        <v>554</v>
      </c>
      <c r="B16" s="730" t="s">
        <v>555</v>
      </c>
      <c r="C16" s="731" t="s">
        <v>563</v>
      </c>
      <c r="D16" s="732" t="s">
        <v>564</v>
      </c>
      <c r="E16" s="733">
        <v>50113001</v>
      </c>
      <c r="F16" s="732" t="s">
        <v>580</v>
      </c>
      <c r="G16" s="731" t="s">
        <v>595</v>
      </c>
      <c r="H16" s="731">
        <v>243130</v>
      </c>
      <c r="I16" s="731">
        <v>243130</v>
      </c>
      <c r="J16" s="731" t="s">
        <v>603</v>
      </c>
      <c r="K16" s="731" t="s">
        <v>604</v>
      </c>
      <c r="L16" s="734">
        <v>78.5</v>
      </c>
      <c r="M16" s="734">
        <v>3</v>
      </c>
      <c r="N16" s="735">
        <v>235.5</v>
      </c>
    </row>
    <row r="17" spans="1:14" ht="14.45" customHeight="1" x14ac:dyDescent="0.2">
      <c r="A17" s="729" t="s">
        <v>554</v>
      </c>
      <c r="B17" s="730" t="s">
        <v>555</v>
      </c>
      <c r="C17" s="731" t="s">
        <v>563</v>
      </c>
      <c r="D17" s="732" t="s">
        <v>564</v>
      </c>
      <c r="E17" s="733">
        <v>50113001</v>
      </c>
      <c r="F17" s="732" t="s">
        <v>580</v>
      </c>
      <c r="G17" s="731" t="s">
        <v>595</v>
      </c>
      <c r="H17" s="731">
        <v>243138</v>
      </c>
      <c r="I17" s="731">
        <v>243138</v>
      </c>
      <c r="J17" s="731" t="s">
        <v>605</v>
      </c>
      <c r="K17" s="731" t="s">
        <v>606</v>
      </c>
      <c r="L17" s="734">
        <v>61.039999999999985</v>
      </c>
      <c r="M17" s="734">
        <v>2</v>
      </c>
      <c r="N17" s="735">
        <v>122.07999999999997</v>
      </c>
    </row>
    <row r="18" spans="1:14" ht="14.45" customHeight="1" x14ac:dyDescent="0.2">
      <c r="A18" s="729" t="s">
        <v>554</v>
      </c>
      <c r="B18" s="730" t="s">
        <v>555</v>
      </c>
      <c r="C18" s="731" t="s">
        <v>563</v>
      </c>
      <c r="D18" s="732" t="s">
        <v>564</v>
      </c>
      <c r="E18" s="733">
        <v>50113001</v>
      </c>
      <c r="F18" s="732" t="s">
        <v>580</v>
      </c>
      <c r="G18" s="731" t="s">
        <v>581</v>
      </c>
      <c r="H18" s="731">
        <v>125366</v>
      </c>
      <c r="I18" s="731">
        <v>25366</v>
      </c>
      <c r="J18" s="731" t="s">
        <v>607</v>
      </c>
      <c r="K18" s="731" t="s">
        <v>608</v>
      </c>
      <c r="L18" s="734">
        <v>65.419999999999959</v>
      </c>
      <c r="M18" s="734">
        <v>1</v>
      </c>
      <c r="N18" s="735">
        <v>65.419999999999959</v>
      </c>
    </row>
    <row r="19" spans="1:14" ht="14.45" customHeight="1" x14ac:dyDescent="0.2">
      <c r="A19" s="729" t="s">
        <v>554</v>
      </c>
      <c r="B19" s="730" t="s">
        <v>555</v>
      </c>
      <c r="C19" s="731" t="s">
        <v>563</v>
      </c>
      <c r="D19" s="732" t="s">
        <v>564</v>
      </c>
      <c r="E19" s="733">
        <v>50113001</v>
      </c>
      <c r="F19" s="732" t="s">
        <v>580</v>
      </c>
      <c r="G19" s="731" t="s">
        <v>581</v>
      </c>
      <c r="H19" s="731">
        <v>159746</v>
      </c>
      <c r="I19" s="731">
        <v>0</v>
      </c>
      <c r="J19" s="731" t="s">
        <v>609</v>
      </c>
      <c r="K19" s="731" t="s">
        <v>610</v>
      </c>
      <c r="L19" s="734">
        <v>28.610000000000003</v>
      </c>
      <c r="M19" s="734">
        <v>3</v>
      </c>
      <c r="N19" s="735">
        <v>85.830000000000013</v>
      </c>
    </row>
    <row r="20" spans="1:14" ht="14.45" customHeight="1" x14ac:dyDescent="0.2">
      <c r="A20" s="729" t="s">
        <v>554</v>
      </c>
      <c r="B20" s="730" t="s">
        <v>555</v>
      </c>
      <c r="C20" s="731" t="s">
        <v>563</v>
      </c>
      <c r="D20" s="732" t="s">
        <v>564</v>
      </c>
      <c r="E20" s="733">
        <v>50113001</v>
      </c>
      <c r="F20" s="732" t="s">
        <v>580</v>
      </c>
      <c r="G20" s="731" t="s">
        <v>595</v>
      </c>
      <c r="H20" s="731">
        <v>187427</v>
      </c>
      <c r="I20" s="731">
        <v>187427</v>
      </c>
      <c r="J20" s="731" t="s">
        <v>611</v>
      </c>
      <c r="K20" s="731" t="s">
        <v>612</v>
      </c>
      <c r="L20" s="734">
        <v>56.23</v>
      </c>
      <c r="M20" s="734">
        <v>1</v>
      </c>
      <c r="N20" s="735">
        <v>56.23</v>
      </c>
    </row>
    <row r="21" spans="1:14" ht="14.45" customHeight="1" x14ac:dyDescent="0.2">
      <c r="A21" s="729" t="s">
        <v>554</v>
      </c>
      <c r="B21" s="730" t="s">
        <v>555</v>
      </c>
      <c r="C21" s="731" t="s">
        <v>563</v>
      </c>
      <c r="D21" s="732" t="s">
        <v>564</v>
      </c>
      <c r="E21" s="733">
        <v>50113001</v>
      </c>
      <c r="F21" s="732" t="s">
        <v>580</v>
      </c>
      <c r="G21" s="731" t="s">
        <v>595</v>
      </c>
      <c r="H21" s="731">
        <v>187425</v>
      </c>
      <c r="I21" s="731">
        <v>187425</v>
      </c>
      <c r="J21" s="731" t="s">
        <v>613</v>
      </c>
      <c r="K21" s="731" t="s">
        <v>614</v>
      </c>
      <c r="L21" s="734">
        <v>49.31</v>
      </c>
      <c r="M21" s="734">
        <v>2</v>
      </c>
      <c r="N21" s="735">
        <v>98.62</v>
      </c>
    </row>
    <row r="22" spans="1:14" ht="14.45" customHeight="1" x14ac:dyDescent="0.2">
      <c r="A22" s="729" t="s">
        <v>554</v>
      </c>
      <c r="B22" s="730" t="s">
        <v>555</v>
      </c>
      <c r="C22" s="731" t="s">
        <v>563</v>
      </c>
      <c r="D22" s="732" t="s">
        <v>564</v>
      </c>
      <c r="E22" s="733">
        <v>50113001</v>
      </c>
      <c r="F22" s="732" t="s">
        <v>580</v>
      </c>
      <c r="G22" s="731" t="s">
        <v>581</v>
      </c>
      <c r="H22" s="731">
        <v>188219</v>
      </c>
      <c r="I22" s="731">
        <v>88219</v>
      </c>
      <c r="J22" s="731" t="s">
        <v>615</v>
      </c>
      <c r="K22" s="731" t="s">
        <v>616</v>
      </c>
      <c r="L22" s="734">
        <v>140.07</v>
      </c>
      <c r="M22" s="734">
        <v>1</v>
      </c>
      <c r="N22" s="735">
        <v>140.07</v>
      </c>
    </row>
    <row r="23" spans="1:14" ht="14.45" customHeight="1" x14ac:dyDescent="0.2">
      <c r="A23" s="729" t="s">
        <v>554</v>
      </c>
      <c r="B23" s="730" t="s">
        <v>555</v>
      </c>
      <c r="C23" s="731" t="s">
        <v>563</v>
      </c>
      <c r="D23" s="732" t="s">
        <v>564</v>
      </c>
      <c r="E23" s="733">
        <v>50113001</v>
      </c>
      <c r="F23" s="732" t="s">
        <v>580</v>
      </c>
      <c r="G23" s="731" t="s">
        <v>581</v>
      </c>
      <c r="H23" s="731">
        <v>147478</v>
      </c>
      <c r="I23" s="731">
        <v>47478</v>
      </c>
      <c r="J23" s="731" t="s">
        <v>617</v>
      </c>
      <c r="K23" s="731" t="s">
        <v>618</v>
      </c>
      <c r="L23" s="734">
        <v>84.59</v>
      </c>
      <c r="M23" s="734">
        <v>1</v>
      </c>
      <c r="N23" s="735">
        <v>84.59</v>
      </c>
    </row>
    <row r="24" spans="1:14" ht="14.45" customHeight="1" x14ac:dyDescent="0.2">
      <c r="A24" s="729" t="s">
        <v>554</v>
      </c>
      <c r="B24" s="730" t="s">
        <v>555</v>
      </c>
      <c r="C24" s="731" t="s">
        <v>563</v>
      </c>
      <c r="D24" s="732" t="s">
        <v>564</v>
      </c>
      <c r="E24" s="733">
        <v>50113001</v>
      </c>
      <c r="F24" s="732" t="s">
        <v>580</v>
      </c>
      <c r="G24" s="731" t="s">
        <v>581</v>
      </c>
      <c r="H24" s="731">
        <v>238558</v>
      </c>
      <c r="I24" s="731">
        <v>238558</v>
      </c>
      <c r="J24" s="731" t="s">
        <v>619</v>
      </c>
      <c r="K24" s="731" t="s">
        <v>620</v>
      </c>
      <c r="L24" s="734">
        <v>550</v>
      </c>
      <c r="M24" s="734">
        <v>2</v>
      </c>
      <c r="N24" s="735">
        <v>1100</v>
      </c>
    </row>
    <row r="25" spans="1:14" ht="14.45" customHeight="1" x14ac:dyDescent="0.2">
      <c r="A25" s="729" t="s">
        <v>554</v>
      </c>
      <c r="B25" s="730" t="s">
        <v>555</v>
      </c>
      <c r="C25" s="731" t="s">
        <v>563</v>
      </c>
      <c r="D25" s="732" t="s">
        <v>564</v>
      </c>
      <c r="E25" s="733">
        <v>50113001</v>
      </c>
      <c r="F25" s="732" t="s">
        <v>580</v>
      </c>
      <c r="G25" s="731" t="s">
        <v>581</v>
      </c>
      <c r="H25" s="731">
        <v>847521</v>
      </c>
      <c r="I25" s="731">
        <v>0</v>
      </c>
      <c r="J25" s="731" t="s">
        <v>621</v>
      </c>
      <c r="K25" s="731" t="s">
        <v>622</v>
      </c>
      <c r="L25" s="734">
        <v>28.730000000000008</v>
      </c>
      <c r="M25" s="734">
        <v>1</v>
      </c>
      <c r="N25" s="735">
        <v>28.730000000000008</v>
      </c>
    </row>
    <row r="26" spans="1:14" ht="14.45" customHeight="1" x14ac:dyDescent="0.2">
      <c r="A26" s="729" t="s">
        <v>554</v>
      </c>
      <c r="B26" s="730" t="s">
        <v>555</v>
      </c>
      <c r="C26" s="731" t="s">
        <v>563</v>
      </c>
      <c r="D26" s="732" t="s">
        <v>564</v>
      </c>
      <c r="E26" s="733">
        <v>50113001</v>
      </c>
      <c r="F26" s="732" t="s">
        <v>580</v>
      </c>
      <c r="G26" s="731" t="s">
        <v>581</v>
      </c>
      <c r="H26" s="731">
        <v>207962</v>
      </c>
      <c r="I26" s="731">
        <v>207962</v>
      </c>
      <c r="J26" s="731" t="s">
        <v>623</v>
      </c>
      <c r="K26" s="731" t="s">
        <v>624</v>
      </c>
      <c r="L26" s="734">
        <v>32.714999999999989</v>
      </c>
      <c r="M26" s="734">
        <v>2</v>
      </c>
      <c r="N26" s="735">
        <v>65.429999999999978</v>
      </c>
    </row>
    <row r="27" spans="1:14" ht="14.45" customHeight="1" x14ac:dyDescent="0.2">
      <c r="A27" s="729" t="s">
        <v>554</v>
      </c>
      <c r="B27" s="730" t="s">
        <v>555</v>
      </c>
      <c r="C27" s="731" t="s">
        <v>563</v>
      </c>
      <c r="D27" s="732" t="s">
        <v>564</v>
      </c>
      <c r="E27" s="733">
        <v>50113001</v>
      </c>
      <c r="F27" s="732" t="s">
        <v>580</v>
      </c>
      <c r="G27" s="731" t="s">
        <v>595</v>
      </c>
      <c r="H27" s="731">
        <v>107981</v>
      </c>
      <c r="I27" s="731">
        <v>7981</v>
      </c>
      <c r="J27" s="731" t="s">
        <v>625</v>
      </c>
      <c r="K27" s="731" t="s">
        <v>626</v>
      </c>
      <c r="L27" s="734">
        <v>41.88000000000001</v>
      </c>
      <c r="M27" s="734">
        <v>1</v>
      </c>
      <c r="N27" s="735">
        <v>41.88000000000001</v>
      </c>
    </row>
    <row r="28" spans="1:14" ht="14.45" customHeight="1" x14ac:dyDescent="0.2">
      <c r="A28" s="729" t="s">
        <v>554</v>
      </c>
      <c r="B28" s="730" t="s">
        <v>555</v>
      </c>
      <c r="C28" s="731" t="s">
        <v>563</v>
      </c>
      <c r="D28" s="732" t="s">
        <v>564</v>
      </c>
      <c r="E28" s="733">
        <v>50113001</v>
      </c>
      <c r="F28" s="732" t="s">
        <v>580</v>
      </c>
      <c r="G28" s="731" t="s">
        <v>595</v>
      </c>
      <c r="H28" s="731">
        <v>155823</v>
      </c>
      <c r="I28" s="731">
        <v>55823</v>
      </c>
      <c r="J28" s="731" t="s">
        <v>625</v>
      </c>
      <c r="K28" s="731" t="s">
        <v>627</v>
      </c>
      <c r="L28" s="734">
        <v>33.011000000000003</v>
      </c>
      <c r="M28" s="734">
        <v>2</v>
      </c>
      <c r="N28" s="735">
        <v>66.022000000000006</v>
      </c>
    </row>
    <row r="29" spans="1:14" ht="14.45" customHeight="1" x14ac:dyDescent="0.2">
      <c r="A29" s="729" t="s">
        <v>554</v>
      </c>
      <c r="B29" s="730" t="s">
        <v>555</v>
      </c>
      <c r="C29" s="731" t="s">
        <v>563</v>
      </c>
      <c r="D29" s="732" t="s">
        <v>564</v>
      </c>
      <c r="E29" s="733">
        <v>50113001</v>
      </c>
      <c r="F29" s="732" t="s">
        <v>580</v>
      </c>
      <c r="G29" s="731" t="s">
        <v>595</v>
      </c>
      <c r="H29" s="731">
        <v>187607</v>
      </c>
      <c r="I29" s="731">
        <v>187607</v>
      </c>
      <c r="J29" s="731" t="s">
        <v>628</v>
      </c>
      <c r="K29" s="731" t="s">
        <v>629</v>
      </c>
      <c r="L29" s="734">
        <v>273.90000000000003</v>
      </c>
      <c r="M29" s="734">
        <v>1</v>
      </c>
      <c r="N29" s="735">
        <v>273.90000000000003</v>
      </c>
    </row>
    <row r="30" spans="1:14" ht="14.45" customHeight="1" x14ac:dyDescent="0.2">
      <c r="A30" s="729" t="s">
        <v>554</v>
      </c>
      <c r="B30" s="730" t="s">
        <v>555</v>
      </c>
      <c r="C30" s="731" t="s">
        <v>563</v>
      </c>
      <c r="D30" s="732" t="s">
        <v>564</v>
      </c>
      <c r="E30" s="733">
        <v>50113001</v>
      </c>
      <c r="F30" s="732" t="s">
        <v>580</v>
      </c>
      <c r="G30" s="731" t="s">
        <v>581</v>
      </c>
      <c r="H30" s="731">
        <v>102963</v>
      </c>
      <c r="I30" s="731">
        <v>2963</v>
      </c>
      <c r="J30" s="731" t="s">
        <v>630</v>
      </c>
      <c r="K30" s="731" t="s">
        <v>631</v>
      </c>
      <c r="L30" s="734">
        <v>122.00999999999999</v>
      </c>
      <c r="M30" s="734">
        <v>3</v>
      </c>
      <c r="N30" s="735">
        <v>366.03</v>
      </c>
    </row>
    <row r="31" spans="1:14" ht="14.45" customHeight="1" x14ac:dyDescent="0.2">
      <c r="A31" s="729" t="s">
        <v>554</v>
      </c>
      <c r="B31" s="730" t="s">
        <v>555</v>
      </c>
      <c r="C31" s="731" t="s">
        <v>563</v>
      </c>
      <c r="D31" s="732" t="s">
        <v>564</v>
      </c>
      <c r="E31" s="733">
        <v>50113001</v>
      </c>
      <c r="F31" s="732" t="s">
        <v>580</v>
      </c>
      <c r="G31" s="731" t="s">
        <v>581</v>
      </c>
      <c r="H31" s="731">
        <v>247206</v>
      </c>
      <c r="I31" s="731">
        <v>247206</v>
      </c>
      <c r="J31" s="731" t="s">
        <v>632</v>
      </c>
      <c r="K31" s="731" t="s">
        <v>633</v>
      </c>
      <c r="L31" s="734">
        <v>109.65000000000002</v>
      </c>
      <c r="M31" s="734">
        <v>1</v>
      </c>
      <c r="N31" s="735">
        <v>109.65000000000002</v>
      </c>
    </row>
    <row r="32" spans="1:14" ht="14.45" customHeight="1" x14ac:dyDescent="0.2">
      <c r="A32" s="729" t="s">
        <v>554</v>
      </c>
      <c r="B32" s="730" t="s">
        <v>555</v>
      </c>
      <c r="C32" s="731" t="s">
        <v>563</v>
      </c>
      <c r="D32" s="732" t="s">
        <v>564</v>
      </c>
      <c r="E32" s="733">
        <v>50113001</v>
      </c>
      <c r="F32" s="732" t="s">
        <v>580</v>
      </c>
      <c r="G32" s="731" t="s">
        <v>581</v>
      </c>
      <c r="H32" s="731">
        <v>244980</v>
      </c>
      <c r="I32" s="731">
        <v>244980</v>
      </c>
      <c r="J32" s="731" t="s">
        <v>634</v>
      </c>
      <c r="K32" s="731" t="s">
        <v>635</v>
      </c>
      <c r="L32" s="734">
        <v>52.6</v>
      </c>
      <c r="M32" s="734">
        <v>1</v>
      </c>
      <c r="N32" s="735">
        <v>52.6</v>
      </c>
    </row>
    <row r="33" spans="1:14" ht="14.45" customHeight="1" x14ac:dyDescent="0.2">
      <c r="A33" s="729" t="s">
        <v>554</v>
      </c>
      <c r="B33" s="730" t="s">
        <v>555</v>
      </c>
      <c r="C33" s="731" t="s">
        <v>563</v>
      </c>
      <c r="D33" s="732" t="s">
        <v>564</v>
      </c>
      <c r="E33" s="733">
        <v>50113001</v>
      </c>
      <c r="F33" s="732" t="s">
        <v>580</v>
      </c>
      <c r="G33" s="731" t="s">
        <v>581</v>
      </c>
      <c r="H33" s="731">
        <v>158191</v>
      </c>
      <c r="I33" s="731">
        <v>158191</v>
      </c>
      <c r="J33" s="731" t="s">
        <v>636</v>
      </c>
      <c r="K33" s="731" t="s">
        <v>637</v>
      </c>
      <c r="L33" s="734">
        <v>58.820000000000014</v>
      </c>
      <c r="M33" s="734">
        <v>1</v>
      </c>
      <c r="N33" s="735">
        <v>58.820000000000014</v>
      </c>
    </row>
    <row r="34" spans="1:14" ht="14.45" customHeight="1" x14ac:dyDescent="0.2">
      <c r="A34" s="729" t="s">
        <v>554</v>
      </c>
      <c r="B34" s="730" t="s">
        <v>555</v>
      </c>
      <c r="C34" s="731" t="s">
        <v>563</v>
      </c>
      <c r="D34" s="732" t="s">
        <v>564</v>
      </c>
      <c r="E34" s="733">
        <v>50113001</v>
      </c>
      <c r="F34" s="732" t="s">
        <v>580</v>
      </c>
      <c r="G34" s="731" t="s">
        <v>581</v>
      </c>
      <c r="H34" s="731">
        <v>232165</v>
      </c>
      <c r="I34" s="731">
        <v>232165</v>
      </c>
      <c r="J34" s="731" t="s">
        <v>638</v>
      </c>
      <c r="K34" s="731" t="s">
        <v>639</v>
      </c>
      <c r="L34" s="734">
        <v>142.97999999999999</v>
      </c>
      <c r="M34" s="734">
        <v>1</v>
      </c>
      <c r="N34" s="735">
        <v>142.97999999999999</v>
      </c>
    </row>
    <row r="35" spans="1:14" ht="14.45" customHeight="1" x14ac:dyDescent="0.2">
      <c r="A35" s="729" t="s">
        <v>554</v>
      </c>
      <c r="B35" s="730" t="s">
        <v>555</v>
      </c>
      <c r="C35" s="731" t="s">
        <v>563</v>
      </c>
      <c r="D35" s="732" t="s">
        <v>564</v>
      </c>
      <c r="E35" s="733">
        <v>50113001</v>
      </c>
      <c r="F35" s="732" t="s">
        <v>580</v>
      </c>
      <c r="G35" s="731" t="s">
        <v>581</v>
      </c>
      <c r="H35" s="731">
        <v>201131</v>
      </c>
      <c r="I35" s="731">
        <v>201131</v>
      </c>
      <c r="J35" s="731" t="s">
        <v>640</v>
      </c>
      <c r="K35" s="731" t="s">
        <v>641</v>
      </c>
      <c r="L35" s="734">
        <v>24.84</v>
      </c>
      <c r="M35" s="734">
        <v>1</v>
      </c>
      <c r="N35" s="735">
        <v>24.84</v>
      </c>
    </row>
    <row r="36" spans="1:14" ht="14.45" customHeight="1" x14ac:dyDescent="0.2">
      <c r="A36" s="729" t="s">
        <v>554</v>
      </c>
      <c r="B36" s="730" t="s">
        <v>555</v>
      </c>
      <c r="C36" s="731" t="s">
        <v>563</v>
      </c>
      <c r="D36" s="732" t="s">
        <v>564</v>
      </c>
      <c r="E36" s="733">
        <v>50113001</v>
      </c>
      <c r="F36" s="732" t="s">
        <v>580</v>
      </c>
      <c r="G36" s="731" t="s">
        <v>595</v>
      </c>
      <c r="H36" s="731">
        <v>231956</v>
      </c>
      <c r="I36" s="731">
        <v>231956</v>
      </c>
      <c r="J36" s="731" t="s">
        <v>642</v>
      </c>
      <c r="K36" s="731" t="s">
        <v>643</v>
      </c>
      <c r="L36" s="734">
        <v>49.76</v>
      </c>
      <c r="M36" s="734">
        <v>1</v>
      </c>
      <c r="N36" s="735">
        <v>49.76</v>
      </c>
    </row>
    <row r="37" spans="1:14" ht="14.45" customHeight="1" x14ac:dyDescent="0.2">
      <c r="A37" s="729" t="s">
        <v>554</v>
      </c>
      <c r="B37" s="730" t="s">
        <v>555</v>
      </c>
      <c r="C37" s="731" t="s">
        <v>563</v>
      </c>
      <c r="D37" s="732" t="s">
        <v>564</v>
      </c>
      <c r="E37" s="733">
        <v>50113001</v>
      </c>
      <c r="F37" s="732" t="s">
        <v>580</v>
      </c>
      <c r="G37" s="731" t="s">
        <v>581</v>
      </c>
      <c r="H37" s="731">
        <v>840464</v>
      </c>
      <c r="I37" s="731">
        <v>0</v>
      </c>
      <c r="J37" s="731" t="s">
        <v>644</v>
      </c>
      <c r="K37" s="731" t="s">
        <v>645</v>
      </c>
      <c r="L37" s="734">
        <v>45.489999999999995</v>
      </c>
      <c r="M37" s="734">
        <v>1</v>
      </c>
      <c r="N37" s="735">
        <v>45.489999999999995</v>
      </c>
    </row>
    <row r="38" spans="1:14" ht="14.45" customHeight="1" x14ac:dyDescent="0.2">
      <c r="A38" s="729" t="s">
        <v>554</v>
      </c>
      <c r="B38" s="730" t="s">
        <v>555</v>
      </c>
      <c r="C38" s="731" t="s">
        <v>563</v>
      </c>
      <c r="D38" s="732" t="s">
        <v>564</v>
      </c>
      <c r="E38" s="733">
        <v>50113001</v>
      </c>
      <c r="F38" s="732" t="s">
        <v>580</v>
      </c>
      <c r="G38" s="731" t="s">
        <v>581</v>
      </c>
      <c r="H38" s="731">
        <v>148673</v>
      </c>
      <c r="I38" s="731">
        <v>148673</v>
      </c>
      <c r="J38" s="731" t="s">
        <v>646</v>
      </c>
      <c r="K38" s="731" t="s">
        <v>647</v>
      </c>
      <c r="L38" s="734">
        <v>146.16999999999996</v>
      </c>
      <c r="M38" s="734">
        <v>1</v>
      </c>
      <c r="N38" s="735">
        <v>146.16999999999996</v>
      </c>
    </row>
    <row r="39" spans="1:14" ht="14.45" customHeight="1" x14ac:dyDescent="0.2">
      <c r="A39" s="729" t="s">
        <v>554</v>
      </c>
      <c r="B39" s="730" t="s">
        <v>555</v>
      </c>
      <c r="C39" s="731" t="s">
        <v>563</v>
      </c>
      <c r="D39" s="732" t="s">
        <v>564</v>
      </c>
      <c r="E39" s="733">
        <v>50113001</v>
      </c>
      <c r="F39" s="732" t="s">
        <v>580</v>
      </c>
      <c r="G39" s="731" t="s">
        <v>595</v>
      </c>
      <c r="H39" s="731">
        <v>233366</v>
      </c>
      <c r="I39" s="731">
        <v>233366</v>
      </c>
      <c r="J39" s="731" t="s">
        <v>648</v>
      </c>
      <c r="K39" s="731" t="s">
        <v>649</v>
      </c>
      <c r="L39" s="734">
        <v>45.49</v>
      </c>
      <c r="M39" s="734">
        <v>2</v>
      </c>
      <c r="N39" s="735">
        <v>90.98</v>
      </c>
    </row>
    <row r="40" spans="1:14" ht="14.45" customHeight="1" x14ac:dyDescent="0.2">
      <c r="A40" s="729" t="s">
        <v>554</v>
      </c>
      <c r="B40" s="730" t="s">
        <v>555</v>
      </c>
      <c r="C40" s="731" t="s">
        <v>563</v>
      </c>
      <c r="D40" s="732" t="s">
        <v>564</v>
      </c>
      <c r="E40" s="733">
        <v>50113001</v>
      </c>
      <c r="F40" s="732" t="s">
        <v>580</v>
      </c>
      <c r="G40" s="731" t="s">
        <v>595</v>
      </c>
      <c r="H40" s="731">
        <v>233360</v>
      </c>
      <c r="I40" s="731">
        <v>233360</v>
      </c>
      <c r="J40" s="731" t="s">
        <v>648</v>
      </c>
      <c r="K40" s="731" t="s">
        <v>650</v>
      </c>
      <c r="L40" s="734">
        <v>22.024999999999999</v>
      </c>
      <c r="M40" s="734">
        <v>2</v>
      </c>
      <c r="N40" s="735">
        <v>44.05</v>
      </c>
    </row>
    <row r="41" spans="1:14" ht="14.45" customHeight="1" x14ac:dyDescent="0.2">
      <c r="A41" s="729" t="s">
        <v>554</v>
      </c>
      <c r="B41" s="730" t="s">
        <v>555</v>
      </c>
      <c r="C41" s="731" t="s">
        <v>563</v>
      </c>
      <c r="D41" s="732" t="s">
        <v>564</v>
      </c>
      <c r="E41" s="733">
        <v>50113005</v>
      </c>
      <c r="F41" s="732" t="s">
        <v>651</v>
      </c>
      <c r="G41" s="731" t="s">
        <v>581</v>
      </c>
      <c r="H41" s="731">
        <v>43795</v>
      </c>
      <c r="I41" s="731">
        <v>0</v>
      </c>
      <c r="J41" s="731" t="s">
        <v>652</v>
      </c>
      <c r="K41" s="731" t="s">
        <v>653</v>
      </c>
      <c r="L41" s="734">
        <v>4543</v>
      </c>
      <c r="M41" s="734">
        <v>4</v>
      </c>
      <c r="N41" s="735">
        <v>18172</v>
      </c>
    </row>
    <row r="42" spans="1:14" ht="14.45" customHeight="1" x14ac:dyDescent="0.2">
      <c r="A42" s="729" t="s">
        <v>554</v>
      </c>
      <c r="B42" s="730" t="s">
        <v>555</v>
      </c>
      <c r="C42" s="731" t="s">
        <v>563</v>
      </c>
      <c r="D42" s="732" t="s">
        <v>564</v>
      </c>
      <c r="E42" s="733">
        <v>50113005</v>
      </c>
      <c r="F42" s="732" t="s">
        <v>651</v>
      </c>
      <c r="G42" s="731" t="s">
        <v>581</v>
      </c>
      <c r="H42" s="731">
        <v>46507</v>
      </c>
      <c r="I42" s="731">
        <v>0</v>
      </c>
      <c r="J42" s="731" t="s">
        <v>654</v>
      </c>
      <c r="K42" s="731" t="s">
        <v>655</v>
      </c>
      <c r="L42" s="734">
        <v>2717</v>
      </c>
      <c r="M42" s="734">
        <v>1</v>
      </c>
      <c r="N42" s="735">
        <v>2717</v>
      </c>
    </row>
    <row r="43" spans="1:14" ht="14.45" customHeight="1" x14ac:dyDescent="0.2">
      <c r="A43" s="729" t="s">
        <v>554</v>
      </c>
      <c r="B43" s="730" t="s">
        <v>555</v>
      </c>
      <c r="C43" s="731" t="s">
        <v>563</v>
      </c>
      <c r="D43" s="732" t="s">
        <v>564</v>
      </c>
      <c r="E43" s="733">
        <v>50113005</v>
      </c>
      <c r="F43" s="732" t="s">
        <v>651</v>
      </c>
      <c r="G43" s="731" t="s">
        <v>581</v>
      </c>
      <c r="H43" s="731">
        <v>125825</v>
      </c>
      <c r="I43" s="731">
        <v>0</v>
      </c>
      <c r="J43" s="731" t="s">
        <v>656</v>
      </c>
      <c r="K43" s="731" t="s">
        <v>657</v>
      </c>
      <c r="L43" s="734">
        <v>2794</v>
      </c>
      <c r="M43" s="734">
        <v>1</v>
      </c>
      <c r="N43" s="735">
        <v>2794</v>
      </c>
    </row>
    <row r="44" spans="1:14" ht="14.45" customHeight="1" x14ac:dyDescent="0.2">
      <c r="A44" s="729" t="s">
        <v>554</v>
      </c>
      <c r="B44" s="730" t="s">
        <v>555</v>
      </c>
      <c r="C44" s="731" t="s">
        <v>563</v>
      </c>
      <c r="D44" s="732" t="s">
        <v>564</v>
      </c>
      <c r="E44" s="733">
        <v>50113005</v>
      </c>
      <c r="F44" s="732" t="s">
        <v>651</v>
      </c>
      <c r="G44" s="731" t="s">
        <v>581</v>
      </c>
      <c r="H44" s="731">
        <v>46502</v>
      </c>
      <c r="I44" s="731">
        <v>0</v>
      </c>
      <c r="J44" s="731" t="s">
        <v>658</v>
      </c>
      <c r="K44" s="731" t="s">
        <v>659</v>
      </c>
      <c r="L44" s="734">
        <v>3762</v>
      </c>
      <c r="M44" s="734">
        <v>14</v>
      </c>
      <c r="N44" s="735">
        <v>52668</v>
      </c>
    </row>
    <row r="45" spans="1:14" ht="14.45" customHeight="1" x14ac:dyDescent="0.2">
      <c r="A45" s="729" t="s">
        <v>554</v>
      </c>
      <c r="B45" s="730" t="s">
        <v>555</v>
      </c>
      <c r="C45" s="731" t="s">
        <v>563</v>
      </c>
      <c r="D45" s="732" t="s">
        <v>564</v>
      </c>
      <c r="E45" s="733">
        <v>50113005</v>
      </c>
      <c r="F45" s="732" t="s">
        <v>651</v>
      </c>
      <c r="G45" s="731" t="s">
        <v>581</v>
      </c>
      <c r="H45" s="731">
        <v>46499</v>
      </c>
      <c r="I45" s="731">
        <v>0</v>
      </c>
      <c r="J45" s="731" t="s">
        <v>660</v>
      </c>
      <c r="K45" s="731" t="s">
        <v>661</v>
      </c>
      <c r="L45" s="734">
        <v>1686.4285714285713</v>
      </c>
      <c r="M45" s="734">
        <v>77</v>
      </c>
      <c r="N45" s="735">
        <v>129855</v>
      </c>
    </row>
    <row r="46" spans="1:14" ht="14.45" customHeight="1" x14ac:dyDescent="0.2">
      <c r="A46" s="729" t="s">
        <v>554</v>
      </c>
      <c r="B46" s="730" t="s">
        <v>555</v>
      </c>
      <c r="C46" s="731" t="s">
        <v>563</v>
      </c>
      <c r="D46" s="732" t="s">
        <v>564</v>
      </c>
      <c r="E46" s="733">
        <v>50113005</v>
      </c>
      <c r="F46" s="732" t="s">
        <v>651</v>
      </c>
      <c r="G46" s="731" t="s">
        <v>581</v>
      </c>
      <c r="H46" s="731">
        <v>46509</v>
      </c>
      <c r="I46" s="731">
        <v>0</v>
      </c>
      <c r="J46" s="731" t="s">
        <v>662</v>
      </c>
      <c r="K46" s="731" t="s">
        <v>663</v>
      </c>
      <c r="L46" s="734">
        <v>4543</v>
      </c>
      <c r="M46" s="734">
        <v>13</v>
      </c>
      <c r="N46" s="735">
        <v>59059</v>
      </c>
    </row>
    <row r="47" spans="1:14" ht="14.45" customHeight="1" x14ac:dyDescent="0.2">
      <c r="A47" s="729" t="s">
        <v>554</v>
      </c>
      <c r="B47" s="730" t="s">
        <v>555</v>
      </c>
      <c r="C47" s="731" t="s">
        <v>563</v>
      </c>
      <c r="D47" s="732" t="s">
        <v>564</v>
      </c>
      <c r="E47" s="733">
        <v>50113005</v>
      </c>
      <c r="F47" s="732" t="s">
        <v>651</v>
      </c>
      <c r="G47" s="731" t="s">
        <v>581</v>
      </c>
      <c r="H47" s="731">
        <v>125801</v>
      </c>
      <c r="I47" s="731">
        <v>0</v>
      </c>
      <c r="J47" s="731" t="s">
        <v>664</v>
      </c>
      <c r="K47" s="731" t="s">
        <v>665</v>
      </c>
      <c r="L47" s="734">
        <v>1749</v>
      </c>
      <c r="M47" s="734">
        <v>1</v>
      </c>
      <c r="N47" s="735">
        <v>1749</v>
      </c>
    </row>
    <row r="48" spans="1:14" ht="14.45" customHeight="1" x14ac:dyDescent="0.2">
      <c r="A48" s="729" t="s">
        <v>554</v>
      </c>
      <c r="B48" s="730" t="s">
        <v>555</v>
      </c>
      <c r="C48" s="731" t="s">
        <v>563</v>
      </c>
      <c r="D48" s="732" t="s">
        <v>564</v>
      </c>
      <c r="E48" s="733">
        <v>50113005</v>
      </c>
      <c r="F48" s="732" t="s">
        <v>651</v>
      </c>
      <c r="G48" s="731" t="s">
        <v>581</v>
      </c>
      <c r="H48" s="731">
        <v>46510</v>
      </c>
      <c r="I48" s="731">
        <v>0</v>
      </c>
      <c r="J48" s="731" t="s">
        <v>666</v>
      </c>
      <c r="K48" s="731" t="s">
        <v>667</v>
      </c>
      <c r="L48" s="734">
        <v>5577</v>
      </c>
      <c r="M48" s="734">
        <v>7</v>
      </c>
      <c r="N48" s="735">
        <v>39039</v>
      </c>
    </row>
    <row r="49" spans="1:14" ht="14.45" customHeight="1" x14ac:dyDescent="0.2">
      <c r="A49" s="729" t="s">
        <v>554</v>
      </c>
      <c r="B49" s="730" t="s">
        <v>555</v>
      </c>
      <c r="C49" s="731" t="s">
        <v>563</v>
      </c>
      <c r="D49" s="732" t="s">
        <v>564</v>
      </c>
      <c r="E49" s="733">
        <v>50113005</v>
      </c>
      <c r="F49" s="732" t="s">
        <v>651</v>
      </c>
      <c r="G49" s="731" t="s">
        <v>581</v>
      </c>
      <c r="H49" s="731">
        <v>46498</v>
      </c>
      <c r="I49" s="731">
        <v>0</v>
      </c>
      <c r="J49" s="731" t="s">
        <v>668</v>
      </c>
      <c r="K49" s="731" t="s">
        <v>669</v>
      </c>
      <c r="L49" s="734">
        <v>5436.3157894736842</v>
      </c>
      <c r="M49" s="734">
        <v>38</v>
      </c>
      <c r="N49" s="735">
        <v>206580</v>
      </c>
    </row>
    <row r="50" spans="1:14" ht="14.45" customHeight="1" x14ac:dyDescent="0.2">
      <c r="A50" s="729" t="s">
        <v>554</v>
      </c>
      <c r="B50" s="730" t="s">
        <v>555</v>
      </c>
      <c r="C50" s="731" t="s">
        <v>563</v>
      </c>
      <c r="D50" s="732" t="s">
        <v>564</v>
      </c>
      <c r="E50" s="733">
        <v>50113005</v>
      </c>
      <c r="F50" s="732" t="s">
        <v>651</v>
      </c>
      <c r="G50" s="731" t="s">
        <v>581</v>
      </c>
      <c r="H50" s="731">
        <v>46500</v>
      </c>
      <c r="I50" s="731">
        <v>0</v>
      </c>
      <c r="J50" s="731" t="s">
        <v>670</v>
      </c>
      <c r="K50" s="731" t="s">
        <v>671</v>
      </c>
      <c r="L50" s="734">
        <v>1749</v>
      </c>
      <c r="M50" s="734">
        <v>1</v>
      </c>
      <c r="N50" s="735">
        <v>1749</v>
      </c>
    </row>
    <row r="51" spans="1:14" ht="14.45" customHeight="1" x14ac:dyDescent="0.2">
      <c r="A51" s="729" t="s">
        <v>554</v>
      </c>
      <c r="B51" s="730" t="s">
        <v>555</v>
      </c>
      <c r="C51" s="731" t="s">
        <v>563</v>
      </c>
      <c r="D51" s="732" t="s">
        <v>564</v>
      </c>
      <c r="E51" s="733">
        <v>50113005</v>
      </c>
      <c r="F51" s="732" t="s">
        <v>651</v>
      </c>
      <c r="G51" s="731" t="s">
        <v>581</v>
      </c>
      <c r="H51" s="731">
        <v>46506</v>
      </c>
      <c r="I51" s="731">
        <v>0</v>
      </c>
      <c r="J51" s="731" t="s">
        <v>672</v>
      </c>
      <c r="K51" s="731" t="s">
        <v>673</v>
      </c>
      <c r="L51" s="734">
        <v>2068</v>
      </c>
      <c r="M51" s="734">
        <v>1</v>
      </c>
      <c r="N51" s="735">
        <v>2068</v>
      </c>
    </row>
    <row r="52" spans="1:14" ht="14.45" customHeight="1" x14ac:dyDescent="0.2">
      <c r="A52" s="729" t="s">
        <v>554</v>
      </c>
      <c r="B52" s="730" t="s">
        <v>555</v>
      </c>
      <c r="C52" s="731" t="s">
        <v>568</v>
      </c>
      <c r="D52" s="732" t="s">
        <v>569</v>
      </c>
      <c r="E52" s="733">
        <v>50113001</v>
      </c>
      <c r="F52" s="732" t="s">
        <v>580</v>
      </c>
      <c r="G52" s="731" t="s">
        <v>581</v>
      </c>
      <c r="H52" s="731">
        <v>196886</v>
      </c>
      <c r="I52" s="731">
        <v>96886</v>
      </c>
      <c r="J52" s="731" t="s">
        <v>674</v>
      </c>
      <c r="K52" s="731" t="s">
        <v>675</v>
      </c>
      <c r="L52" s="734">
        <v>50.160000000000011</v>
      </c>
      <c r="M52" s="734">
        <v>10</v>
      </c>
      <c r="N52" s="735">
        <v>501.60000000000014</v>
      </c>
    </row>
    <row r="53" spans="1:14" ht="14.45" customHeight="1" x14ac:dyDescent="0.2">
      <c r="A53" s="729" t="s">
        <v>554</v>
      </c>
      <c r="B53" s="730" t="s">
        <v>555</v>
      </c>
      <c r="C53" s="731" t="s">
        <v>568</v>
      </c>
      <c r="D53" s="732" t="s">
        <v>569</v>
      </c>
      <c r="E53" s="733">
        <v>50113001</v>
      </c>
      <c r="F53" s="732" t="s">
        <v>580</v>
      </c>
      <c r="G53" s="731" t="s">
        <v>581</v>
      </c>
      <c r="H53" s="731">
        <v>100362</v>
      </c>
      <c r="I53" s="731">
        <v>362</v>
      </c>
      <c r="J53" s="731" t="s">
        <v>584</v>
      </c>
      <c r="K53" s="731" t="s">
        <v>585</v>
      </c>
      <c r="L53" s="734">
        <v>72.22</v>
      </c>
      <c r="M53" s="734">
        <v>2</v>
      </c>
      <c r="N53" s="735">
        <v>144.44</v>
      </c>
    </row>
    <row r="54" spans="1:14" ht="14.45" customHeight="1" x14ac:dyDescent="0.2">
      <c r="A54" s="729" t="s">
        <v>554</v>
      </c>
      <c r="B54" s="730" t="s">
        <v>555</v>
      </c>
      <c r="C54" s="731" t="s">
        <v>568</v>
      </c>
      <c r="D54" s="732" t="s">
        <v>569</v>
      </c>
      <c r="E54" s="733">
        <v>50113001</v>
      </c>
      <c r="F54" s="732" t="s">
        <v>580</v>
      </c>
      <c r="G54" s="731" t="s">
        <v>595</v>
      </c>
      <c r="H54" s="731">
        <v>231703</v>
      </c>
      <c r="I54" s="731">
        <v>231703</v>
      </c>
      <c r="J54" s="731" t="s">
        <v>676</v>
      </c>
      <c r="K54" s="731" t="s">
        <v>677</v>
      </c>
      <c r="L54" s="734">
        <v>88.339999999999975</v>
      </c>
      <c r="M54" s="734">
        <v>1</v>
      </c>
      <c r="N54" s="735">
        <v>88.339999999999975</v>
      </c>
    </row>
    <row r="55" spans="1:14" ht="14.45" customHeight="1" x14ac:dyDescent="0.2">
      <c r="A55" s="729" t="s">
        <v>554</v>
      </c>
      <c r="B55" s="730" t="s">
        <v>555</v>
      </c>
      <c r="C55" s="731" t="s">
        <v>568</v>
      </c>
      <c r="D55" s="732" t="s">
        <v>569</v>
      </c>
      <c r="E55" s="733">
        <v>50113001</v>
      </c>
      <c r="F55" s="732" t="s">
        <v>580</v>
      </c>
      <c r="G55" s="731" t="s">
        <v>581</v>
      </c>
      <c r="H55" s="731">
        <v>102479</v>
      </c>
      <c r="I55" s="731">
        <v>2479</v>
      </c>
      <c r="J55" s="731" t="s">
        <v>678</v>
      </c>
      <c r="K55" s="731" t="s">
        <v>679</v>
      </c>
      <c r="L55" s="734">
        <v>64.930000000000007</v>
      </c>
      <c r="M55" s="734">
        <v>1</v>
      </c>
      <c r="N55" s="735">
        <v>64.930000000000007</v>
      </c>
    </row>
    <row r="56" spans="1:14" ht="14.45" customHeight="1" x14ac:dyDescent="0.2">
      <c r="A56" s="729" t="s">
        <v>554</v>
      </c>
      <c r="B56" s="730" t="s">
        <v>555</v>
      </c>
      <c r="C56" s="731" t="s">
        <v>568</v>
      </c>
      <c r="D56" s="732" t="s">
        <v>569</v>
      </c>
      <c r="E56" s="733">
        <v>50113001</v>
      </c>
      <c r="F56" s="732" t="s">
        <v>580</v>
      </c>
      <c r="G56" s="731" t="s">
        <v>581</v>
      </c>
      <c r="H56" s="731">
        <v>104071</v>
      </c>
      <c r="I56" s="731">
        <v>4071</v>
      </c>
      <c r="J56" s="731" t="s">
        <v>678</v>
      </c>
      <c r="K56" s="731" t="s">
        <v>680</v>
      </c>
      <c r="L56" s="734">
        <v>222.2</v>
      </c>
      <c r="M56" s="734">
        <v>1</v>
      </c>
      <c r="N56" s="735">
        <v>222.2</v>
      </c>
    </row>
    <row r="57" spans="1:14" ht="14.45" customHeight="1" x14ac:dyDescent="0.2">
      <c r="A57" s="729" t="s">
        <v>554</v>
      </c>
      <c r="B57" s="730" t="s">
        <v>555</v>
      </c>
      <c r="C57" s="731" t="s">
        <v>568</v>
      </c>
      <c r="D57" s="732" t="s">
        <v>569</v>
      </c>
      <c r="E57" s="733">
        <v>50113001</v>
      </c>
      <c r="F57" s="732" t="s">
        <v>580</v>
      </c>
      <c r="G57" s="731" t="s">
        <v>595</v>
      </c>
      <c r="H57" s="731">
        <v>243135</v>
      </c>
      <c r="I57" s="731">
        <v>243135</v>
      </c>
      <c r="J57" s="731" t="s">
        <v>681</v>
      </c>
      <c r="K57" s="731" t="s">
        <v>682</v>
      </c>
      <c r="L57" s="734">
        <v>99.259999999999991</v>
      </c>
      <c r="M57" s="734">
        <v>1</v>
      </c>
      <c r="N57" s="735">
        <v>99.259999999999991</v>
      </c>
    </row>
    <row r="58" spans="1:14" ht="14.45" customHeight="1" x14ac:dyDescent="0.2">
      <c r="A58" s="729" t="s">
        <v>554</v>
      </c>
      <c r="B58" s="730" t="s">
        <v>555</v>
      </c>
      <c r="C58" s="731" t="s">
        <v>568</v>
      </c>
      <c r="D58" s="732" t="s">
        <v>569</v>
      </c>
      <c r="E58" s="733">
        <v>50113001</v>
      </c>
      <c r="F58" s="732" t="s">
        <v>580</v>
      </c>
      <c r="G58" s="731" t="s">
        <v>581</v>
      </c>
      <c r="H58" s="731">
        <v>221744</v>
      </c>
      <c r="I58" s="731">
        <v>221744</v>
      </c>
      <c r="J58" s="731" t="s">
        <v>683</v>
      </c>
      <c r="K58" s="731" t="s">
        <v>684</v>
      </c>
      <c r="L58" s="734">
        <v>32.999999999999993</v>
      </c>
      <c r="M58" s="734">
        <v>10</v>
      </c>
      <c r="N58" s="735">
        <v>329.99999999999994</v>
      </c>
    </row>
    <row r="59" spans="1:14" ht="14.45" customHeight="1" x14ac:dyDescent="0.2">
      <c r="A59" s="729" t="s">
        <v>554</v>
      </c>
      <c r="B59" s="730" t="s">
        <v>555</v>
      </c>
      <c r="C59" s="731" t="s">
        <v>568</v>
      </c>
      <c r="D59" s="732" t="s">
        <v>569</v>
      </c>
      <c r="E59" s="733">
        <v>50113001</v>
      </c>
      <c r="F59" s="732" t="s">
        <v>580</v>
      </c>
      <c r="G59" s="731" t="s">
        <v>581</v>
      </c>
      <c r="H59" s="731">
        <v>51366</v>
      </c>
      <c r="I59" s="731">
        <v>51366</v>
      </c>
      <c r="J59" s="731" t="s">
        <v>685</v>
      </c>
      <c r="K59" s="731" t="s">
        <v>686</v>
      </c>
      <c r="L59" s="734">
        <v>171.6</v>
      </c>
      <c r="M59" s="734">
        <v>9</v>
      </c>
      <c r="N59" s="735">
        <v>1544.3999999999999</v>
      </c>
    </row>
    <row r="60" spans="1:14" ht="14.45" customHeight="1" x14ac:dyDescent="0.2">
      <c r="A60" s="729" t="s">
        <v>554</v>
      </c>
      <c r="B60" s="730" t="s">
        <v>555</v>
      </c>
      <c r="C60" s="731" t="s">
        <v>568</v>
      </c>
      <c r="D60" s="732" t="s">
        <v>569</v>
      </c>
      <c r="E60" s="733">
        <v>50113001</v>
      </c>
      <c r="F60" s="732" t="s">
        <v>580</v>
      </c>
      <c r="G60" s="731" t="s">
        <v>581</v>
      </c>
      <c r="H60" s="731">
        <v>51367</v>
      </c>
      <c r="I60" s="731">
        <v>51367</v>
      </c>
      <c r="J60" s="731" t="s">
        <v>685</v>
      </c>
      <c r="K60" s="731" t="s">
        <v>687</v>
      </c>
      <c r="L60" s="734">
        <v>92.95</v>
      </c>
      <c r="M60" s="734">
        <v>8</v>
      </c>
      <c r="N60" s="735">
        <v>743.6</v>
      </c>
    </row>
    <row r="61" spans="1:14" ht="14.45" customHeight="1" x14ac:dyDescent="0.2">
      <c r="A61" s="729" t="s">
        <v>554</v>
      </c>
      <c r="B61" s="730" t="s">
        <v>555</v>
      </c>
      <c r="C61" s="731" t="s">
        <v>568</v>
      </c>
      <c r="D61" s="732" t="s">
        <v>569</v>
      </c>
      <c r="E61" s="733">
        <v>50113001</v>
      </c>
      <c r="F61" s="732" t="s">
        <v>580</v>
      </c>
      <c r="G61" s="731" t="s">
        <v>581</v>
      </c>
      <c r="H61" s="731">
        <v>55919</v>
      </c>
      <c r="I61" s="731">
        <v>55919</v>
      </c>
      <c r="J61" s="731" t="s">
        <v>688</v>
      </c>
      <c r="K61" s="731" t="s">
        <v>689</v>
      </c>
      <c r="L61" s="734">
        <v>156.10999999999999</v>
      </c>
      <c r="M61" s="734">
        <v>5</v>
      </c>
      <c r="N61" s="735">
        <v>780.55</v>
      </c>
    </row>
    <row r="62" spans="1:14" ht="14.45" customHeight="1" x14ac:dyDescent="0.2">
      <c r="A62" s="729" t="s">
        <v>554</v>
      </c>
      <c r="B62" s="730" t="s">
        <v>555</v>
      </c>
      <c r="C62" s="731" t="s">
        <v>568</v>
      </c>
      <c r="D62" s="732" t="s">
        <v>569</v>
      </c>
      <c r="E62" s="733">
        <v>50113001</v>
      </c>
      <c r="F62" s="732" t="s">
        <v>580</v>
      </c>
      <c r="G62" s="731" t="s">
        <v>581</v>
      </c>
      <c r="H62" s="731">
        <v>394072</v>
      </c>
      <c r="I62" s="731">
        <v>1000</v>
      </c>
      <c r="J62" s="731" t="s">
        <v>690</v>
      </c>
      <c r="K62" s="731" t="s">
        <v>329</v>
      </c>
      <c r="L62" s="734">
        <v>1020.2874981618845</v>
      </c>
      <c r="M62" s="734">
        <v>1</v>
      </c>
      <c r="N62" s="735">
        <v>1020.2874981618845</v>
      </c>
    </row>
    <row r="63" spans="1:14" ht="14.45" customHeight="1" x14ac:dyDescent="0.2">
      <c r="A63" s="729" t="s">
        <v>554</v>
      </c>
      <c r="B63" s="730" t="s">
        <v>555</v>
      </c>
      <c r="C63" s="731" t="s">
        <v>568</v>
      </c>
      <c r="D63" s="732" t="s">
        <v>569</v>
      </c>
      <c r="E63" s="733">
        <v>50113001</v>
      </c>
      <c r="F63" s="732" t="s">
        <v>580</v>
      </c>
      <c r="G63" s="731" t="s">
        <v>581</v>
      </c>
      <c r="H63" s="731">
        <v>207962</v>
      </c>
      <c r="I63" s="731">
        <v>207962</v>
      </c>
      <c r="J63" s="731" t="s">
        <v>623</v>
      </c>
      <c r="K63" s="731" t="s">
        <v>624</v>
      </c>
      <c r="L63" s="734">
        <v>32.57</v>
      </c>
      <c r="M63" s="734">
        <v>1</v>
      </c>
      <c r="N63" s="735">
        <v>32.57</v>
      </c>
    </row>
    <row r="64" spans="1:14" ht="14.45" customHeight="1" x14ac:dyDescent="0.2">
      <c r="A64" s="729" t="s">
        <v>554</v>
      </c>
      <c r="B64" s="730" t="s">
        <v>555</v>
      </c>
      <c r="C64" s="731" t="s">
        <v>568</v>
      </c>
      <c r="D64" s="732" t="s">
        <v>569</v>
      </c>
      <c r="E64" s="733">
        <v>50113001</v>
      </c>
      <c r="F64" s="732" t="s">
        <v>580</v>
      </c>
      <c r="G64" s="731" t="s">
        <v>595</v>
      </c>
      <c r="H64" s="731">
        <v>100536</v>
      </c>
      <c r="I64" s="731">
        <v>536</v>
      </c>
      <c r="J64" s="731" t="s">
        <v>691</v>
      </c>
      <c r="K64" s="731" t="s">
        <v>585</v>
      </c>
      <c r="L64" s="734">
        <v>138.87999999999997</v>
      </c>
      <c r="M64" s="734">
        <v>2</v>
      </c>
      <c r="N64" s="735">
        <v>277.75999999999993</v>
      </c>
    </row>
    <row r="65" spans="1:14" ht="14.45" customHeight="1" x14ac:dyDescent="0.2">
      <c r="A65" s="729" t="s">
        <v>554</v>
      </c>
      <c r="B65" s="730" t="s">
        <v>555</v>
      </c>
      <c r="C65" s="731" t="s">
        <v>568</v>
      </c>
      <c r="D65" s="732" t="s">
        <v>569</v>
      </c>
      <c r="E65" s="733">
        <v>50113001</v>
      </c>
      <c r="F65" s="732" t="s">
        <v>580</v>
      </c>
      <c r="G65" s="731" t="s">
        <v>581</v>
      </c>
      <c r="H65" s="731">
        <v>192414</v>
      </c>
      <c r="I65" s="731">
        <v>92414</v>
      </c>
      <c r="J65" s="731" t="s">
        <v>692</v>
      </c>
      <c r="K65" s="731" t="s">
        <v>693</v>
      </c>
      <c r="L65" s="734">
        <v>73.95</v>
      </c>
      <c r="M65" s="734">
        <v>2</v>
      </c>
      <c r="N65" s="735">
        <v>147.9</v>
      </c>
    </row>
    <row r="66" spans="1:14" ht="14.45" customHeight="1" x14ac:dyDescent="0.2">
      <c r="A66" s="729" t="s">
        <v>554</v>
      </c>
      <c r="B66" s="730" t="s">
        <v>555</v>
      </c>
      <c r="C66" s="731" t="s">
        <v>568</v>
      </c>
      <c r="D66" s="732" t="s">
        <v>569</v>
      </c>
      <c r="E66" s="733">
        <v>50113001</v>
      </c>
      <c r="F66" s="732" t="s">
        <v>580</v>
      </c>
      <c r="G66" s="731" t="s">
        <v>581</v>
      </c>
      <c r="H66" s="731">
        <v>157992</v>
      </c>
      <c r="I66" s="731">
        <v>57992</v>
      </c>
      <c r="J66" s="731" t="s">
        <v>694</v>
      </c>
      <c r="K66" s="731" t="s">
        <v>695</v>
      </c>
      <c r="L66" s="734">
        <v>44.829999999999984</v>
      </c>
      <c r="M66" s="734">
        <v>1</v>
      </c>
      <c r="N66" s="735">
        <v>44.829999999999984</v>
      </c>
    </row>
    <row r="67" spans="1:14" ht="14.45" customHeight="1" x14ac:dyDescent="0.2">
      <c r="A67" s="729" t="s">
        <v>554</v>
      </c>
      <c r="B67" s="730" t="s">
        <v>555</v>
      </c>
      <c r="C67" s="731" t="s">
        <v>568</v>
      </c>
      <c r="D67" s="732" t="s">
        <v>569</v>
      </c>
      <c r="E67" s="733">
        <v>50113001</v>
      </c>
      <c r="F67" s="732" t="s">
        <v>580</v>
      </c>
      <c r="G67" s="731" t="s">
        <v>595</v>
      </c>
      <c r="H67" s="731">
        <v>231956</v>
      </c>
      <c r="I67" s="731">
        <v>231956</v>
      </c>
      <c r="J67" s="731" t="s">
        <v>642</v>
      </c>
      <c r="K67" s="731" t="s">
        <v>643</v>
      </c>
      <c r="L67" s="734">
        <v>49.760003743050056</v>
      </c>
      <c r="M67" s="734">
        <v>1</v>
      </c>
      <c r="N67" s="735">
        <v>49.760003743050056</v>
      </c>
    </row>
    <row r="68" spans="1:14" ht="14.45" customHeight="1" x14ac:dyDescent="0.2">
      <c r="A68" s="729" t="s">
        <v>554</v>
      </c>
      <c r="B68" s="730" t="s">
        <v>555</v>
      </c>
      <c r="C68" s="731" t="s">
        <v>568</v>
      </c>
      <c r="D68" s="732" t="s">
        <v>569</v>
      </c>
      <c r="E68" s="733">
        <v>50113005</v>
      </c>
      <c r="F68" s="732" t="s">
        <v>651</v>
      </c>
      <c r="G68" s="731" t="s">
        <v>581</v>
      </c>
      <c r="H68" s="731">
        <v>13309</v>
      </c>
      <c r="I68" s="731">
        <v>0</v>
      </c>
      <c r="J68" s="731" t="s">
        <v>696</v>
      </c>
      <c r="K68" s="731" t="s">
        <v>697</v>
      </c>
      <c r="L68" s="734">
        <v>9755.9993652839239</v>
      </c>
      <c r="M68" s="734">
        <v>1</v>
      </c>
      <c r="N68" s="735">
        <v>9755.9993652839239</v>
      </c>
    </row>
    <row r="69" spans="1:14" ht="14.45" customHeight="1" x14ac:dyDescent="0.2">
      <c r="A69" s="729" t="s">
        <v>554</v>
      </c>
      <c r="B69" s="730" t="s">
        <v>555</v>
      </c>
      <c r="C69" s="731" t="s">
        <v>568</v>
      </c>
      <c r="D69" s="732" t="s">
        <v>569</v>
      </c>
      <c r="E69" s="733">
        <v>50113005</v>
      </c>
      <c r="F69" s="732" t="s">
        <v>651</v>
      </c>
      <c r="G69" s="731" t="s">
        <v>581</v>
      </c>
      <c r="H69" s="731">
        <v>25459</v>
      </c>
      <c r="I69" s="731">
        <v>0</v>
      </c>
      <c r="J69" s="731" t="s">
        <v>698</v>
      </c>
      <c r="K69" s="731" t="s">
        <v>699</v>
      </c>
      <c r="L69" s="734">
        <v>22231</v>
      </c>
      <c r="M69" s="734">
        <v>7</v>
      </c>
      <c r="N69" s="735">
        <v>155617</v>
      </c>
    </row>
    <row r="70" spans="1:14" ht="14.45" customHeight="1" x14ac:dyDescent="0.2">
      <c r="A70" s="729" t="s">
        <v>554</v>
      </c>
      <c r="B70" s="730" t="s">
        <v>555</v>
      </c>
      <c r="C70" s="731" t="s">
        <v>568</v>
      </c>
      <c r="D70" s="732" t="s">
        <v>569</v>
      </c>
      <c r="E70" s="733">
        <v>50113005</v>
      </c>
      <c r="F70" s="732" t="s">
        <v>651</v>
      </c>
      <c r="G70" s="731" t="s">
        <v>581</v>
      </c>
      <c r="H70" s="731">
        <v>499407</v>
      </c>
      <c r="I70" s="731">
        <v>0</v>
      </c>
      <c r="J70" s="731" t="s">
        <v>700</v>
      </c>
      <c r="K70" s="731" t="s">
        <v>701</v>
      </c>
      <c r="L70" s="734">
        <v>3086.71</v>
      </c>
      <c r="M70" s="734">
        <v>1</v>
      </c>
      <c r="N70" s="735">
        <v>3086.71</v>
      </c>
    </row>
    <row r="71" spans="1:14" ht="14.45" customHeight="1" x14ac:dyDescent="0.2">
      <c r="A71" s="729" t="s">
        <v>554</v>
      </c>
      <c r="B71" s="730" t="s">
        <v>555</v>
      </c>
      <c r="C71" s="731" t="s">
        <v>568</v>
      </c>
      <c r="D71" s="732" t="s">
        <v>569</v>
      </c>
      <c r="E71" s="733">
        <v>50113005</v>
      </c>
      <c r="F71" s="732" t="s">
        <v>651</v>
      </c>
      <c r="G71" s="731" t="s">
        <v>581</v>
      </c>
      <c r="H71" s="731">
        <v>169461</v>
      </c>
      <c r="I71" s="731">
        <v>0</v>
      </c>
      <c r="J71" s="731" t="s">
        <v>702</v>
      </c>
      <c r="K71" s="731" t="s">
        <v>703</v>
      </c>
      <c r="L71" s="734">
        <v>6498.25</v>
      </c>
      <c r="M71" s="734">
        <v>2</v>
      </c>
      <c r="N71" s="735">
        <v>12996.5</v>
      </c>
    </row>
    <row r="72" spans="1:14" ht="14.45" customHeight="1" x14ac:dyDescent="0.2">
      <c r="A72" s="729" t="s">
        <v>554</v>
      </c>
      <c r="B72" s="730" t="s">
        <v>555</v>
      </c>
      <c r="C72" s="731" t="s">
        <v>568</v>
      </c>
      <c r="D72" s="732" t="s">
        <v>569</v>
      </c>
      <c r="E72" s="733">
        <v>50113005</v>
      </c>
      <c r="F72" s="732" t="s">
        <v>651</v>
      </c>
      <c r="G72" s="731" t="s">
        <v>581</v>
      </c>
      <c r="H72" s="731">
        <v>66441</v>
      </c>
      <c r="I72" s="731">
        <v>0</v>
      </c>
      <c r="J72" s="731" t="s">
        <v>704</v>
      </c>
      <c r="K72" s="731" t="s">
        <v>705</v>
      </c>
      <c r="L72" s="734">
        <v>13275.9</v>
      </c>
      <c r="M72" s="734">
        <v>1</v>
      </c>
      <c r="N72" s="735">
        <v>13275.9</v>
      </c>
    </row>
    <row r="73" spans="1:14" ht="14.45" customHeight="1" x14ac:dyDescent="0.2">
      <c r="A73" s="729" t="s">
        <v>554</v>
      </c>
      <c r="B73" s="730" t="s">
        <v>555</v>
      </c>
      <c r="C73" s="731" t="s">
        <v>568</v>
      </c>
      <c r="D73" s="732" t="s">
        <v>569</v>
      </c>
      <c r="E73" s="733">
        <v>50113005</v>
      </c>
      <c r="F73" s="732" t="s">
        <v>651</v>
      </c>
      <c r="G73" s="731" t="s">
        <v>581</v>
      </c>
      <c r="H73" s="731">
        <v>13307</v>
      </c>
      <c r="I73" s="731">
        <v>0</v>
      </c>
      <c r="J73" s="731" t="s">
        <v>706</v>
      </c>
      <c r="K73" s="731" t="s">
        <v>707</v>
      </c>
      <c r="L73" s="734">
        <v>13935.499503564457</v>
      </c>
      <c r="M73" s="734">
        <v>10</v>
      </c>
      <c r="N73" s="735">
        <v>139354.99503564456</v>
      </c>
    </row>
    <row r="74" spans="1:14" ht="14.45" customHeight="1" x14ac:dyDescent="0.2">
      <c r="A74" s="729" t="s">
        <v>554</v>
      </c>
      <c r="B74" s="730" t="s">
        <v>555</v>
      </c>
      <c r="C74" s="731" t="s">
        <v>568</v>
      </c>
      <c r="D74" s="732" t="s">
        <v>569</v>
      </c>
      <c r="E74" s="733">
        <v>50113005</v>
      </c>
      <c r="F74" s="732" t="s">
        <v>651</v>
      </c>
      <c r="G74" s="731" t="s">
        <v>581</v>
      </c>
      <c r="H74" s="731">
        <v>13302</v>
      </c>
      <c r="I74" s="731">
        <v>0</v>
      </c>
      <c r="J74" s="731" t="s">
        <v>708</v>
      </c>
      <c r="K74" s="731" t="s">
        <v>709</v>
      </c>
      <c r="L74" s="734">
        <v>3191.0009267465625</v>
      </c>
      <c r="M74" s="734">
        <v>10</v>
      </c>
      <c r="N74" s="735">
        <v>31910.009267465626</v>
      </c>
    </row>
    <row r="75" spans="1:14" ht="14.45" customHeight="1" x14ac:dyDescent="0.2">
      <c r="A75" s="729" t="s">
        <v>554</v>
      </c>
      <c r="B75" s="730" t="s">
        <v>555</v>
      </c>
      <c r="C75" s="731" t="s">
        <v>568</v>
      </c>
      <c r="D75" s="732" t="s">
        <v>569</v>
      </c>
      <c r="E75" s="733">
        <v>50113005</v>
      </c>
      <c r="F75" s="732" t="s">
        <v>651</v>
      </c>
      <c r="G75" s="731" t="s">
        <v>581</v>
      </c>
      <c r="H75" s="731">
        <v>66401</v>
      </c>
      <c r="I75" s="731">
        <v>0</v>
      </c>
      <c r="J75" s="731" t="s">
        <v>710</v>
      </c>
      <c r="K75" s="731" t="s">
        <v>711</v>
      </c>
      <c r="L75" s="734">
        <v>44320.100000000006</v>
      </c>
      <c r="M75" s="734">
        <v>4</v>
      </c>
      <c r="N75" s="735">
        <v>177280.40000000002</v>
      </c>
    </row>
    <row r="76" spans="1:14" ht="14.45" customHeight="1" x14ac:dyDescent="0.2">
      <c r="A76" s="729" t="s">
        <v>554</v>
      </c>
      <c r="B76" s="730" t="s">
        <v>555</v>
      </c>
      <c r="C76" s="731" t="s">
        <v>568</v>
      </c>
      <c r="D76" s="732" t="s">
        <v>569</v>
      </c>
      <c r="E76" s="733">
        <v>50113005</v>
      </c>
      <c r="F76" s="732" t="s">
        <v>651</v>
      </c>
      <c r="G76" s="731" t="s">
        <v>581</v>
      </c>
      <c r="H76" s="731">
        <v>13304</v>
      </c>
      <c r="I76" s="731">
        <v>0</v>
      </c>
      <c r="J76" s="731" t="s">
        <v>712</v>
      </c>
      <c r="K76" s="731" t="s">
        <v>713</v>
      </c>
      <c r="L76" s="734">
        <v>4411.9953165802935</v>
      </c>
      <c r="M76" s="734">
        <v>20</v>
      </c>
      <c r="N76" s="735">
        <v>88239.906331605875</v>
      </c>
    </row>
    <row r="77" spans="1:14" ht="14.45" customHeight="1" x14ac:dyDescent="0.2">
      <c r="A77" s="729" t="s">
        <v>554</v>
      </c>
      <c r="B77" s="730" t="s">
        <v>555</v>
      </c>
      <c r="C77" s="731" t="s">
        <v>568</v>
      </c>
      <c r="D77" s="732" t="s">
        <v>569</v>
      </c>
      <c r="E77" s="733">
        <v>50113005</v>
      </c>
      <c r="F77" s="732" t="s">
        <v>651</v>
      </c>
      <c r="G77" s="731" t="s">
        <v>581</v>
      </c>
      <c r="H77" s="731">
        <v>142203</v>
      </c>
      <c r="I77" s="731">
        <v>0</v>
      </c>
      <c r="J77" s="731" t="s">
        <v>714</v>
      </c>
      <c r="K77" s="731" t="s">
        <v>715</v>
      </c>
      <c r="L77" s="734">
        <v>12329.9</v>
      </c>
      <c r="M77" s="734">
        <v>3</v>
      </c>
      <c r="N77" s="735">
        <v>36989.699999999997</v>
      </c>
    </row>
    <row r="78" spans="1:14" ht="14.45" customHeight="1" x14ac:dyDescent="0.2">
      <c r="A78" s="729" t="s">
        <v>554</v>
      </c>
      <c r="B78" s="730" t="s">
        <v>555</v>
      </c>
      <c r="C78" s="731" t="s">
        <v>568</v>
      </c>
      <c r="D78" s="732" t="s">
        <v>569</v>
      </c>
      <c r="E78" s="733">
        <v>50113005</v>
      </c>
      <c r="F78" s="732" t="s">
        <v>651</v>
      </c>
      <c r="G78" s="731" t="s">
        <v>581</v>
      </c>
      <c r="H78" s="731">
        <v>499390</v>
      </c>
      <c r="I78" s="731">
        <v>0</v>
      </c>
      <c r="J78" s="731" t="s">
        <v>716</v>
      </c>
      <c r="K78" s="731" t="s">
        <v>717</v>
      </c>
      <c r="L78" s="734">
        <v>1677.2249999999999</v>
      </c>
      <c r="M78" s="734">
        <v>4</v>
      </c>
      <c r="N78" s="735">
        <v>6708.9</v>
      </c>
    </row>
    <row r="79" spans="1:14" ht="14.45" customHeight="1" x14ac:dyDescent="0.2">
      <c r="A79" s="729" t="s">
        <v>554</v>
      </c>
      <c r="B79" s="730" t="s">
        <v>555</v>
      </c>
      <c r="C79" s="731" t="s">
        <v>568</v>
      </c>
      <c r="D79" s="732" t="s">
        <v>569</v>
      </c>
      <c r="E79" s="733">
        <v>50113005</v>
      </c>
      <c r="F79" s="732" t="s">
        <v>651</v>
      </c>
      <c r="G79" s="731" t="s">
        <v>581</v>
      </c>
      <c r="H79" s="731">
        <v>498281</v>
      </c>
      <c r="I79" s="731">
        <v>0</v>
      </c>
      <c r="J79" s="731" t="s">
        <v>718</v>
      </c>
      <c r="K79" s="731" t="s">
        <v>719</v>
      </c>
      <c r="L79" s="734">
        <v>4408.8</v>
      </c>
      <c r="M79" s="734">
        <v>1</v>
      </c>
      <c r="N79" s="735">
        <v>4408.8</v>
      </c>
    </row>
    <row r="80" spans="1:14" ht="14.45" customHeight="1" x14ac:dyDescent="0.2">
      <c r="A80" s="729" t="s">
        <v>554</v>
      </c>
      <c r="B80" s="730" t="s">
        <v>555</v>
      </c>
      <c r="C80" s="731" t="s">
        <v>568</v>
      </c>
      <c r="D80" s="732" t="s">
        <v>569</v>
      </c>
      <c r="E80" s="733">
        <v>50113005</v>
      </c>
      <c r="F80" s="732" t="s">
        <v>651</v>
      </c>
      <c r="G80" s="731" t="s">
        <v>581</v>
      </c>
      <c r="H80" s="731">
        <v>66429</v>
      </c>
      <c r="I80" s="731">
        <v>0</v>
      </c>
      <c r="J80" s="731" t="s">
        <v>720</v>
      </c>
      <c r="K80" s="731" t="s">
        <v>721</v>
      </c>
      <c r="L80" s="734">
        <v>1674.75</v>
      </c>
      <c r="M80" s="734">
        <v>2</v>
      </c>
      <c r="N80" s="735">
        <v>3349.5</v>
      </c>
    </row>
    <row r="81" spans="1:14" ht="14.45" customHeight="1" x14ac:dyDescent="0.2">
      <c r="A81" s="729" t="s">
        <v>554</v>
      </c>
      <c r="B81" s="730" t="s">
        <v>555</v>
      </c>
      <c r="C81" s="731" t="s">
        <v>568</v>
      </c>
      <c r="D81" s="732" t="s">
        <v>569</v>
      </c>
      <c r="E81" s="733">
        <v>50113005</v>
      </c>
      <c r="F81" s="732" t="s">
        <v>651</v>
      </c>
      <c r="G81" s="731" t="s">
        <v>581</v>
      </c>
      <c r="H81" s="731">
        <v>66427</v>
      </c>
      <c r="I81" s="731">
        <v>0</v>
      </c>
      <c r="J81" s="731" t="s">
        <v>722</v>
      </c>
      <c r="K81" s="731" t="s">
        <v>723</v>
      </c>
      <c r="L81" s="734">
        <v>1680.2500000000002</v>
      </c>
      <c r="M81" s="734">
        <v>2</v>
      </c>
      <c r="N81" s="735">
        <v>3360.5000000000005</v>
      </c>
    </row>
    <row r="82" spans="1:14" ht="14.45" customHeight="1" x14ac:dyDescent="0.2">
      <c r="A82" s="729" t="s">
        <v>554</v>
      </c>
      <c r="B82" s="730" t="s">
        <v>555</v>
      </c>
      <c r="C82" s="731" t="s">
        <v>568</v>
      </c>
      <c r="D82" s="732" t="s">
        <v>569</v>
      </c>
      <c r="E82" s="733">
        <v>50113005</v>
      </c>
      <c r="F82" s="732" t="s">
        <v>651</v>
      </c>
      <c r="G82" s="731" t="s">
        <v>581</v>
      </c>
      <c r="H82" s="731">
        <v>66426</v>
      </c>
      <c r="I82" s="731">
        <v>0</v>
      </c>
      <c r="J82" s="731" t="s">
        <v>724</v>
      </c>
      <c r="K82" s="731" t="s">
        <v>725</v>
      </c>
      <c r="L82" s="734">
        <v>2904.7333333333331</v>
      </c>
      <c r="M82" s="734">
        <v>15</v>
      </c>
      <c r="N82" s="735">
        <v>43571</v>
      </c>
    </row>
    <row r="83" spans="1:14" ht="14.45" customHeight="1" x14ac:dyDescent="0.2">
      <c r="A83" s="729" t="s">
        <v>554</v>
      </c>
      <c r="B83" s="730" t="s">
        <v>555</v>
      </c>
      <c r="C83" s="731" t="s">
        <v>568</v>
      </c>
      <c r="D83" s="732" t="s">
        <v>569</v>
      </c>
      <c r="E83" s="733">
        <v>50113005</v>
      </c>
      <c r="F83" s="732" t="s">
        <v>651</v>
      </c>
      <c r="G83" s="731" t="s">
        <v>581</v>
      </c>
      <c r="H83" s="731">
        <v>94428</v>
      </c>
      <c r="I83" s="731">
        <v>0</v>
      </c>
      <c r="J83" s="731" t="s">
        <v>726</v>
      </c>
      <c r="K83" s="731" t="s">
        <v>727</v>
      </c>
      <c r="L83" s="734">
        <v>2697.75</v>
      </c>
      <c r="M83" s="734">
        <v>4</v>
      </c>
      <c r="N83" s="735">
        <v>10791</v>
      </c>
    </row>
    <row r="84" spans="1:14" ht="14.45" customHeight="1" x14ac:dyDescent="0.2">
      <c r="A84" s="729" t="s">
        <v>554</v>
      </c>
      <c r="B84" s="730" t="s">
        <v>555</v>
      </c>
      <c r="C84" s="731" t="s">
        <v>568</v>
      </c>
      <c r="D84" s="732" t="s">
        <v>569</v>
      </c>
      <c r="E84" s="733">
        <v>50113005</v>
      </c>
      <c r="F84" s="732" t="s">
        <v>651</v>
      </c>
      <c r="G84" s="731" t="s">
        <v>581</v>
      </c>
      <c r="H84" s="731">
        <v>66430</v>
      </c>
      <c r="I84" s="731">
        <v>0</v>
      </c>
      <c r="J84" s="731" t="s">
        <v>728</v>
      </c>
      <c r="K84" s="731" t="s">
        <v>729</v>
      </c>
      <c r="L84" s="734">
        <v>3908.3</v>
      </c>
      <c r="M84" s="734">
        <v>1</v>
      </c>
      <c r="N84" s="735">
        <v>3908.3</v>
      </c>
    </row>
    <row r="85" spans="1:14" ht="14.45" customHeight="1" x14ac:dyDescent="0.2">
      <c r="A85" s="729" t="s">
        <v>554</v>
      </c>
      <c r="B85" s="730" t="s">
        <v>555</v>
      </c>
      <c r="C85" s="731" t="s">
        <v>568</v>
      </c>
      <c r="D85" s="732" t="s">
        <v>569</v>
      </c>
      <c r="E85" s="733">
        <v>50113005</v>
      </c>
      <c r="F85" s="732" t="s">
        <v>651</v>
      </c>
      <c r="G85" s="731" t="s">
        <v>581</v>
      </c>
      <c r="H85" s="731">
        <v>119867</v>
      </c>
      <c r="I85" s="731">
        <v>0</v>
      </c>
      <c r="J85" s="731" t="s">
        <v>730</v>
      </c>
      <c r="K85" s="731" t="s">
        <v>727</v>
      </c>
      <c r="L85" s="734">
        <v>15637.6</v>
      </c>
      <c r="M85" s="734">
        <v>15</v>
      </c>
      <c r="N85" s="735">
        <v>234564</v>
      </c>
    </row>
    <row r="86" spans="1:14" ht="14.45" customHeight="1" x14ac:dyDescent="0.2">
      <c r="A86" s="729" t="s">
        <v>554</v>
      </c>
      <c r="B86" s="730" t="s">
        <v>555</v>
      </c>
      <c r="C86" s="731" t="s">
        <v>568</v>
      </c>
      <c r="D86" s="732" t="s">
        <v>569</v>
      </c>
      <c r="E86" s="733">
        <v>50113005</v>
      </c>
      <c r="F86" s="732" t="s">
        <v>651</v>
      </c>
      <c r="G86" s="731" t="s">
        <v>581</v>
      </c>
      <c r="H86" s="731">
        <v>115800</v>
      </c>
      <c r="I86" s="731">
        <v>0</v>
      </c>
      <c r="J86" s="731" t="s">
        <v>731</v>
      </c>
      <c r="K86" s="731" t="s">
        <v>732</v>
      </c>
      <c r="L86" s="734">
        <v>15765.970000000001</v>
      </c>
      <c r="M86" s="734">
        <v>20</v>
      </c>
      <c r="N86" s="735">
        <v>315319.40000000002</v>
      </c>
    </row>
    <row r="87" spans="1:14" ht="14.45" customHeight="1" x14ac:dyDescent="0.2">
      <c r="A87" s="729" t="s">
        <v>554</v>
      </c>
      <c r="B87" s="730" t="s">
        <v>555</v>
      </c>
      <c r="C87" s="731" t="s">
        <v>568</v>
      </c>
      <c r="D87" s="732" t="s">
        <v>569</v>
      </c>
      <c r="E87" s="733">
        <v>50113005</v>
      </c>
      <c r="F87" s="732" t="s">
        <v>651</v>
      </c>
      <c r="G87" s="731" t="s">
        <v>581</v>
      </c>
      <c r="H87" s="731">
        <v>61199</v>
      </c>
      <c r="I87" s="731">
        <v>0</v>
      </c>
      <c r="J87" s="731" t="s">
        <v>733</v>
      </c>
      <c r="K87" s="731" t="s">
        <v>734</v>
      </c>
      <c r="L87" s="734">
        <v>29249</v>
      </c>
      <c r="M87" s="734">
        <v>16</v>
      </c>
      <c r="N87" s="735">
        <v>467984</v>
      </c>
    </row>
    <row r="88" spans="1:14" ht="14.45" customHeight="1" x14ac:dyDescent="0.2">
      <c r="A88" s="729" t="s">
        <v>554</v>
      </c>
      <c r="B88" s="730" t="s">
        <v>555</v>
      </c>
      <c r="C88" s="731" t="s">
        <v>568</v>
      </c>
      <c r="D88" s="732" t="s">
        <v>569</v>
      </c>
      <c r="E88" s="733">
        <v>50113005</v>
      </c>
      <c r="F88" s="732" t="s">
        <v>651</v>
      </c>
      <c r="G88" s="731" t="s">
        <v>581</v>
      </c>
      <c r="H88" s="731">
        <v>61197</v>
      </c>
      <c r="I88" s="731">
        <v>0</v>
      </c>
      <c r="J88" s="731" t="s">
        <v>735</v>
      </c>
      <c r="K88" s="731" t="s">
        <v>736</v>
      </c>
      <c r="L88" s="734">
        <v>23686.170588235291</v>
      </c>
      <c r="M88" s="734">
        <v>17</v>
      </c>
      <c r="N88" s="735">
        <v>402664.89999999997</v>
      </c>
    </row>
    <row r="89" spans="1:14" ht="14.45" customHeight="1" x14ac:dyDescent="0.2">
      <c r="A89" s="729" t="s">
        <v>554</v>
      </c>
      <c r="B89" s="730" t="s">
        <v>555</v>
      </c>
      <c r="C89" s="731" t="s">
        <v>568</v>
      </c>
      <c r="D89" s="732" t="s">
        <v>569</v>
      </c>
      <c r="E89" s="733">
        <v>50113005</v>
      </c>
      <c r="F89" s="732" t="s">
        <v>651</v>
      </c>
      <c r="G89" s="731" t="s">
        <v>581</v>
      </c>
      <c r="H89" s="731">
        <v>59196</v>
      </c>
      <c r="I89" s="731">
        <v>0</v>
      </c>
      <c r="J89" s="731" t="s">
        <v>737</v>
      </c>
      <c r="K89" s="731" t="s">
        <v>738</v>
      </c>
      <c r="L89" s="734">
        <v>11743.6</v>
      </c>
      <c r="M89" s="734">
        <v>1</v>
      </c>
      <c r="N89" s="735">
        <v>11743.6</v>
      </c>
    </row>
    <row r="90" spans="1:14" ht="14.45" customHeight="1" x14ac:dyDescent="0.2">
      <c r="A90" s="729" t="s">
        <v>554</v>
      </c>
      <c r="B90" s="730" t="s">
        <v>555</v>
      </c>
      <c r="C90" s="731" t="s">
        <v>568</v>
      </c>
      <c r="D90" s="732" t="s">
        <v>569</v>
      </c>
      <c r="E90" s="733">
        <v>50113009</v>
      </c>
      <c r="F90" s="732" t="s">
        <v>739</v>
      </c>
      <c r="G90" s="731" t="s">
        <v>581</v>
      </c>
      <c r="H90" s="731">
        <v>167779</v>
      </c>
      <c r="I90" s="731">
        <v>167779</v>
      </c>
      <c r="J90" s="731" t="s">
        <v>740</v>
      </c>
      <c r="K90" s="731" t="s">
        <v>741</v>
      </c>
      <c r="L90" s="734">
        <v>1914</v>
      </c>
      <c r="M90" s="734">
        <v>40</v>
      </c>
      <c r="N90" s="735">
        <v>76560</v>
      </c>
    </row>
    <row r="91" spans="1:14" ht="14.45" customHeight="1" x14ac:dyDescent="0.2">
      <c r="A91" s="729" t="s">
        <v>554</v>
      </c>
      <c r="B91" s="730" t="s">
        <v>555</v>
      </c>
      <c r="C91" s="731" t="s">
        <v>571</v>
      </c>
      <c r="D91" s="732" t="s">
        <v>572</v>
      </c>
      <c r="E91" s="733">
        <v>50113001</v>
      </c>
      <c r="F91" s="732" t="s">
        <v>580</v>
      </c>
      <c r="G91" s="731" t="s">
        <v>581</v>
      </c>
      <c r="H91" s="731">
        <v>196886</v>
      </c>
      <c r="I91" s="731">
        <v>96886</v>
      </c>
      <c r="J91" s="731" t="s">
        <v>674</v>
      </c>
      <c r="K91" s="731" t="s">
        <v>675</v>
      </c>
      <c r="L91" s="734">
        <v>50.160000000000011</v>
      </c>
      <c r="M91" s="734">
        <v>10</v>
      </c>
      <c r="N91" s="735">
        <v>501.60000000000014</v>
      </c>
    </row>
    <row r="92" spans="1:14" ht="14.45" customHeight="1" x14ac:dyDescent="0.2">
      <c r="A92" s="729" t="s">
        <v>554</v>
      </c>
      <c r="B92" s="730" t="s">
        <v>555</v>
      </c>
      <c r="C92" s="731" t="s">
        <v>571</v>
      </c>
      <c r="D92" s="732" t="s">
        <v>572</v>
      </c>
      <c r="E92" s="733">
        <v>50113001</v>
      </c>
      <c r="F92" s="732" t="s">
        <v>580</v>
      </c>
      <c r="G92" s="731" t="s">
        <v>581</v>
      </c>
      <c r="H92" s="731">
        <v>100362</v>
      </c>
      <c r="I92" s="731">
        <v>362</v>
      </c>
      <c r="J92" s="731" t="s">
        <v>584</v>
      </c>
      <c r="K92" s="731" t="s">
        <v>585</v>
      </c>
      <c r="L92" s="734">
        <v>72.22</v>
      </c>
      <c r="M92" s="734">
        <v>2</v>
      </c>
      <c r="N92" s="735">
        <v>144.44</v>
      </c>
    </row>
    <row r="93" spans="1:14" ht="14.45" customHeight="1" x14ac:dyDescent="0.2">
      <c r="A93" s="729" t="s">
        <v>554</v>
      </c>
      <c r="B93" s="730" t="s">
        <v>555</v>
      </c>
      <c r="C93" s="731" t="s">
        <v>571</v>
      </c>
      <c r="D93" s="732" t="s">
        <v>572</v>
      </c>
      <c r="E93" s="733">
        <v>50113001</v>
      </c>
      <c r="F93" s="732" t="s">
        <v>580</v>
      </c>
      <c r="G93" s="731" t="s">
        <v>581</v>
      </c>
      <c r="H93" s="731">
        <v>156926</v>
      </c>
      <c r="I93" s="731">
        <v>56926</v>
      </c>
      <c r="J93" s="731" t="s">
        <v>588</v>
      </c>
      <c r="K93" s="731" t="s">
        <v>589</v>
      </c>
      <c r="L93" s="734">
        <v>48.4</v>
      </c>
      <c r="M93" s="734">
        <v>2</v>
      </c>
      <c r="N93" s="735">
        <v>96.8</v>
      </c>
    </row>
    <row r="94" spans="1:14" ht="14.45" customHeight="1" x14ac:dyDescent="0.2">
      <c r="A94" s="729" t="s">
        <v>554</v>
      </c>
      <c r="B94" s="730" t="s">
        <v>555</v>
      </c>
      <c r="C94" s="731" t="s">
        <v>571</v>
      </c>
      <c r="D94" s="732" t="s">
        <v>572</v>
      </c>
      <c r="E94" s="733">
        <v>50113001</v>
      </c>
      <c r="F94" s="732" t="s">
        <v>580</v>
      </c>
      <c r="G94" s="731" t="s">
        <v>581</v>
      </c>
      <c r="H94" s="731">
        <v>173394</v>
      </c>
      <c r="I94" s="731">
        <v>173394</v>
      </c>
      <c r="J94" s="731" t="s">
        <v>742</v>
      </c>
      <c r="K94" s="731" t="s">
        <v>743</v>
      </c>
      <c r="L94" s="734">
        <v>423.72</v>
      </c>
      <c r="M94" s="734">
        <v>8</v>
      </c>
      <c r="N94" s="735">
        <v>3389.76</v>
      </c>
    </row>
    <row r="95" spans="1:14" ht="14.45" customHeight="1" x14ac:dyDescent="0.2">
      <c r="A95" s="729" t="s">
        <v>554</v>
      </c>
      <c r="B95" s="730" t="s">
        <v>555</v>
      </c>
      <c r="C95" s="731" t="s">
        <v>571</v>
      </c>
      <c r="D95" s="732" t="s">
        <v>572</v>
      </c>
      <c r="E95" s="733">
        <v>50113001</v>
      </c>
      <c r="F95" s="732" t="s">
        <v>580</v>
      </c>
      <c r="G95" s="731" t="s">
        <v>581</v>
      </c>
      <c r="H95" s="731">
        <v>243864</v>
      </c>
      <c r="I95" s="731">
        <v>243864</v>
      </c>
      <c r="J95" s="731" t="s">
        <v>592</v>
      </c>
      <c r="K95" s="731" t="s">
        <v>593</v>
      </c>
      <c r="L95" s="734">
        <v>65.65000000000002</v>
      </c>
      <c r="M95" s="734">
        <v>1</v>
      </c>
      <c r="N95" s="735">
        <v>65.65000000000002</v>
      </c>
    </row>
    <row r="96" spans="1:14" ht="14.45" customHeight="1" x14ac:dyDescent="0.2">
      <c r="A96" s="729" t="s">
        <v>554</v>
      </c>
      <c r="B96" s="730" t="s">
        <v>555</v>
      </c>
      <c r="C96" s="731" t="s">
        <v>571</v>
      </c>
      <c r="D96" s="732" t="s">
        <v>572</v>
      </c>
      <c r="E96" s="733">
        <v>50113001</v>
      </c>
      <c r="F96" s="732" t="s">
        <v>580</v>
      </c>
      <c r="G96" s="731" t="s">
        <v>581</v>
      </c>
      <c r="H96" s="731">
        <v>243197</v>
      </c>
      <c r="I96" s="731">
        <v>243197</v>
      </c>
      <c r="J96" s="731" t="s">
        <v>744</v>
      </c>
      <c r="K96" s="731" t="s">
        <v>745</v>
      </c>
      <c r="L96" s="734">
        <v>87.685000000000002</v>
      </c>
      <c r="M96" s="734">
        <v>30</v>
      </c>
      <c r="N96" s="735">
        <v>2630.55</v>
      </c>
    </row>
    <row r="97" spans="1:14" ht="14.45" customHeight="1" x14ac:dyDescent="0.2">
      <c r="A97" s="729" t="s">
        <v>554</v>
      </c>
      <c r="B97" s="730" t="s">
        <v>555</v>
      </c>
      <c r="C97" s="731" t="s">
        <v>571</v>
      </c>
      <c r="D97" s="732" t="s">
        <v>572</v>
      </c>
      <c r="E97" s="733">
        <v>50113001</v>
      </c>
      <c r="F97" s="732" t="s">
        <v>580</v>
      </c>
      <c r="G97" s="731" t="s">
        <v>581</v>
      </c>
      <c r="H97" s="731">
        <v>990585</v>
      </c>
      <c r="I97" s="731">
        <v>0</v>
      </c>
      <c r="J97" s="731" t="s">
        <v>598</v>
      </c>
      <c r="K97" s="731" t="s">
        <v>329</v>
      </c>
      <c r="L97" s="734">
        <v>52.950000000000017</v>
      </c>
      <c r="M97" s="734">
        <v>2</v>
      </c>
      <c r="N97" s="735">
        <v>105.90000000000003</v>
      </c>
    </row>
    <row r="98" spans="1:14" ht="14.45" customHeight="1" x14ac:dyDescent="0.2">
      <c r="A98" s="729" t="s">
        <v>554</v>
      </c>
      <c r="B98" s="730" t="s">
        <v>555</v>
      </c>
      <c r="C98" s="731" t="s">
        <v>571</v>
      </c>
      <c r="D98" s="732" t="s">
        <v>572</v>
      </c>
      <c r="E98" s="733">
        <v>50113001</v>
      </c>
      <c r="F98" s="732" t="s">
        <v>580</v>
      </c>
      <c r="G98" s="731" t="s">
        <v>581</v>
      </c>
      <c r="H98" s="731">
        <v>230423</v>
      </c>
      <c r="I98" s="731">
        <v>230423</v>
      </c>
      <c r="J98" s="731" t="s">
        <v>746</v>
      </c>
      <c r="K98" s="731" t="s">
        <v>747</v>
      </c>
      <c r="L98" s="734">
        <v>39.509999999999991</v>
      </c>
      <c r="M98" s="734">
        <v>1</v>
      </c>
      <c r="N98" s="735">
        <v>39.509999999999991</v>
      </c>
    </row>
    <row r="99" spans="1:14" ht="14.45" customHeight="1" x14ac:dyDescent="0.2">
      <c r="A99" s="729" t="s">
        <v>554</v>
      </c>
      <c r="B99" s="730" t="s">
        <v>555</v>
      </c>
      <c r="C99" s="731" t="s">
        <v>571</v>
      </c>
      <c r="D99" s="732" t="s">
        <v>572</v>
      </c>
      <c r="E99" s="733">
        <v>50113001</v>
      </c>
      <c r="F99" s="732" t="s">
        <v>580</v>
      </c>
      <c r="G99" s="731" t="s">
        <v>581</v>
      </c>
      <c r="H99" s="731">
        <v>102479</v>
      </c>
      <c r="I99" s="731">
        <v>2479</v>
      </c>
      <c r="J99" s="731" t="s">
        <v>678</v>
      </c>
      <c r="K99" s="731" t="s">
        <v>679</v>
      </c>
      <c r="L99" s="734">
        <v>65.210000000000008</v>
      </c>
      <c r="M99" s="734">
        <v>2</v>
      </c>
      <c r="N99" s="735">
        <v>130.42000000000002</v>
      </c>
    </row>
    <row r="100" spans="1:14" ht="14.45" customHeight="1" x14ac:dyDescent="0.2">
      <c r="A100" s="729" t="s">
        <v>554</v>
      </c>
      <c r="B100" s="730" t="s">
        <v>555</v>
      </c>
      <c r="C100" s="731" t="s">
        <v>571</v>
      </c>
      <c r="D100" s="732" t="s">
        <v>572</v>
      </c>
      <c r="E100" s="733">
        <v>50113001</v>
      </c>
      <c r="F100" s="732" t="s">
        <v>580</v>
      </c>
      <c r="G100" s="731" t="s">
        <v>581</v>
      </c>
      <c r="H100" s="731">
        <v>187660</v>
      </c>
      <c r="I100" s="731">
        <v>187660</v>
      </c>
      <c r="J100" s="731" t="s">
        <v>685</v>
      </c>
      <c r="K100" s="731" t="s">
        <v>748</v>
      </c>
      <c r="L100" s="734">
        <v>595.16599999999994</v>
      </c>
      <c r="M100" s="734">
        <v>1</v>
      </c>
      <c r="N100" s="735">
        <v>595.16599999999994</v>
      </c>
    </row>
    <row r="101" spans="1:14" ht="14.45" customHeight="1" x14ac:dyDescent="0.2">
      <c r="A101" s="729" t="s">
        <v>554</v>
      </c>
      <c r="B101" s="730" t="s">
        <v>555</v>
      </c>
      <c r="C101" s="731" t="s">
        <v>571</v>
      </c>
      <c r="D101" s="732" t="s">
        <v>572</v>
      </c>
      <c r="E101" s="733">
        <v>50113001</v>
      </c>
      <c r="F101" s="732" t="s">
        <v>580</v>
      </c>
      <c r="G101" s="731" t="s">
        <v>581</v>
      </c>
      <c r="H101" s="731">
        <v>51383</v>
      </c>
      <c r="I101" s="731">
        <v>51383</v>
      </c>
      <c r="J101" s="731" t="s">
        <v>685</v>
      </c>
      <c r="K101" s="731" t="s">
        <v>749</v>
      </c>
      <c r="L101" s="734">
        <v>93.5</v>
      </c>
      <c r="M101" s="734">
        <v>17</v>
      </c>
      <c r="N101" s="735">
        <v>1589.5</v>
      </c>
    </row>
    <row r="102" spans="1:14" ht="14.45" customHeight="1" x14ac:dyDescent="0.2">
      <c r="A102" s="729" t="s">
        <v>554</v>
      </c>
      <c r="B102" s="730" t="s">
        <v>555</v>
      </c>
      <c r="C102" s="731" t="s">
        <v>571</v>
      </c>
      <c r="D102" s="732" t="s">
        <v>572</v>
      </c>
      <c r="E102" s="733">
        <v>50113001</v>
      </c>
      <c r="F102" s="732" t="s">
        <v>580</v>
      </c>
      <c r="G102" s="731" t="s">
        <v>581</v>
      </c>
      <c r="H102" s="731">
        <v>51367</v>
      </c>
      <c r="I102" s="731">
        <v>51367</v>
      </c>
      <c r="J102" s="731" t="s">
        <v>685</v>
      </c>
      <c r="K102" s="731" t="s">
        <v>687</v>
      </c>
      <c r="L102" s="734">
        <v>92.95</v>
      </c>
      <c r="M102" s="734">
        <v>10</v>
      </c>
      <c r="N102" s="735">
        <v>929.5</v>
      </c>
    </row>
    <row r="103" spans="1:14" ht="14.45" customHeight="1" x14ac:dyDescent="0.2">
      <c r="A103" s="729" t="s">
        <v>554</v>
      </c>
      <c r="B103" s="730" t="s">
        <v>555</v>
      </c>
      <c r="C103" s="731" t="s">
        <v>571</v>
      </c>
      <c r="D103" s="732" t="s">
        <v>572</v>
      </c>
      <c r="E103" s="733">
        <v>50113001</v>
      </c>
      <c r="F103" s="732" t="s">
        <v>580</v>
      </c>
      <c r="G103" s="731" t="s">
        <v>581</v>
      </c>
      <c r="H103" s="731">
        <v>51384</v>
      </c>
      <c r="I103" s="731">
        <v>51384</v>
      </c>
      <c r="J103" s="731" t="s">
        <v>685</v>
      </c>
      <c r="K103" s="731" t="s">
        <v>750</v>
      </c>
      <c r="L103" s="734">
        <v>192.5</v>
      </c>
      <c r="M103" s="734">
        <v>32</v>
      </c>
      <c r="N103" s="735">
        <v>6160</v>
      </c>
    </row>
    <row r="104" spans="1:14" ht="14.45" customHeight="1" x14ac:dyDescent="0.2">
      <c r="A104" s="729" t="s">
        <v>554</v>
      </c>
      <c r="B104" s="730" t="s">
        <v>555</v>
      </c>
      <c r="C104" s="731" t="s">
        <v>571</v>
      </c>
      <c r="D104" s="732" t="s">
        <v>572</v>
      </c>
      <c r="E104" s="733">
        <v>50113001</v>
      </c>
      <c r="F104" s="732" t="s">
        <v>580</v>
      </c>
      <c r="G104" s="731" t="s">
        <v>581</v>
      </c>
      <c r="H104" s="731">
        <v>193724</v>
      </c>
      <c r="I104" s="731">
        <v>93724</v>
      </c>
      <c r="J104" s="731" t="s">
        <v>751</v>
      </c>
      <c r="K104" s="731" t="s">
        <v>752</v>
      </c>
      <c r="L104" s="734">
        <v>68.240000000000009</v>
      </c>
      <c r="M104" s="734">
        <v>2</v>
      </c>
      <c r="N104" s="735">
        <v>136.48000000000002</v>
      </c>
    </row>
    <row r="105" spans="1:14" ht="14.45" customHeight="1" x14ac:dyDescent="0.2">
      <c r="A105" s="729" t="s">
        <v>554</v>
      </c>
      <c r="B105" s="730" t="s">
        <v>555</v>
      </c>
      <c r="C105" s="731" t="s">
        <v>571</v>
      </c>
      <c r="D105" s="732" t="s">
        <v>572</v>
      </c>
      <c r="E105" s="733">
        <v>50113001</v>
      </c>
      <c r="F105" s="732" t="s">
        <v>580</v>
      </c>
      <c r="G105" s="731" t="s">
        <v>581</v>
      </c>
      <c r="H105" s="731">
        <v>231541</v>
      </c>
      <c r="I105" s="731">
        <v>231541</v>
      </c>
      <c r="J105" s="731" t="s">
        <v>753</v>
      </c>
      <c r="K105" s="731" t="s">
        <v>754</v>
      </c>
      <c r="L105" s="734">
        <v>80.690000000000012</v>
      </c>
      <c r="M105" s="734">
        <v>2</v>
      </c>
      <c r="N105" s="735">
        <v>161.38000000000002</v>
      </c>
    </row>
    <row r="106" spans="1:14" ht="14.45" customHeight="1" x14ac:dyDescent="0.2">
      <c r="A106" s="729" t="s">
        <v>554</v>
      </c>
      <c r="B106" s="730" t="s">
        <v>555</v>
      </c>
      <c r="C106" s="731" t="s">
        <v>571</v>
      </c>
      <c r="D106" s="732" t="s">
        <v>572</v>
      </c>
      <c r="E106" s="733">
        <v>50113001</v>
      </c>
      <c r="F106" s="732" t="s">
        <v>580</v>
      </c>
      <c r="G106" s="731" t="s">
        <v>581</v>
      </c>
      <c r="H106" s="731">
        <v>102963</v>
      </c>
      <c r="I106" s="731">
        <v>2963</v>
      </c>
      <c r="J106" s="731" t="s">
        <v>630</v>
      </c>
      <c r="K106" s="731" t="s">
        <v>631</v>
      </c>
      <c r="L106" s="734">
        <v>120.79</v>
      </c>
      <c r="M106" s="734">
        <v>1</v>
      </c>
      <c r="N106" s="735">
        <v>120.79</v>
      </c>
    </row>
    <row r="107" spans="1:14" ht="14.45" customHeight="1" x14ac:dyDescent="0.2">
      <c r="A107" s="729" t="s">
        <v>554</v>
      </c>
      <c r="B107" s="730" t="s">
        <v>555</v>
      </c>
      <c r="C107" s="731" t="s">
        <v>571</v>
      </c>
      <c r="D107" s="732" t="s">
        <v>572</v>
      </c>
      <c r="E107" s="733">
        <v>50113001</v>
      </c>
      <c r="F107" s="732" t="s">
        <v>580</v>
      </c>
      <c r="G107" s="731" t="s">
        <v>581</v>
      </c>
      <c r="H107" s="731">
        <v>191836</v>
      </c>
      <c r="I107" s="731">
        <v>91836</v>
      </c>
      <c r="J107" s="731" t="s">
        <v>755</v>
      </c>
      <c r="K107" s="731" t="s">
        <v>756</v>
      </c>
      <c r="L107" s="734">
        <v>44.61</v>
      </c>
      <c r="M107" s="734">
        <v>1</v>
      </c>
      <c r="N107" s="735">
        <v>44.61</v>
      </c>
    </row>
    <row r="108" spans="1:14" ht="14.45" customHeight="1" x14ac:dyDescent="0.2">
      <c r="A108" s="729" t="s">
        <v>554</v>
      </c>
      <c r="B108" s="730" t="s">
        <v>555</v>
      </c>
      <c r="C108" s="731" t="s">
        <v>571</v>
      </c>
      <c r="D108" s="732" t="s">
        <v>572</v>
      </c>
      <c r="E108" s="733">
        <v>50113001</v>
      </c>
      <c r="F108" s="732" t="s">
        <v>580</v>
      </c>
      <c r="G108" s="731" t="s">
        <v>581</v>
      </c>
      <c r="H108" s="731">
        <v>221998</v>
      </c>
      <c r="I108" s="731">
        <v>221998</v>
      </c>
      <c r="J108" s="731" t="s">
        <v>757</v>
      </c>
      <c r="K108" s="731" t="s">
        <v>758</v>
      </c>
      <c r="L108" s="734">
        <v>22.41</v>
      </c>
      <c r="M108" s="734">
        <v>2</v>
      </c>
      <c r="N108" s="735">
        <v>44.82</v>
      </c>
    </row>
    <row r="109" spans="1:14" ht="14.45" customHeight="1" x14ac:dyDescent="0.2">
      <c r="A109" s="729" t="s">
        <v>554</v>
      </c>
      <c r="B109" s="730" t="s">
        <v>555</v>
      </c>
      <c r="C109" s="731" t="s">
        <v>571</v>
      </c>
      <c r="D109" s="732" t="s">
        <v>572</v>
      </c>
      <c r="E109" s="733">
        <v>50113005</v>
      </c>
      <c r="F109" s="732" t="s">
        <v>651</v>
      </c>
      <c r="G109" s="731" t="s">
        <v>581</v>
      </c>
      <c r="H109" s="731">
        <v>499200</v>
      </c>
      <c r="I109" s="731">
        <v>0</v>
      </c>
      <c r="J109" s="731" t="s">
        <v>759</v>
      </c>
      <c r="K109" s="731" t="s">
        <v>760</v>
      </c>
      <c r="L109" s="734">
        <v>52635</v>
      </c>
      <c r="M109" s="734">
        <v>1</v>
      </c>
      <c r="N109" s="735">
        <v>52635</v>
      </c>
    </row>
    <row r="110" spans="1:14" ht="14.45" customHeight="1" x14ac:dyDescent="0.2">
      <c r="A110" s="729" t="s">
        <v>554</v>
      </c>
      <c r="B110" s="730" t="s">
        <v>555</v>
      </c>
      <c r="C110" s="731" t="s">
        <v>571</v>
      </c>
      <c r="D110" s="732" t="s">
        <v>572</v>
      </c>
      <c r="E110" s="733">
        <v>50113005</v>
      </c>
      <c r="F110" s="732" t="s">
        <v>651</v>
      </c>
      <c r="G110" s="731" t="s">
        <v>581</v>
      </c>
      <c r="H110" s="731">
        <v>142249</v>
      </c>
      <c r="I110" s="731">
        <v>0</v>
      </c>
      <c r="J110" s="731" t="s">
        <v>761</v>
      </c>
      <c r="K110" s="731" t="s">
        <v>762</v>
      </c>
      <c r="L110" s="734">
        <v>48225.1</v>
      </c>
      <c r="M110" s="734">
        <v>2</v>
      </c>
      <c r="N110" s="735">
        <v>96450.2</v>
      </c>
    </row>
    <row r="111" spans="1:14" ht="14.45" customHeight="1" x14ac:dyDescent="0.2">
      <c r="A111" s="729" t="s">
        <v>554</v>
      </c>
      <c r="B111" s="730" t="s">
        <v>555</v>
      </c>
      <c r="C111" s="731" t="s">
        <v>571</v>
      </c>
      <c r="D111" s="732" t="s">
        <v>572</v>
      </c>
      <c r="E111" s="733">
        <v>50113005</v>
      </c>
      <c r="F111" s="732" t="s">
        <v>651</v>
      </c>
      <c r="G111" s="731" t="s">
        <v>581</v>
      </c>
      <c r="H111" s="731">
        <v>142248</v>
      </c>
      <c r="I111" s="731">
        <v>0</v>
      </c>
      <c r="J111" s="731" t="s">
        <v>763</v>
      </c>
      <c r="K111" s="731" t="s">
        <v>764</v>
      </c>
      <c r="L111" s="734">
        <v>67405.8</v>
      </c>
      <c r="M111" s="734">
        <v>1</v>
      </c>
      <c r="N111" s="735">
        <v>67405.8</v>
      </c>
    </row>
    <row r="112" spans="1:14" ht="14.45" customHeight="1" x14ac:dyDescent="0.2">
      <c r="A112" s="729" t="s">
        <v>554</v>
      </c>
      <c r="B112" s="730" t="s">
        <v>555</v>
      </c>
      <c r="C112" s="731" t="s">
        <v>571</v>
      </c>
      <c r="D112" s="732" t="s">
        <v>572</v>
      </c>
      <c r="E112" s="733">
        <v>50113005</v>
      </c>
      <c r="F112" s="732" t="s">
        <v>651</v>
      </c>
      <c r="G112" s="731" t="s">
        <v>581</v>
      </c>
      <c r="H112" s="731">
        <v>31556</v>
      </c>
      <c r="I112" s="731">
        <v>0</v>
      </c>
      <c r="J112" s="731" t="s">
        <v>765</v>
      </c>
      <c r="K112" s="731" t="s">
        <v>766</v>
      </c>
      <c r="L112" s="734">
        <v>25556.666666666668</v>
      </c>
      <c r="M112" s="734">
        <v>3</v>
      </c>
      <c r="N112" s="735">
        <v>76670</v>
      </c>
    </row>
    <row r="113" spans="1:14" ht="14.45" customHeight="1" x14ac:dyDescent="0.2">
      <c r="A113" s="729" t="s">
        <v>554</v>
      </c>
      <c r="B113" s="730" t="s">
        <v>555</v>
      </c>
      <c r="C113" s="731" t="s">
        <v>571</v>
      </c>
      <c r="D113" s="732" t="s">
        <v>572</v>
      </c>
      <c r="E113" s="733">
        <v>50113005</v>
      </c>
      <c r="F113" s="732" t="s">
        <v>651</v>
      </c>
      <c r="G113" s="731" t="s">
        <v>581</v>
      </c>
      <c r="H113" s="731">
        <v>31557</v>
      </c>
      <c r="I113" s="731">
        <v>0</v>
      </c>
      <c r="J113" s="731" t="s">
        <v>767</v>
      </c>
      <c r="K113" s="731" t="s">
        <v>768</v>
      </c>
      <c r="L113" s="734">
        <v>19602</v>
      </c>
      <c r="M113" s="734">
        <v>4</v>
      </c>
      <c r="N113" s="735">
        <v>78408</v>
      </c>
    </row>
    <row r="114" spans="1:14" ht="14.45" customHeight="1" x14ac:dyDescent="0.2">
      <c r="A114" s="729" t="s">
        <v>554</v>
      </c>
      <c r="B114" s="730" t="s">
        <v>555</v>
      </c>
      <c r="C114" s="731" t="s">
        <v>571</v>
      </c>
      <c r="D114" s="732" t="s">
        <v>572</v>
      </c>
      <c r="E114" s="733">
        <v>50113005</v>
      </c>
      <c r="F114" s="732" t="s">
        <v>651</v>
      </c>
      <c r="G114" s="731" t="s">
        <v>581</v>
      </c>
      <c r="H114" s="731">
        <v>31558</v>
      </c>
      <c r="I114" s="731">
        <v>0</v>
      </c>
      <c r="J114" s="731" t="s">
        <v>769</v>
      </c>
      <c r="K114" s="731" t="s">
        <v>770</v>
      </c>
      <c r="L114" s="734">
        <v>26136</v>
      </c>
      <c r="M114" s="734">
        <v>80</v>
      </c>
      <c r="N114" s="735">
        <v>2090880</v>
      </c>
    </row>
    <row r="115" spans="1:14" ht="14.45" customHeight="1" x14ac:dyDescent="0.2">
      <c r="A115" s="729" t="s">
        <v>554</v>
      </c>
      <c r="B115" s="730" t="s">
        <v>555</v>
      </c>
      <c r="C115" s="731" t="s">
        <v>571</v>
      </c>
      <c r="D115" s="732" t="s">
        <v>572</v>
      </c>
      <c r="E115" s="733">
        <v>50113005</v>
      </c>
      <c r="F115" s="732" t="s">
        <v>651</v>
      </c>
      <c r="G115" s="731" t="s">
        <v>581</v>
      </c>
      <c r="H115" s="731">
        <v>31559</v>
      </c>
      <c r="I115" s="731">
        <v>0</v>
      </c>
      <c r="J115" s="731" t="s">
        <v>771</v>
      </c>
      <c r="K115" s="731" t="s">
        <v>772</v>
      </c>
      <c r="L115" s="734">
        <v>32670</v>
      </c>
      <c r="M115" s="734">
        <v>92</v>
      </c>
      <c r="N115" s="735">
        <v>3005640</v>
      </c>
    </row>
    <row r="116" spans="1:14" ht="14.45" customHeight="1" x14ac:dyDescent="0.2">
      <c r="A116" s="729" t="s">
        <v>554</v>
      </c>
      <c r="B116" s="730" t="s">
        <v>555</v>
      </c>
      <c r="C116" s="731" t="s">
        <v>571</v>
      </c>
      <c r="D116" s="732" t="s">
        <v>572</v>
      </c>
      <c r="E116" s="733">
        <v>50113005</v>
      </c>
      <c r="F116" s="732" t="s">
        <v>651</v>
      </c>
      <c r="G116" s="731" t="s">
        <v>581</v>
      </c>
      <c r="H116" s="731">
        <v>31560</v>
      </c>
      <c r="I116" s="731">
        <v>0</v>
      </c>
      <c r="J116" s="731" t="s">
        <v>773</v>
      </c>
      <c r="K116" s="731" t="s">
        <v>774</v>
      </c>
      <c r="L116" s="734">
        <v>39204</v>
      </c>
      <c r="M116" s="734">
        <v>5</v>
      </c>
      <c r="N116" s="735">
        <v>196020</v>
      </c>
    </row>
    <row r="117" spans="1:14" ht="14.45" customHeight="1" x14ac:dyDescent="0.2">
      <c r="A117" s="729" t="s">
        <v>554</v>
      </c>
      <c r="B117" s="730" t="s">
        <v>555</v>
      </c>
      <c r="C117" s="731" t="s">
        <v>571</v>
      </c>
      <c r="D117" s="732" t="s">
        <v>572</v>
      </c>
      <c r="E117" s="733">
        <v>50113005</v>
      </c>
      <c r="F117" s="732" t="s">
        <v>651</v>
      </c>
      <c r="G117" s="731" t="s">
        <v>581</v>
      </c>
      <c r="H117" s="731">
        <v>498750</v>
      </c>
      <c r="I117" s="731">
        <v>0</v>
      </c>
      <c r="J117" s="731" t="s">
        <v>775</v>
      </c>
      <c r="K117" s="731" t="s">
        <v>776</v>
      </c>
      <c r="L117" s="734">
        <v>75801</v>
      </c>
      <c r="M117" s="734">
        <v>2</v>
      </c>
      <c r="N117" s="735">
        <v>151602</v>
      </c>
    </row>
    <row r="118" spans="1:14" ht="14.45" customHeight="1" x14ac:dyDescent="0.2">
      <c r="A118" s="729" t="s">
        <v>554</v>
      </c>
      <c r="B118" s="730" t="s">
        <v>555</v>
      </c>
      <c r="C118" s="731" t="s">
        <v>571</v>
      </c>
      <c r="D118" s="732" t="s">
        <v>572</v>
      </c>
      <c r="E118" s="733">
        <v>50113005</v>
      </c>
      <c r="F118" s="732" t="s">
        <v>651</v>
      </c>
      <c r="G118" s="731" t="s">
        <v>581</v>
      </c>
      <c r="H118" s="731">
        <v>61199</v>
      </c>
      <c r="I118" s="731">
        <v>0</v>
      </c>
      <c r="J118" s="731" t="s">
        <v>733</v>
      </c>
      <c r="K118" s="731" t="s">
        <v>734</v>
      </c>
      <c r="L118" s="734">
        <v>29249</v>
      </c>
      <c r="M118" s="734">
        <v>1</v>
      </c>
      <c r="N118" s="735">
        <v>29249</v>
      </c>
    </row>
    <row r="119" spans="1:14" ht="14.45" customHeight="1" x14ac:dyDescent="0.2">
      <c r="A119" s="729" t="s">
        <v>554</v>
      </c>
      <c r="B119" s="730" t="s">
        <v>555</v>
      </c>
      <c r="C119" s="731" t="s">
        <v>571</v>
      </c>
      <c r="D119" s="732" t="s">
        <v>572</v>
      </c>
      <c r="E119" s="733">
        <v>50113009</v>
      </c>
      <c r="F119" s="732" t="s">
        <v>739</v>
      </c>
      <c r="G119" s="731" t="s">
        <v>581</v>
      </c>
      <c r="H119" s="731">
        <v>195609</v>
      </c>
      <c r="I119" s="731">
        <v>95609</v>
      </c>
      <c r="J119" s="731" t="s">
        <v>777</v>
      </c>
      <c r="K119" s="731" t="s">
        <v>778</v>
      </c>
      <c r="L119" s="734">
        <v>718.12</v>
      </c>
      <c r="M119" s="734">
        <v>3</v>
      </c>
      <c r="N119" s="735">
        <v>2154.36</v>
      </c>
    </row>
    <row r="120" spans="1:14" ht="14.45" customHeight="1" x14ac:dyDescent="0.2">
      <c r="A120" s="729" t="s">
        <v>554</v>
      </c>
      <c r="B120" s="730" t="s">
        <v>555</v>
      </c>
      <c r="C120" s="731" t="s">
        <v>571</v>
      </c>
      <c r="D120" s="732" t="s">
        <v>572</v>
      </c>
      <c r="E120" s="733">
        <v>50113009</v>
      </c>
      <c r="F120" s="732" t="s">
        <v>739</v>
      </c>
      <c r="G120" s="731" t="s">
        <v>581</v>
      </c>
      <c r="H120" s="731">
        <v>224708</v>
      </c>
      <c r="I120" s="731">
        <v>224708</v>
      </c>
      <c r="J120" s="731" t="s">
        <v>779</v>
      </c>
      <c r="K120" s="731" t="s">
        <v>780</v>
      </c>
      <c r="L120" s="734">
        <v>3275.9204690237689</v>
      </c>
      <c r="M120" s="734">
        <v>3</v>
      </c>
      <c r="N120" s="735">
        <v>9827.7614070713062</v>
      </c>
    </row>
    <row r="121" spans="1:14" ht="14.45" customHeight="1" x14ac:dyDescent="0.2">
      <c r="A121" s="729" t="s">
        <v>554</v>
      </c>
      <c r="B121" s="730" t="s">
        <v>555</v>
      </c>
      <c r="C121" s="731" t="s">
        <v>571</v>
      </c>
      <c r="D121" s="732" t="s">
        <v>572</v>
      </c>
      <c r="E121" s="733">
        <v>50113009</v>
      </c>
      <c r="F121" s="732" t="s">
        <v>739</v>
      </c>
      <c r="G121" s="731" t="s">
        <v>581</v>
      </c>
      <c r="H121" s="731">
        <v>224716</v>
      </c>
      <c r="I121" s="731">
        <v>224716</v>
      </c>
      <c r="J121" s="731" t="s">
        <v>779</v>
      </c>
      <c r="K121" s="731" t="s">
        <v>781</v>
      </c>
      <c r="L121" s="734">
        <v>13111.614881361513</v>
      </c>
      <c r="M121" s="734">
        <v>32</v>
      </c>
      <c r="N121" s="735">
        <v>419571.67620356841</v>
      </c>
    </row>
    <row r="122" spans="1:14" ht="14.45" customHeight="1" x14ac:dyDescent="0.2">
      <c r="A122" s="729" t="s">
        <v>554</v>
      </c>
      <c r="B122" s="730" t="s">
        <v>555</v>
      </c>
      <c r="C122" s="731" t="s">
        <v>571</v>
      </c>
      <c r="D122" s="732" t="s">
        <v>572</v>
      </c>
      <c r="E122" s="733">
        <v>50113009</v>
      </c>
      <c r="F122" s="732" t="s">
        <v>739</v>
      </c>
      <c r="G122" s="731" t="s">
        <v>581</v>
      </c>
      <c r="H122" s="731">
        <v>224707</v>
      </c>
      <c r="I122" s="731">
        <v>224707</v>
      </c>
      <c r="J122" s="731" t="s">
        <v>779</v>
      </c>
      <c r="K122" s="731" t="s">
        <v>782</v>
      </c>
      <c r="L122" s="734">
        <v>655.52300206670498</v>
      </c>
      <c r="M122" s="734">
        <v>35</v>
      </c>
      <c r="N122" s="735">
        <v>22943.305072334675</v>
      </c>
    </row>
    <row r="123" spans="1:14" ht="14.45" customHeight="1" x14ac:dyDescent="0.2">
      <c r="A123" s="729" t="s">
        <v>554</v>
      </c>
      <c r="B123" s="730" t="s">
        <v>555</v>
      </c>
      <c r="C123" s="731" t="s">
        <v>571</v>
      </c>
      <c r="D123" s="732" t="s">
        <v>572</v>
      </c>
      <c r="E123" s="733">
        <v>50113009</v>
      </c>
      <c r="F123" s="732" t="s">
        <v>739</v>
      </c>
      <c r="G123" s="731" t="s">
        <v>581</v>
      </c>
      <c r="H123" s="731">
        <v>224709</v>
      </c>
      <c r="I123" s="731">
        <v>224709</v>
      </c>
      <c r="J123" s="731" t="s">
        <v>779</v>
      </c>
      <c r="K123" s="731" t="s">
        <v>783</v>
      </c>
      <c r="L123" s="734">
        <v>1639.4500000000003</v>
      </c>
      <c r="M123" s="734">
        <v>2</v>
      </c>
      <c r="N123" s="735">
        <v>3278.9000000000005</v>
      </c>
    </row>
    <row r="124" spans="1:14" ht="14.45" customHeight="1" x14ac:dyDescent="0.2">
      <c r="A124" s="729" t="s">
        <v>554</v>
      </c>
      <c r="B124" s="730" t="s">
        <v>555</v>
      </c>
      <c r="C124" s="731" t="s">
        <v>574</v>
      </c>
      <c r="D124" s="732" t="s">
        <v>575</v>
      </c>
      <c r="E124" s="733">
        <v>50113016</v>
      </c>
      <c r="F124" s="732" t="s">
        <v>784</v>
      </c>
      <c r="G124" s="731" t="s">
        <v>581</v>
      </c>
      <c r="H124" s="731">
        <v>222514</v>
      </c>
      <c r="I124" s="731">
        <v>0</v>
      </c>
      <c r="J124" s="731" t="s">
        <v>785</v>
      </c>
      <c r="K124" s="731" t="s">
        <v>786</v>
      </c>
      <c r="L124" s="734">
        <v>580800</v>
      </c>
      <c r="M124" s="734">
        <v>1</v>
      </c>
      <c r="N124" s="735">
        <v>580800</v>
      </c>
    </row>
    <row r="125" spans="1:14" ht="14.45" customHeight="1" x14ac:dyDescent="0.2">
      <c r="A125" s="729" t="s">
        <v>554</v>
      </c>
      <c r="B125" s="730" t="s">
        <v>555</v>
      </c>
      <c r="C125" s="731" t="s">
        <v>574</v>
      </c>
      <c r="D125" s="732" t="s">
        <v>575</v>
      </c>
      <c r="E125" s="733">
        <v>50113016</v>
      </c>
      <c r="F125" s="732" t="s">
        <v>784</v>
      </c>
      <c r="G125" s="731" t="s">
        <v>581</v>
      </c>
      <c r="H125" s="731">
        <v>27720</v>
      </c>
      <c r="I125" s="731">
        <v>27720</v>
      </c>
      <c r="J125" s="731" t="s">
        <v>787</v>
      </c>
      <c r="K125" s="731" t="s">
        <v>788</v>
      </c>
      <c r="L125" s="734">
        <v>18496.998657694923</v>
      </c>
      <c r="M125" s="734">
        <v>20</v>
      </c>
      <c r="N125" s="735">
        <v>369939.97315389849</v>
      </c>
    </row>
    <row r="126" spans="1:14" ht="14.45" customHeight="1" thickBot="1" x14ac:dyDescent="0.25">
      <c r="A126" s="736" t="s">
        <v>554</v>
      </c>
      <c r="B126" s="737" t="s">
        <v>555</v>
      </c>
      <c r="C126" s="738" t="s">
        <v>574</v>
      </c>
      <c r="D126" s="739" t="s">
        <v>575</v>
      </c>
      <c r="E126" s="740">
        <v>50113016</v>
      </c>
      <c r="F126" s="739" t="s">
        <v>784</v>
      </c>
      <c r="G126" s="738" t="s">
        <v>581</v>
      </c>
      <c r="H126" s="738">
        <v>194562</v>
      </c>
      <c r="I126" s="738">
        <v>0</v>
      </c>
      <c r="J126" s="738" t="s">
        <v>789</v>
      </c>
      <c r="K126" s="738" t="s">
        <v>790</v>
      </c>
      <c r="L126" s="741">
        <v>108556.8</v>
      </c>
      <c r="M126" s="741">
        <v>1</v>
      </c>
      <c r="N126" s="742">
        <v>108556.8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204E68E-F541-40CD-B708-5EF882A70B6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791</v>
      </c>
      <c r="B5" s="727">
        <v>132.34999999999997</v>
      </c>
      <c r="C5" s="747">
        <v>0.10695105060114003</v>
      </c>
      <c r="D5" s="727">
        <v>1105.1320000000001</v>
      </c>
      <c r="E5" s="747">
        <v>0.89304894939886004</v>
      </c>
      <c r="F5" s="728">
        <v>1237.482</v>
      </c>
    </row>
    <row r="6" spans="1:6" ht="14.45" customHeight="1" thickBot="1" x14ac:dyDescent="0.25">
      <c r="A6" s="758" t="s">
        <v>792</v>
      </c>
      <c r="B6" s="750"/>
      <c r="C6" s="751">
        <v>0</v>
      </c>
      <c r="D6" s="750">
        <v>515.12000374304989</v>
      </c>
      <c r="E6" s="751">
        <v>1</v>
      </c>
      <c r="F6" s="752">
        <v>515.12000374304989</v>
      </c>
    </row>
    <row r="7" spans="1:6" ht="14.45" customHeight="1" thickBot="1" x14ac:dyDescent="0.25">
      <c r="A7" s="753" t="s">
        <v>3</v>
      </c>
      <c r="B7" s="754">
        <v>132.34999999999997</v>
      </c>
      <c r="C7" s="755">
        <v>7.5516289332854078E-2</v>
      </c>
      <c r="D7" s="754">
        <v>1620.25200374305</v>
      </c>
      <c r="E7" s="755">
        <v>0.92448371066714596</v>
      </c>
      <c r="F7" s="756">
        <v>1752.6020037430499</v>
      </c>
    </row>
    <row r="8" spans="1:6" ht="14.45" customHeight="1" thickBot="1" x14ac:dyDescent="0.25"/>
    <row r="9" spans="1:6" ht="14.45" customHeight="1" x14ac:dyDescent="0.2">
      <c r="A9" s="757" t="s">
        <v>793</v>
      </c>
      <c r="B9" s="727"/>
      <c r="C9" s="747">
        <v>0</v>
      </c>
      <c r="D9" s="727">
        <v>273.90000000000003</v>
      </c>
      <c r="E9" s="747">
        <v>1</v>
      </c>
      <c r="F9" s="728">
        <v>273.90000000000003</v>
      </c>
    </row>
    <row r="10" spans="1:6" ht="14.45" customHeight="1" x14ac:dyDescent="0.2">
      <c r="A10" s="760" t="s">
        <v>794</v>
      </c>
      <c r="B10" s="734"/>
      <c r="C10" s="748">
        <v>0</v>
      </c>
      <c r="D10" s="734">
        <v>88.339999999999975</v>
      </c>
      <c r="E10" s="748">
        <v>1</v>
      </c>
      <c r="F10" s="735">
        <v>88.339999999999975</v>
      </c>
    </row>
    <row r="11" spans="1:6" ht="14.45" customHeight="1" x14ac:dyDescent="0.2">
      <c r="A11" s="760" t="s">
        <v>795</v>
      </c>
      <c r="B11" s="734"/>
      <c r="C11" s="748">
        <v>0</v>
      </c>
      <c r="D11" s="734">
        <v>26.110000000000007</v>
      </c>
      <c r="E11" s="748">
        <v>1</v>
      </c>
      <c r="F11" s="735">
        <v>26.110000000000007</v>
      </c>
    </row>
    <row r="12" spans="1:6" ht="14.45" customHeight="1" x14ac:dyDescent="0.2">
      <c r="A12" s="760" t="s">
        <v>796</v>
      </c>
      <c r="B12" s="734"/>
      <c r="C12" s="748">
        <v>0</v>
      </c>
      <c r="D12" s="734">
        <v>107.90200000000002</v>
      </c>
      <c r="E12" s="748">
        <v>1</v>
      </c>
      <c r="F12" s="735">
        <v>107.90200000000002</v>
      </c>
    </row>
    <row r="13" spans="1:6" ht="14.45" customHeight="1" x14ac:dyDescent="0.2">
      <c r="A13" s="760" t="s">
        <v>797</v>
      </c>
      <c r="B13" s="734"/>
      <c r="C13" s="748">
        <v>0</v>
      </c>
      <c r="D13" s="734">
        <v>135.03</v>
      </c>
      <c r="E13" s="748">
        <v>1</v>
      </c>
      <c r="F13" s="735">
        <v>135.03</v>
      </c>
    </row>
    <row r="14" spans="1:6" ht="14.45" customHeight="1" x14ac:dyDescent="0.2">
      <c r="A14" s="760" t="s">
        <v>798</v>
      </c>
      <c r="B14" s="734"/>
      <c r="C14" s="748">
        <v>0</v>
      </c>
      <c r="D14" s="734">
        <v>99.520003743050054</v>
      </c>
      <c r="E14" s="748">
        <v>1</v>
      </c>
      <c r="F14" s="735">
        <v>99.520003743050054</v>
      </c>
    </row>
    <row r="15" spans="1:6" ht="14.45" customHeight="1" x14ac:dyDescent="0.2">
      <c r="A15" s="760" t="s">
        <v>799</v>
      </c>
      <c r="B15" s="734">
        <v>132.34999999999997</v>
      </c>
      <c r="C15" s="748">
        <v>1</v>
      </c>
      <c r="D15" s="734"/>
      <c r="E15" s="748">
        <v>0</v>
      </c>
      <c r="F15" s="735">
        <v>132.34999999999997</v>
      </c>
    </row>
    <row r="16" spans="1:6" ht="14.45" customHeight="1" x14ac:dyDescent="0.2">
      <c r="A16" s="760" t="s">
        <v>800</v>
      </c>
      <c r="B16" s="734"/>
      <c r="C16" s="748">
        <v>0</v>
      </c>
      <c r="D16" s="734">
        <v>611.68999999999994</v>
      </c>
      <c r="E16" s="748">
        <v>1</v>
      </c>
      <c r="F16" s="735">
        <v>611.68999999999994</v>
      </c>
    </row>
    <row r="17" spans="1:6" ht="14.45" customHeight="1" thickBot="1" x14ac:dyDescent="0.25">
      <c r="A17" s="758" t="s">
        <v>801</v>
      </c>
      <c r="B17" s="750"/>
      <c r="C17" s="751">
        <v>0</v>
      </c>
      <c r="D17" s="750">
        <v>277.75999999999993</v>
      </c>
      <c r="E17" s="751">
        <v>1</v>
      </c>
      <c r="F17" s="752">
        <v>277.75999999999993</v>
      </c>
    </row>
    <row r="18" spans="1:6" ht="14.45" customHeight="1" thickBot="1" x14ac:dyDescent="0.25">
      <c r="A18" s="753" t="s">
        <v>3</v>
      </c>
      <c r="B18" s="754">
        <v>132.34999999999997</v>
      </c>
      <c r="C18" s="755">
        <v>7.5516289332854078E-2</v>
      </c>
      <c r="D18" s="754">
        <v>1620.2520037430502</v>
      </c>
      <c r="E18" s="755">
        <v>0.92448371066714596</v>
      </c>
      <c r="F18" s="756">
        <v>1752.6020037430501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5B680815-4A1B-447F-B72D-AF41F42359CC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2021-06-08T13:26:29Z</dcterms:modified>
</cp:coreProperties>
</file>