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D85A88FE-0E1C-4ED9-ADC5-9E3DD4BFC6B3}" xr6:coauthVersionLast="46" xr6:coauthVersionMax="46" xr10:uidLastSave="{00000000-0000-0000-0000-000000000000}"/>
  <bookViews>
    <workbookView xWindow="-120" yWindow="-120" windowWidth="29040" windowHeight="164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3" i="371" l="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9" i="414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13" i="431"/>
  <c r="P14" i="431"/>
  <c r="P22" i="431"/>
  <c r="Q15" i="431"/>
  <c r="Q23" i="431"/>
  <c r="P23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O14" i="431"/>
  <c r="O22" i="431"/>
  <c r="P15" i="431"/>
  <c r="Q16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O18" i="431"/>
  <c r="O19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P11" i="431"/>
  <c r="P19" i="431"/>
  <c r="Q12" i="431"/>
  <c r="Q20" i="431"/>
  <c r="Q21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P12" i="431"/>
  <c r="P20" i="431"/>
  <c r="Q13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O21" i="431"/>
  <c r="N21" i="431"/>
  <c r="S22" i="431" l="1"/>
  <c r="R22" i="431"/>
  <c r="S14" i="431"/>
  <c r="R14" i="431"/>
  <c r="S13" i="431"/>
  <c r="R13" i="431"/>
  <c r="S21" i="431"/>
  <c r="R21" i="431"/>
  <c r="S20" i="431"/>
  <c r="R20" i="431"/>
  <c r="S12" i="431"/>
  <c r="R12" i="431"/>
  <c r="S19" i="431"/>
  <c r="R19" i="431"/>
  <c r="S11" i="431"/>
  <c r="R11" i="431"/>
  <c r="R18" i="431"/>
  <c r="S18" i="431"/>
  <c r="R10" i="431"/>
  <c r="S10" i="431"/>
  <c r="R17" i="431"/>
  <c r="S17" i="431"/>
  <c r="S9" i="431"/>
  <c r="R9" i="431"/>
  <c r="S16" i="431"/>
  <c r="R16" i="431"/>
  <c r="S23" i="431"/>
  <c r="R23" i="431"/>
  <c r="S15" i="431"/>
  <c r="R15" i="431"/>
  <c r="N8" i="431"/>
  <c r="E8" i="431"/>
  <c r="D8" i="431"/>
  <c r="C8" i="431"/>
  <c r="O8" i="431"/>
  <c r="H8" i="431"/>
  <c r="L8" i="431"/>
  <c r="I8" i="431"/>
  <c r="J8" i="431"/>
  <c r="M8" i="431"/>
  <c r="Q8" i="431"/>
  <c r="K8" i="431"/>
  <c r="F8" i="431"/>
  <c r="P8" i="431"/>
  <c r="G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9" i="414"/>
  <c r="A24" i="414" l="1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AB3" i="344"/>
  <c r="R3" i="344"/>
  <c r="I11" i="339"/>
  <c r="H11" i="339" l="1"/>
  <c r="G11" i="339"/>
  <c r="A30" i="414"/>
  <c r="A23" i="414"/>
  <c r="A15" i="414"/>
  <c r="A16" i="414"/>
  <c r="A4" i="414"/>
  <c r="A6" i="339" l="1"/>
  <c r="A5" i="339"/>
  <c r="C16" i="414"/>
  <c r="D19" i="414"/>
  <c r="D16" i="414"/>
  <c r="D4" i="414"/>
  <c r="C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C24" i="414"/>
  <c r="D24" i="414"/>
  <c r="J12" i="339" l="1"/>
  <c r="Q3" i="345"/>
  <c r="Q3" i="347"/>
  <c r="U3" i="347"/>
  <c r="S3" i="347"/>
  <c r="K3" i="387"/>
  <c r="J3" i="372"/>
  <c r="N3" i="372"/>
  <c r="F3" i="372"/>
  <c r="I12" i="339"/>
  <c r="I13" i="339" s="1"/>
  <c r="C31" i="414"/>
  <c r="E31" i="414" s="1"/>
  <c r="H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G15" i="339" l="1"/>
  <c r="H15" i="339"/>
  <c r="J13" i="339"/>
  <c r="B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<sst xmlns="http://schemas.openxmlformats.org/spreadsheetml/2006/main" count="14832" uniqueCount="2134">
  <si>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</si>
  <si>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</si>
  <si>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</si>
  <si>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</si>
  <si>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</si>
  <si>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</si>
  <si>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</si>
  <si>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</si>
  <si>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</si>
  <si>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</si>
  <si>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</si>
  <si>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</si>
  <si>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</si>
  <si>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</si>
  <si>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</si>
  <si>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</si>
  <si>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</si>
  <si>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</si>
  <si>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</si>
  <si>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</si>
  <si>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</si>
  <si>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</si>
  <si>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</si>
  <si>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</si>
  <si>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</si>
  <si>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</si>
  <si>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</si>
  <si>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</si>
  <si>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</si>
  <si>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</si>
  <si>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</si>
  <si>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</si>
  <si>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</si>
  <si>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</si>
  <si>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</si>
  <si>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</si>
  <si>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</si>
  <si>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</si>
  <si>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</si>
  <si>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</si>
  <si>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</si>
  <si>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</si>
  <si>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</si>
  <si>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</si>
  <si>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</si>
  <si>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</si>
  <si>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</si>
  <si>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</si>
  <si>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</si>
  <si>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</si>
  <si>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</si>
  <si>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</si>
  <si>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</si>
  <si>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</si>
  <si>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</si>
  <si>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</si>
  <si>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</si>
  <si>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</si>
  <si>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</si>
  <si>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</si>
  <si>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</si>
  <si>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</si>
  <si>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</si>
  <si>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</si>
  <si>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</si>
  <si>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</si>
  <si>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</si>
  <si>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</si>
  <si>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</si>
  <si>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</si>
  <si>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</si>
  <si>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</si>
  <si>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</si>
  <si>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</si>
  <si>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</si>
  <si>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</si>
  <si>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</si>
  <si>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</si>
  <si>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</si>
  <si>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</si>
  <si>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</si>
  <si>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</si>
  <si>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</si>
  <si>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</si>
  <si>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</si>
  <si>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</si>
  <si>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</si>
  <si>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</si>
  <si>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</si>
  <si>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</si>
  <si>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</si>
  <si>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</si>
  <si>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</si>
  <si>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</si>
  <si>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</si>
  <si>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</si>
  <si>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</si>
  <si>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</si>
  <si>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</si>
  <si>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</si>
  <si>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</si>
  <si>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</si>
  <si>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</si>
  <si>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</si>
  <si>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</si>
  <si>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</si>
  <si>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</si>
  <si>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</si>
  <si>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</si>
  <si>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</si>
  <si>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</si>
  <si>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</si>
  <si>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</si>
  <si>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</si>
  <si>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</si>
  <si>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</si>
  <si>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</si>
  <si>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</si>
  <si>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</si>
  <si>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</si>
  <si>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</si>
  <si>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</si>
  <si>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</si>
  <si>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</si>
  <si>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</si>
  <si>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</si>
  <si>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</si>
  <si>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</si>
  <si>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</si>
  <si>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</si>
  <si>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</si>
  <si>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</si>
  <si>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</si>
  <si>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</si>
  <si>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</si>
  <si>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</si>
  <si>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</si>
  <si>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</si>
  <si>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</si>
  <si>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</si>
  <si>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</si>
  <si>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</si>
  <si>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</si>
  <si>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</si>
  <si>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</si>
  <si>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</si>
  <si>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</si>
  <si>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</si>
  <si>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</si>
  <si>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</si>
  <si>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</si>
  <si>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</si>
  <si>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</si>
  <si>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</si>
  <si>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</si>
  <si>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</si>
  <si>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</si>
  <si>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</si>
  <si>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</si>
  <si>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</si>
  <si>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</si>
  <si>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</si>
  <si>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</si>
  <si>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</si>
  <si>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</si>
  <si>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</si>
  <si>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</si>
  <si>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</si>
  <si>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</si>
  <si>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</si>
  <si>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</si>
  <si>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</si>
  <si>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</si>
  <si>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</si>
  <si>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</si>
  <si>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</si>
  <si>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</si>
  <si>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</si>
  <si>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</si>
  <si>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</si>
  <si>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</si>
  <si>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</si>
  <si>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</si>
  <si>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</si>
  <si>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</si>
  <si>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</si>
  <si>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</si>
  <si>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</si>
  <si>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</si>
  <si>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</si>
  <si>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</si>
  <si>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</si>
  <si>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</si>
  <si>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</si>
  <si>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</si>
  <si>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</si>
  <si>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</si>
  <si>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</si>
  <si>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</si>
  <si>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</si>
  <si>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</si>
  <si>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</si>
  <si>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</si>
  <si>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</si>
  <si>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</si>
  <si>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</si>
  <si>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</si>
  <si>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</si>
  <si>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</si>
  <si>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</si>
  <si>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</si>
  <si>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</si>
  <si>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</si>
  <si>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</si>
  <si>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</si>
  <si>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</si>
  <si>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</si>
  <si>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</si>
  <si>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</si>
  <si>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</si>
  <si>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</si>
  <si>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</si>
  <si>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</si>
  <si>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</si>
  <si>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</si>
  <si>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</si>
  <si>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</si>
  <si>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</si>
  <si>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</si>
  <si>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</si>
  <si>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</si>
  <si>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</si>
  <si>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</si>
  <si>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</si>
  <si>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</si>
  <si>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</si>
  <si>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</si>
  <si>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</si>
  <si>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</si>
  <si>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</si>
  <si>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</si>
  <si>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</si>
  <si>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</si>
  <si>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</si>
  <si>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</si>
  <si>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</si>
  <si>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</si>
  <si>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</si>
  <si>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</si>
  <si>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</si>
  <si>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</si>
  <si>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</si>
  <si>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</si>
  <si>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</si>
  <si>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</si>
  <si>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</si>
  <si>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</si>
  <si>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</si>
  <si>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</si>
  <si>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</si>
  <si>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</si>
  <si>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</si>
  <si>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</si>
  <si>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</si>
  <si>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</si>
  <si>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</si>
  <si>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</si>
  <si>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</si>
  <si>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</si>
  <si>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</si>
  <si>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</si>
  <si>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</si>
  <si>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</si>
  <si>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</si>
  <si>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</si>
  <si>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</si>
  <si>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</si>
  <si>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</si>
  <si>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</si>
  <si>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</si>
  <si>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</si>
  <si>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</si>
  <si>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</si>
  <si>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</si>
  <si>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</si>
  <si>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</si>
  <si>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</si>
  <si>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</si>
  <si>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</si>
  <si>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</si>
  <si>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</si>
  <si>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</si>
  <si>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</si>
  <si>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</si>
  <si>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</si>
  <si>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</si>
  <si>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</si>
  <si>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</si>
  <si>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</si>
  <si>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</si>
  <si>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</si>
  <si>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</si>
  <si>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</si>
  <si>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</si>
  <si>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</si>
  <si>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</si>
  <si>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</si>
  <si>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</si>
  <si>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</si>
  <si>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</si>
  <si>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</si>
  <si>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</si>
  <si>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</si>
  <si>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</si>
  <si>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</si>
  <si>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</si>
  <si>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</si>
  <si>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</si>
  <si>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</si>
  <si>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</si>
  <si>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</si>
  <si>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</si>
  <si>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</si>
  <si>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</si>
  <si>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</si>
  <si>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t>CM 2019</t>
  </si>
  <si>
    <t>Hosp. 2019</t>
  </si>
  <si>
    <t>Rozdíly 2019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</si>
  <si>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Klinika nukleární medicíny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</si>
  <si>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</si>
  <si>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</si>
  <si>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</si>
  <si>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</si>
  <si>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</si>
  <si>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</si>
  <si>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</si>
  <si>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</si>
  <si>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</si>
  <si>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50113005     Léky - radiofarmaka (KNM)</t>
  </si>
  <si>
    <t xml:space="preserve">                    50113009     Léky - RTG diagnostika ZUL (LEK)</t>
  </si>
  <si>
    <t xml:space="preserve">                    50113016     Léky - centra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</si>
  <si>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</si>
  <si>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</si>
  <si>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</si>
  <si>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</si>
  <si>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</si>
  <si>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</si>
  <si>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</si>
  <si>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</si>
  <si>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</si>
  <si>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</si>
  <si>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</si>
  <si>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</si>
  <si>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     50115022     Antigenní testy zaměstnanců FNOL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</si>
  <si>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</si>
  <si>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</si>
  <si>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</si>
  <si>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</si>
  <si>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</si>
  <si>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</si>
  <si>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</si>
  <si>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</si>
  <si>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</si>
  <si>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</si>
  <si>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</si>
  <si>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</si>
  <si>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</si>
  <si>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</si>
  <si>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</si>
  <si>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</si>
  <si>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</si>
  <si>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</si>
  <si>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</si>
  <si>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</si>
  <si>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</si>
  <si>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</si>
  <si>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</si>
  <si>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</si>
  <si>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</si>
  <si>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</si>
  <si>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</si>
  <si>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</si>
  <si>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</si>
  <si>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</si>
  <si>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</si>
  <si>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</si>
  <si>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</si>
  <si>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</si>
  <si>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</si>
  <si>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</si>
  <si>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</si>
  <si>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</si>
  <si>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</si>
  <si>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</si>
  <si>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</si>
  <si>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</si>
  <si>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</si>
  <si>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</si>
  <si>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</si>
  <si>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</si>
  <si>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</si>
  <si>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</si>
  <si>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</si>
  <si>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</si>
  <si>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</si>
  <si>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</si>
  <si>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</si>
  <si>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</si>
  <si>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</si>
  <si>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</si>
  <si>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</si>
  <si>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</si>
  <si>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</si>
  <si>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</si>
  <si>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</si>
  <si>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</si>
  <si>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</si>
  <si>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</si>
  <si>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</si>
  <si>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</si>
  <si>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</si>
  <si>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</si>
  <si>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</si>
  <si>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</si>
  <si>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</si>
  <si>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</si>
  <si>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</si>
  <si>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</si>
  <si>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</si>
  <si>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</si>
  <si>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</si>
  <si>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</si>
  <si>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</si>
  <si>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52113     Refundace</t>
  </si>
  <si>
    <t xml:space="preserve">                    52113000     Refundace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</si>
  <si>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</si>
  <si>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</si>
  <si>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</si>
  <si>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</si>
  <si>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</si>
  <si>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</si>
  <si>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</si>
  <si>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</si>
  <si>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</si>
  <si>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</si>
  <si>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</si>
  <si>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</si>
  <si>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</si>
  <si>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52413     Refundace - zdravotní pojištění</t>
  </si>
  <si>
    <t xml:space="preserve">                    52413000     Refundace - zdravotní pojištění</t>
  </si>
  <si>
    <t xml:space="preserve">               52414     Refundace - sociální pojištění</t>
  </si>
  <si>
    <t xml:space="preserve">                    52414000     Refundace - sociální pojištění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</si>
  <si>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</si>
  <si>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</si>
  <si>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</si>
  <si>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</si>
  <si>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</si>
  <si>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</si>
  <si>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</si>
  <si>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</si>
  <si>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</si>
  <si>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</si>
  <si>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53     Daně a poplatky</t>
  </si>
  <si>
    <t xml:space="preserve">          538     Ostatní daně a poplatky</t>
  </si>
  <si>
    <t xml:space="preserve">               53801     Poplatky</t>
  </si>
  <si>
    <t xml:space="preserve">                    53801003     Správní poplatky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</si>
  <si>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</si>
  <si>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</si>
  <si>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</si>
  <si>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</si>
  <si>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</si>
  <si>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</si>
  <si>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</si>
  <si>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</si>
  <si>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</si>
  <si>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</si>
  <si>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</si>
  <si>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</si>
  <si>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</si>
  <si>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</si>
  <si>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</si>
  <si>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</si>
  <si>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</si>
  <si>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</si>
  <si>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</si>
  <si>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</si>
  <si>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</si>
  <si>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</si>
  <si>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</si>
  <si>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</si>
  <si>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</si>
  <si>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</si>
  <si>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</si>
  <si>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55804     DDHM - výpočetní technika</t>
  </si>
  <si>
    <t xml:space="preserve">                    55804001     DDHM - výpočetní technika (sk.P_35)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</si>
  <si>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</si>
  <si>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</si>
  <si>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</si>
  <si>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</si>
  <si>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</si>
  <si>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</si>
  <si>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</si>
  <si>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</si>
  <si>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</si>
  <si>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</si>
  <si>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</si>
  <si>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</si>
  <si>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</si>
  <si>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</si>
  <si>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</si>
  <si>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</si>
  <si>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</si>
  <si>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</si>
  <si>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</si>
  <si>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</si>
  <si>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     60245415     Tržby ZP za léky v centrech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</si>
  <si>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</si>
  <si>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</si>
  <si>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</si>
  <si>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</si>
  <si>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</si>
  <si>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</si>
  <si>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</si>
  <si>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</si>
  <si>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</si>
  <si>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</si>
  <si>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</si>
  <si>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</si>
  <si>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</si>
  <si>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</si>
  <si>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</si>
  <si>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</si>
  <si>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</si>
  <si>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</si>
  <si>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</si>
  <si>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</si>
  <si>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</si>
  <si>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</si>
  <si>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</si>
  <si>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</si>
  <si>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</si>
  <si>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</si>
  <si>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</si>
  <si>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</si>
  <si>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</si>
  <si>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</si>
  <si>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</si>
  <si>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</si>
  <si>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</si>
  <si>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</si>
  <si>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</si>
  <si>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</si>
  <si>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</si>
  <si>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</si>
  <si>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</si>
  <si>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</si>
  <si>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</si>
  <si>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</si>
  <si>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</si>
  <si>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</si>
  <si>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</si>
  <si>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</si>
  <si>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89920004     Střediskové převody</t>
  </si>
  <si>
    <t>22</t>
  </si>
  <si>
    <t>KNM: Klinika nukleární medicíny</t>
  </si>
  <si>
    <t>50113001 - léky - paušál (LEK)</t>
  </si>
  <si>
    <t>50113005 - léky - radiofarmaka (KNM)</t>
  </si>
  <si>
    <t>50113009 - léky - RTG diagnostika ZUL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</si>
  <si>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</si>
  <si>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</si>
  <si>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</si>
  <si>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</si>
  <si>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</si>
  <si>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</si>
  <si>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</si>
  <si>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</si>
  <si>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</si>
  <si>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</si>
  <si>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</si>
  <si>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</si>
  <si>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</si>
  <si>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</si>
  <si>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</si>
  <si>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</si>
  <si>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</si>
  <si>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</si>
  <si>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</si>
  <si>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</si>
  <si>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</si>
  <si>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2201</t>
  </si>
  <si>
    <t>KNM: vedení klinického pracoviště</t>
  </si>
  <si>
    <t>KNM: vedení klinického pracoviště Celkem</t>
  </si>
  <si>
    <t>léky - paušál (LEK)</t>
  </si>
  <si>
    <t>O</t>
  </si>
  <si>
    <t>SINUPRET</t>
  </si>
  <si>
    <t>GTT 1X100ML</t>
  </si>
  <si>
    <t>ADRENALIN LECIVA</t>
  </si>
  <si>
    <t>INJ 5X1ML/1MG</t>
  </si>
  <si>
    <t>ALGIFEN NEO</t>
  </si>
  <si>
    <t>POR GTT SOL 1X50ML</t>
  </si>
  <si>
    <t>AQUA PRO INJECTIONE BRAUN</t>
  </si>
  <si>
    <t>INJ SOL 20X10ML-PLA</t>
  </si>
  <si>
    <t>ATARALGIN</t>
  </si>
  <si>
    <t>POR TBL NOB 20</t>
  </si>
  <si>
    <t>ATROPIN BBP</t>
  </si>
  <si>
    <t>1MG/ML INJ SOL 10X1ML</t>
  </si>
  <si>
    <t>Biopron FORTE 30 tob.</t>
  </si>
  <si>
    <t>P</t>
  </si>
  <si>
    <t>BISOPROLOL MYLAN 5 MG</t>
  </si>
  <si>
    <t>5MG TBL FLM 30</t>
  </si>
  <si>
    <t>Carbo medicinalis PharmaSwiss tbl.20</t>
  </si>
  <si>
    <t>CYNOMEL 0,025 MG</t>
  </si>
  <si>
    <t>POR TBL NOB 30X0,025MG</t>
  </si>
  <si>
    <t>DEGAN</t>
  </si>
  <si>
    <t>TBL 40X10MG</t>
  </si>
  <si>
    <t>DUPHALAC</t>
  </si>
  <si>
    <t>667MG/ML POR SOL 1X500ML IV</t>
  </si>
  <si>
    <t>Espumisan cps.100x40mg-blistr</t>
  </si>
  <si>
    <t>0057585</t>
  </si>
  <si>
    <t>EUTHYROX</t>
  </si>
  <si>
    <t>100MCG TBL NOB 100 I</t>
  </si>
  <si>
    <t>EUTHYROX 50</t>
  </si>
  <si>
    <t>TBL 100X50RG</t>
  </si>
  <si>
    <t>FLECTOR EP GEL</t>
  </si>
  <si>
    <t>DRM GEL 1X100GM</t>
  </si>
  <si>
    <t>FYZIOLOGICKÝ ROZTOK VIAFLO</t>
  </si>
  <si>
    <t>INF SOL 60X100ML</t>
  </si>
  <si>
    <t>HELICID 20 ZENTIVA</t>
  </si>
  <si>
    <t>POR CPS ETD 90X20MG</t>
  </si>
  <si>
    <t>HEŘMÁNKOVÝ ČAJ LEROS</t>
  </si>
  <si>
    <t>SPC 20X1.5GM(SÁČKY)</t>
  </si>
  <si>
    <t>LACTULOSE AL SIRUP</t>
  </si>
  <si>
    <t>POR SIR 1X500ML</t>
  </si>
  <si>
    <t>LETROX 100</t>
  </si>
  <si>
    <t>POR TBL NOB 100X100RG II</t>
  </si>
  <si>
    <t>LETROX 50</t>
  </si>
  <si>
    <t>POR TBL NOB 100X50RG II</t>
  </si>
  <si>
    <t>LEXAURIN 3</t>
  </si>
  <si>
    <t>3MG TBL NOB 30</t>
  </si>
  <si>
    <t>LORADUR MITE</t>
  </si>
  <si>
    <t>POR TBL NOB 50</t>
  </si>
  <si>
    <t>LYSAKARE</t>
  </si>
  <si>
    <t>25G/25G INF SOL 1000ML</t>
  </si>
  <si>
    <t>MAGNESII LACTICI 0,5 TBL. MEDICAMENTA</t>
  </si>
  <si>
    <t>TBL NOB 50X0,5GM</t>
  </si>
  <si>
    <t>MÁTOVÝ ČAJ LEROS</t>
  </si>
  <si>
    <t>SPC 20X2.0GM(SÁČKY)</t>
  </si>
  <si>
    <t>Meduňka Leros n.s.</t>
  </si>
  <si>
    <t>20x1g</t>
  </si>
  <si>
    <t>NITROGLYCERIN-SLOVAKOFARMA</t>
  </si>
  <si>
    <t>0,5MG TBL SLG 20</t>
  </si>
  <si>
    <t>NOVALGIN</t>
  </si>
  <si>
    <t>INJ 10X2ML/1000MG</t>
  </si>
  <si>
    <t>500MG TBL FLM 20</t>
  </si>
  <si>
    <t>ONDANSETRON B. BRAUN 2 MG/ML</t>
  </si>
  <si>
    <t>INJ SOL 20X4ML/8MG LDPE</t>
  </si>
  <si>
    <t>PREDNISON 20 LECIVA</t>
  </si>
  <si>
    <t>TBL 20X20MG(BLISTR)</t>
  </si>
  <si>
    <t>PREDNISON AVMC</t>
  </si>
  <si>
    <t>10MG TBL NOB 40</t>
  </si>
  <si>
    <t>SUPPOSITORIA GLYCERINI IPSEN</t>
  </si>
  <si>
    <t>1,81G SUP 10</t>
  </si>
  <si>
    <t>TELMISARTAN SANDOZ 80 MG</t>
  </si>
  <si>
    <t>POR TBL NOB 30X80MG</t>
  </si>
  <si>
    <t>THYROZOL 10</t>
  </si>
  <si>
    <t>10MG TBL FLM 50</t>
  </si>
  <si>
    <t>TRAMAL KAPKY 100 MG/1 ML</t>
  </si>
  <si>
    <t>POR GTT SOL 1X10ML</t>
  </si>
  <si>
    <t>VENTOLIN INHALER N</t>
  </si>
  <si>
    <t>100MCG/DÁV INH SUS PSS 200DÁV</t>
  </si>
  <si>
    <t>Vitar Soda tbl.150</t>
  </si>
  <si>
    <t>neleč.</t>
  </si>
  <si>
    <t>XADOS 20 MG TABLETY</t>
  </si>
  <si>
    <t>POR TBL NOB 30X20MG</t>
  </si>
  <si>
    <t>ZOLPIDEM MYLAN</t>
  </si>
  <si>
    <t>POR TBL FLM 50X10MG</t>
  </si>
  <si>
    <t>POR TBL FLM 20X10MG</t>
  </si>
  <si>
    <t>léky - radiofarmaka (KNM)</t>
  </si>
  <si>
    <t>SODIUM IODIDE (131I) INJECTION 2035MBQ</t>
  </si>
  <si>
    <t>37-1110MBQ/ML INJ SOL 2035MBQ</t>
  </si>
  <si>
    <t>THERACAP 131 1000MBQ</t>
  </si>
  <si>
    <t>1000MBQ CPS DUR 1</t>
  </si>
  <si>
    <t>THERACAP 131 1100MBQ</t>
  </si>
  <si>
    <t>1100MBQ CPS DUR 1</t>
  </si>
  <si>
    <t>THERACAP 131 1850MBQ</t>
  </si>
  <si>
    <t>1850MBQ CPS DUR 1</t>
  </si>
  <si>
    <t>THERACAP 131 185MBQ</t>
  </si>
  <si>
    <t>185MBQ CPS DUR 1</t>
  </si>
  <si>
    <t>THERACAP 131 2500MBQ</t>
  </si>
  <si>
    <t>2500MBQ CPS DUR 1</t>
  </si>
  <si>
    <t>THERACAP 131 300MBQ</t>
  </si>
  <si>
    <t>300MBQ CPS DUR 1</t>
  </si>
  <si>
    <t>THERACAP 131 3500MBQ</t>
  </si>
  <si>
    <t>3500MBQ CPS DUR 1</t>
  </si>
  <si>
    <t>THERACAP 131 3700MBQ</t>
  </si>
  <si>
    <t>3700MBQ CPS DUR 1</t>
  </si>
  <si>
    <t>THERACAP 131 370MBQ</t>
  </si>
  <si>
    <t>370MBQ CPS DUR 1</t>
  </si>
  <si>
    <t>THERACAP 131 500MBQ</t>
  </si>
  <si>
    <t>500MBQ CPS DUR 1</t>
  </si>
  <si>
    <t>0.9% W/V SODIUM CHLORIDE I.V.</t>
  </si>
  <si>
    <t>INJ 20X10ML</t>
  </si>
  <si>
    <t>ANALGIN</t>
  </si>
  <si>
    <t>INJ SOL 5X5ML</t>
  </si>
  <si>
    <t>BETALOC</t>
  </si>
  <si>
    <t>1MG/ML INJ SOL 5X5ML</t>
  </si>
  <si>
    <t>BETALOC ZOK</t>
  </si>
  <si>
    <t>25MG TBL PRO 28</t>
  </si>
  <si>
    <t>DIAZEPAM SLOVAKOFARMA</t>
  </si>
  <si>
    <t>5MG TBL NOB 20(1X20)</t>
  </si>
  <si>
    <t>DITHIADEN</t>
  </si>
  <si>
    <t>TBL 20X2MG</t>
  </si>
  <si>
    <t>INJ 10X2ML</t>
  </si>
  <si>
    <t>ECOLAV Výplach očí 100ml</t>
  </si>
  <si>
    <t>100 ml</t>
  </si>
  <si>
    <t>EUTHYROX 112 MIKROGRAMŮ</t>
  </si>
  <si>
    <t>112MCG TBL NOB 100 II</t>
  </si>
  <si>
    <t>FUROSEMID HAMELN</t>
  </si>
  <si>
    <t>10MG/ML INJ SOL 10X2ML</t>
  </si>
  <si>
    <t>CHLORID SODNÝ 0,9% BRAUN</t>
  </si>
  <si>
    <t>INF SOL 10X250MLPELAH</t>
  </si>
  <si>
    <t>INF SOL 20X100MLPELAH</t>
  </si>
  <si>
    <t>CHLORID SODNÝ 10% BRAUN</t>
  </si>
  <si>
    <t>INF CNC SOL 20X10ML</t>
  </si>
  <si>
    <t>IBALGIN PLUS</t>
  </si>
  <si>
    <t>400MG/100MG TBL FLM 24</t>
  </si>
  <si>
    <t>IBALGIN RAPID</t>
  </si>
  <si>
    <t>400MG TBL FLM 12 I</t>
  </si>
  <si>
    <t>KL BARVA NA  DETI 20 g</t>
  </si>
  <si>
    <t>KL KAPSLE</t>
  </si>
  <si>
    <t>MESOCAIN</t>
  </si>
  <si>
    <t>GEL 1X20GM</t>
  </si>
  <si>
    <t>NORADRENALIN LECIVA</t>
  </si>
  <si>
    <t>OCTENISEPT</t>
  </si>
  <si>
    <t>0,1G/100G DRM SPR SOL 1X250ML</t>
  </si>
  <si>
    <t>SEPTONEX</t>
  </si>
  <si>
    <t>SPR 1X45ML</t>
  </si>
  <si>
    <t>STADALAX</t>
  </si>
  <si>
    <t>POR TBL OBD 20X5MG</t>
  </si>
  <si>
    <t>BRAIN-SPECT KIT 3</t>
  </si>
  <si>
    <t>0,3MG RAD KIT 3</t>
  </si>
  <si>
    <t>DATSCAN 74MBQ</t>
  </si>
  <si>
    <t>74MBQ/ML INJ SOL 1X2,5ML</t>
  </si>
  <si>
    <t>DMSA kit</t>
  </si>
  <si>
    <t>1,5MG RAD KIT 5</t>
  </si>
  <si>
    <t>HAMA test</t>
  </si>
  <si>
    <t>1x 5 testů</t>
  </si>
  <si>
    <t>INDIUM (IN111) OXINATE 37MBQ</t>
  </si>
  <si>
    <t>37MBQ/ML RAD PRE SOL 1X1ML+1X3ML</t>
  </si>
  <si>
    <t>KRYPTOSCAN 74MBQ</t>
  </si>
  <si>
    <t>74-2735MBQ RAD GEN 74MBQ</t>
  </si>
  <si>
    <t>LEUCO-SCINT KIT 3</t>
  </si>
  <si>
    <t>0,18MG RAD KIT 3+3+3+MAT</t>
  </si>
  <si>
    <t>MACRO-ALBUMON KIT 6</t>
  </si>
  <si>
    <t>2MG RAD KIT 6</t>
  </si>
  <si>
    <t>MIBG(I123)INJECTION 1X4ML</t>
  </si>
  <si>
    <t>74MBQ/ML INJ SOL 1X4ML</t>
  </si>
  <si>
    <t>MIBG(I123)INJECTION 1X5ML</t>
  </si>
  <si>
    <t>74MBQ/ML INJ SOL 1X5ML</t>
  </si>
  <si>
    <t>MYOVIEW 5</t>
  </si>
  <si>
    <t>230MCG RAD KIT 5</t>
  </si>
  <si>
    <t>NANO-ALBUMON KIT 3</t>
  </si>
  <si>
    <t>1MG RAD KIT 3</t>
  </si>
  <si>
    <t>RADIONUKLIDOVÝ GENERÁTOR 81RB/81MKR 74MBQ</t>
  </si>
  <si>
    <t>18-740MBQ RAD GEN 74MBQ</t>
  </si>
  <si>
    <t>RENOCIS</t>
  </si>
  <si>
    <t>1MG RAD KIT 5X1MG</t>
  </si>
  <si>
    <t>ROTOP-EHIDA 2</t>
  </si>
  <si>
    <t>20MG RAD KIT 5X20MG</t>
  </si>
  <si>
    <t>SCINTIMUN 2+2</t>
  </si>
  <si>
    <t>1MG RAD KIT 2+2</t>
  </si>
  <si>
    <t>TECEOS DPD</t>
  </si>
  <si>
    <t>13 MG RAD KIT 5</t>
  </si>
  <si>
    <t>TECHNESCAN DMSA</t>
  </si>
  <si>
    <t>1,2MG RAD KIT 5</t>
  </si>
  <si>
    <t>TECHNESCAN DTPA</t>
  </si>
  <si>
    <t>20,5MG RAD KIT 5</t>
  </si>
  <si>
    <t>TECHNESCAN HDP</t>
  </si>
  <si>
    <t>3MG RAD KIT 5</t>
  </si>
  <si>
    <t>TECHNESCAN MAG 3</t>
  </si>
  <si>
    <t>1MG RAD KIT 5</t>
  </si>
  <si>
    <t>TECHNESCAN PYP</t>
  </si>
  <si>
    <t>20MG RAD KIT 5</t>
  </si>
  <si>
    <t>TECHNESCAN SESTAMIBI</t>
  </si>
  <si>
    <t>TEKTROTYD</t>
  </si>
  <si>
    <t>20MCG RAD KIT 1+1</t>
  </si>
  <si>
    <t>ULTRA TECHNEKOW FM 10,75GBQ</t>
  </si>
  <si>
    <t>2,15-43,00GBQ RAD GEN 10,75GBQ</t>
  </si>
  <si>
    <t>ULTRA TECHNEKOW FM 6,45GBQ</t>
  </si>
  <si>
    <t>2,15-43,00GBQ RAD GEN 6,45GBQ</t>
  </si>
  <si>
    <t>YTTRIUM (90Y) COLLOID SUSPENSION 296MBQ</t>
  </si>
  <si>
    <t>37-370MBQ/ML INJ SUS 296MBQ</t>
  </si>
  <si>
    <t>YTTRIUM (90Y) COLLOID SUSPENSION 740MBQ</t>
  </si>
  <si>
    <t>37-370MBQ/ML INJ SUS 740MBQ</t>
  </si>
  <si>
    <t>léky - RTG diagnostika ZUL (LEK)</t>
  </si>
  <si>
    <t>RAPISCAN 400 MCG</t>
  </si>
  <si>
    <t>INJ SOL 1X5ML</t>
  </si>
  <si>
    <t>APAURIN</t>
  </si>
  <si>
    <t>INJ 10X2ML/10MG</t>
  </si>
  <si>
    <t>ARDEAOSMOSOL MA 20</t>
  </si>
  <si>
    <t>200G/L INF SOL 10X200ML</t>
  </si>
  <si>
    <t>BUSCOPAN</t>
  </si>
  <si>
    <t>20MG/ML INJ SOL 5X1ML</t>
  </si>
  <si>
    <t>CARBOSORB</t>
  </si>
  <si>
    <t>320MG TBL NOB 20</t>
  </si>
  <si>
    <t>CODEIN SLOVAKOFARMA 30MG</t>
  </si>
  <si>
    <t>TBL 10X30MG-BLISTR</t>
  </si>
  <si>
    <t>ENDIARON</t>
  </si>
  <si>
    <t>250MG TBL FLM 20</t>
  </si>
  <si>
    <t>INJ SOL 100X20ML II</t>
  </si>
  <si>
    <t>INF SOL 10X1000MLPLAH</t>
  </si>
  <si>
    <t>INF SOL 10X500MLPELAH</t>
  </si>
  <si>
    <t>INDOMETACIN 100 BERLIN-CHEMIE</t>
  </si>
  <si>
    <t>SUP 10X100MG</t>
  </si>
  <si>
    <t>KL PRIPRAVEK</t>
  </si>
  <si>
    <t>MAGNESIUM SULFATE KALCEKS</t>
  </si>
  <si>
    <t>100MG/ML INJ/INF SOL 5X10ML</t>
  </si>
  <si>
    <t>TORECAN</t>
  </si>
  <si>
    <t>INJ 5X1ML/6.5MG</t>
  </si>
  <si>
    <t>TRAMADOL KALCEKS</t>
  </si>
  <si>
    <t>50MG/ML INJ/INF SOL 5X2ML</t>
  </si>
  <si>
    <t>[ 18F]FMISO, INJ 1,0 GBQ</t>
  </si>
  <si>
    <t>200-2200MBQ/ML INJ SOL 1GBQ</t>
  </si>
  <si>
    <t>3-[18F] FLT, INJ 1GBQ</t>
  </si>
  <si>
    <t>1-8GBQ INJ SOL 2,25GBQ</t>
  </si>
  <si>
    <t>3-[18F] FLT, INJ 2,5GBQ</t>
  </si>
  <si>
    <t>1-8GBQ INJ SOL 2GBQ</t>
  </si>
  <si>
    <t>FLUDEOXYGLUKOSA INJ. 1GBQ</t>
  </si>
  <si>
    <t>100-1500MBQ/ML INJ SOL 1GBQ</t>
  </si>
  <si>
    <t>FLUDEOXYGLUKOSA INJ. 2GBQ</t>
  </si>
  <si>
    <t>100-1500MBQ/ML INJ SOL 2GBQ</t>
  </si>
  <si>
    <t>FLUDEOXYGLUKOSA INJ. 3GBQ</t>
  </si>
  <si>
    <t>100-1500MBQ/ML INJ SOL 3GBQ</t>
  </si>
  <si>
    <t>FLUDEOXYGLUKOSA INJ. 4GBQ</t>
  </si>
  <si>
    <t>100-1500MBQ/ML INJ SOL 4GBQ</t>
  </si>
  <si>
    <t>FLUDEOXYGLUKOSA INJ. 5GBQ</t>
  </si>
  <si>
    <t>100-1500MBQ/ML INJ SOL 5GBQ</t>
  </si>
  <si>
    <t>FLUDEOXYGLUKOSA INJ. 6GBQ</t>
  </si>
  <si>
    <t>100-1500MBQ/ML INJ SOL 6GBQ</t>
  </si>
  <si>
    <t>FLUOROCHOLINE (18F) UJV 3GBQ</t>
  </si>
  <si>
    <t>100-1500MBQ/ML INJ SOL 0,5-20ML</t>
  </si>
  <si>
    <t>MICROPAQUE CT</t>
  </si>
  <si>
    <t>SUS 1X2000ML/100GM</t>
  </si>
  <si>
    <t>ULTRAVIST 370 MG/ML</t>
  </si>
  <si>
    <t>INJ SOL 10X100ML</t>
  </si>
  <si>
    <t>INJ SOL 8X500ML</t>
  </si>
  <si>
    <t>INJ SOL 1X200ML</t>
  </si>
  <si>
    <t>INJ SOL 10X50ML</t>
  </si>
  <si>
    <t>léky - centra (LEK)</t>
  </si>
  <si>
    <t>LUTATHERA 370 MBQ</t>
  </si>
  <si>
    <t>370 MBQ/ML INF SOL 20,5-25ML</t>
  </si>
  <si>
    <t>THYROGEN 0.9 MG</t>
  </si>
  <si>
    <t>INJ PLV SOL 2X0.9MG</t>
  </si>
  <si>
    <t>XOFIGO 1100KBQ</t>
  </si>
  <si>
    <t>1100KBQ/ML INJ SOL 1X6ML</t>
  </si>
  <si>
    <t>2211 - KNM: lůžkové oddělení 40</t>
  </si>
  <si>
    <t>2221 - KNM: ambulance</t>
  </si>
  <si>
    <t xml:space="preserve">2251 - KNM: přístr.pracoviště - PET </t>
  </si>
  <si>
    <t>A04AA01 - ONDANSETRON</t>
  </si>
  <si>
    <t>C07AB02 - METOPROLOL</t>
  </si>
  <si>
    <t>C07AB07 - BISOPROLOL</t>
  </si>
  <si>
    <t>H02AB07 - PREDNISON</t>
  </si>
  <si>
    <t>N02BB02 - SODNÁ SŮL METAMIZOLU</t>
  </si>
  <si>
    <t>N05CF02 - ZOLPIDEM</t>
  </si>
  <si>
    <t>R03AC02 - SALBUTAMOL</t>
  </si>
  <si>
    <t>V08AB05 - JOPROMID</t>
  </si>
  <si>
    <t>A06AD11 - LAKTULOSA</t>
  </si>
  <si>
    <t>H03AA01 - SODNÁ SŮL LEVOTHYROXINU</t>
  </si>
  <si>
    <t>C01CA03 - NOREPINEFRIN</t>
  </si>
  <si>
    <t>A04AA01</t>
  </si>
  <si>
    <t>187607</t>
  </si>
  <si>
    <t>ONDANSETRON B. BRAUN</t>
  </si>
  <si>
    <t>2MG/ML INJ SOL 20X4ML II</t>
  </si>
  <si>
    <t>A06AD11</t>
  </si>
  <si>
    <t>226525</t>
  </si>
  <si>
    <t>42547</t>
  </si>
  <si>
    <t>LACTULOSE AL</t>
  </si>
  <si>
    <t>667MG/ML SIR 1X500ML</t>
  </si>
  <si>
    <t>C07AB07</t>
  </si>
  <si>
    <t>233579</t>
  </si>
  <si>
    <t>BISOPROLOL MYLAN</t>
  </si>
  <si>
    <t>H02AB07</t>
  </si>
  <si>
    <t>247206</t>
  </si>
  <si>
    <t>2963</t>
  </si>
  <si>
    <t>PREDNISON LÉČIVA</t>
  </si>
  <si>
    <t>20MG TBL NOB 20</t>
  </si>
  <si>
    <t>H03AA01</t>
  </si>
  <si>
    <t>187425</t>
  </si>
  <si>
    <t>LETROX</t>
  </si>
  <si>
    <t>50MCG TBL NOB 100</t>
  </si>
  <si>
    <t>187427</t>
  </si>
  <si>
    <t>100MCG TBL NOB 100</t>
  </si>
  <si>
    <t>243130</t>
  </si>
  <si>
    <t>243138</t>
  </si>
  <si>
    <t>50MCG TBL NOB 100 II</t>
  </si>
  <si>
    <t>N02BB02</t>
  </si>
  <si>
    <t>55823</t>
  </si>
  <si>
    <t>7981</t>
  </si>
  <si>
    <t>500MG/ML INJ SOL 10X2ML</t>
  </si>
  <si>
    <t>N05CF02</t>
  </si>
  <si>
    <t>233360</t>
  </si>
  <si>
    <t>10MG TBL FLM 20</t>
  </si>
  <si>
    <t>233366</t>
  </si>
  <si>
    <t>R03AC02</t>
  </si>
  <si>
    <t>231956</t>
  </si>
  <si>
    <t>C01CA03</t>
  </si>
  <si>
    <t>536</t>
  </si>
  <si>
    <t>NORADRENALIN LÉČIVA</t>
  </si>
  <si>
    <t>1MG/ML INF CNC SOL 5X1ML</t>
  </si>
  <si>
    <t>C07AB02</t>
  </si>
  <si>
    <t>231697</t>
  </si>
  <si>
    <t>231703</t>
  </si>
  <si>
    <t>243135</t>
  </si>
  <si>
    <t>V08AB05</t>
  </si>
  <si>
    <t>224707</t>
  </si>
  <si>
    <t>ULTRAVIST</t>
  </si>
  <si>
    <t>370MG I/ML INJ SOL 1X200ML</t>
  </si>
  <si>
    <t>224708</t>
  </si>
  <si>
    <t>370MG I/ML INJ SOL 10X100ML</t>
  </si>
  <si>
    <t>224709</t>
  </si>
  <si>
    <t>370MG I/ML INJ SOL 10X50ML</t>
  </si>
  <si>
    <t>224716</t>
  </si>
  <si>
    <t>370MG I/ML INJ SOL 8X500ML</t>
  </si>
  <si>
    <t>Přehled plnění pozitivního listu - spotřeba léčivých přípravků - orientační přehled</t>
  </si>
  <si>
    <t>22 - KNM: Klinika nukleární medicíny</t>
  </si>
  <si>
    <t>2241 - KNM: laboratoř-SVLS</t>
  </si>
  <si>
    <t>2294 - KNM: centrum - KNM</t>
  </si>
  <si>
    <t>Klinika nukleární medicíny</t>
  </si>
  <si>
    <t>HVLP</t>
  </si>
  <si>
    <t>89301222</t>
  </si>
  <si>
    <t>Všeobecná ambulance Celkem</t>
  </si>
  <si>
    <t>Klinika nukleární medicíny Celkem</t>
  </si>
  <si>
    <t>* Legenda</t>
  </si>
  <si>
    <t>DIAPZT = Pomůcky pro diabetiky, jejichž název začíná slovem "Pumpa"</t>
  </si>
  <si>
    <t>Budíková Miroslava</t>
  </si>
  <si>
    <t>Buriánková Eva</t>
  </si>
  <si>
    <t>Dočkalová Eva</t>
  </si>
  <si>
    <t>Formánek Radim</t>
  </si>
  <si>
    <t>Henzlová Lenka</t>
  </si>
  <si>
    <t>Hudson Lenka</t>
  </si>
  <si>
    <t>Ičová Veronika</t>
  </si>
  <si>
    <t>Kamínek Milan</t>
  </si>
  <si>
    <t>Koranda Pavel</t>
  </si>
  <si>
    <t>Metelková Iva</t>
  </si>
  <si>
    <t>Páterová Jana</t>
  </si>
  <si>
    <t>Quinn Libuše</t>
  </si>
  <si>
    <t>ALPRAZOLAM</t>
  </si>
  <si>
    <t>6618</t>
  </si>
  <si>
    <t>NEUROL</t>
  </si>
  <si>
    <t>0,5MG TBL NOB 30</t>
  </si>
  <si>
    <t>91788</t>
  </si>
  <si>
    <t>0,25MG TBL NOB 30</t>
  </si>
  <si>
    <t>BROMAZEPAM</t>
  </si>
  <si>
    <t>88217</t>
  </si>
  <si>
    <t>LEXAURIN</t>
  </si>
  <si>
    <t>1,5MG TBL NOB 30</t>
  </si>
  <si>
    <t>216146</t>
  </si>
  <si>
    <t>3MG TBL NOB 28</t>
  </si>
  <si>
    <t>DESLORATADIN</t>
  </si>
  <si>
    <t>26331</t>
  </si>
  <si>
    <t>AERIUS</t>
  </si>
  <si>
    <t>5MG TBL FLM 100</t>
  </si>
  <si>
    <t>DIKLOFENAK</t>
  </si>
  <si>
    <t>15626</t>
  </si>
  <si>
    <t>VOLTAREN RETARD</t>
  </si>
  <si>
    <t>100MG TBL PRO 30X1</t>
  </si>
  <si>
    <t>DIOSMIN, KOMBINACE</t>
  </si>
  <si>
    <t>14075</t>
  </si>
  <si>
    <t>DETRALEX</t>
  </si>
  <si>
    <t>500MG TBL FLM 60</t>
  </si>
  <si>
    <t>225549</t>
  </si>
  <si>
    <t>500MG TBL FLM 180(2X90)</t>
  </si>
  <si>
    <t>METOKLOPRAMID</t>
  </si>
  <si>
    <t>93104</t>
  </si>
  <si>
    <t>PANTOPRAZOL</t>
  </si>
  <si>
    <t>214525</t>
  </si>
  <si>
    <t>CONTROLOC</t>
  </si>
  <si>
    <t>40MG TBL ENT 28 I</t>
  </si>
  <si>
    <t>214435</t>
  </si>
  <si>
    <t>20MG TBL ENT 100</t>
  </si>
  <si>
    <t>214526</t>
  </si>
  <si>
    <t>40MG TBL ENT 100 I</t>
  </si>
  <si>
    <t>PERINDOPRIL</t>
  </si>
  <si>
    <t>101211</t>
  </si>
  <si>
    <t>PRESTARIUM NEO</t>
  </si>
  <si>
    <t>5MG TBL FLM 90(3X30)</t>
  </si>
  <si>
    <t>PERINDOPRIL A DIURETIKA</t>
  </si>
  <si>
    <t>122690</t>
  </si>
  <si>
    <t>PRESTARIUM NEO COMBI</t>
  </si>
  <si>
    <t>5MG/1,25MG TBL FLM 90(3X30)</t>
  </si>
  <si>
    <t>PITOFENON A ANALGETIKA</t>
  </si>
  <si>
    <t>88708</t>
  </si>
  <si>
    <t>ALGIFEN</t>
  </si>
  <si>
    <t>500MG/5,25MG/0,1MG TBL NOB 20</t>
  </si>
  <si>
    <t>PREDNISOLON</t>
  </si>
  <si>
    <t>92411</t>
  </si>
  <si>
    <t>ALPICORT</t>
  </si>
  <si>
    <t>2MG/ML+4MG/ML DRM SOL 100ML</t>
  </si>
  <si>
    <t>ZOLPIDEM</t>
  </si>
  <si>
    <t>ITOPRIDUM</t>
  </si>
  <si>
    <t>166760</t>
  </si>
  <si>
    <t>KINITO</t>
  </si>
  <si>
    <t>50MG TBL FLM 100(10X10)</t>
  </si>
  <si>
    <t>SODNÁ SŮL LEVOTHYROXINU</t>
  </si>
  <si>
    <t>169714</t>
  </si>
  <si>
    <t>125MCG TBL NOB 100</t>
  </si>
  <si>
    <t>172044</t>
  </si>
  <si>
    <t>150MCG TBL NOB 100</t>
  </si>
  <si>
    <t>184245</t>
  </si>
  <si>
    <t>75MCG TBL NOB 100</t>
  </si>
  <si>
    <t>97186</t>
  </si>
  <si>
    <t>243133</t>
  </si>
  <si>
    <t>125MCG TBL NOB 100 II</t>
  </si>
  <si>
    <t>243131</t>
  </si>
  <si>
    <t>75MCG TBL NOB 100 II</t>
  </si>
  <si>
    <t>243140</t>
  </si>
  <si>
    <t>150MCG TBL NOB 100 II</t>
  </si>
  <si>
    <t>243134</t>
  </si>
  <si>
    <t>88MCG TBL NOB 100 II</t>
  </si>
  <si>
    <t>243137</t>
  </si>
  <si>
    <t>200MCG TBL NOB 100 II</t>
  </si>
  <si>
    <t>243136</t>
  </si>
  <si>
    <t>137MCG TBL NOB 100 II</t>
  </si>
  <si>
    <t>STŘÍBRNÁ SŮL SULFADIAZINU, KOMBINACE</t>
  </si>
  <si>
    <t>14873</t>
  </si>
  <si>
    <t>IALUGEN PLUS</t>
  </si>
  <si>
    <t>0,5MG/G+10MG/G LIG IPR 10</t>
  </si>
  <si>
    <t>SODNÁ SŮL LIOTHYRONINU</t>
  </si>
  <si>
    <t>185376</t>
  </si>
  <si>
    <t>CYNOMEL</t>
  </si>
  <si>
    <t>0,025MG TBL NOB 30</t>
  </si>
  <si>
    <t>ALOPURINOL</t>
  </si>
  <si>
    <t>2592</t>
  </si>
  <si>
    <t>MILURIT</t>
  </si>
  <si>
    <t>100MG TBL NOB 50</t>
  </si>
  <si>
    <t>BETAMETHASON</t>
  </si>
  <si>
    <t>192217</t>
  </si>
  <si>
    <t>DIPROSALIC</t>
  </si>
  <si>
    <t>0,5MG/G+20MG/G DRM SOL 30ML</t>
  </si>
  <si>
    <t>BISOPROLOL</t>
  </si>
  <si>
    <t>176913</t>
  </si>
  <si>
    <t>RIVOCOR</t>
  </si>
  <si>
    <t>5MG TBL FLM 90</t>
  </si>
  <si>
    <t>CETIRIZIN</t>
  </si>
  <si>
    <t>5496</t>
  </si>
  <si>
    <t>ZODAC</t>
  </si>
  <si>
    <t>10MG TBL FLM 60</t>
  </si>
  <si>
    <t>DEXAMETHASON</t>
  </si>
  <si>
    <t>84700</t>
  </si>
  <si>
    <t>OTOBACID N</t>
  </si>
  <si>
    <t>0,2MG/G+5MG/G+479,8MG/G AUR GTT SOL 1X5ML</t>
  </si>
  <si>
    <t>DEXAMETHASON A ANTIINFEKTIVA</t>
  </si>
  <si>
    <t>180988</t>
  </si>
  <si>
    <t>GENTADEX</t>
  </si>
  <si>
    <t>5MG/ML+1MG/ML OPH GTT SOL 1X5ML</t>
  </si>
  <si>
    <t>125122</t>
  </si>
  <si>
    <t>APO-DICLO SR 100</t>
  </si>
  <si>
    <t>100MG TBL RET 100</t>
  </si>
  <si>
    <t>FENOFIBRÁT</t>
  </si>
  <si>
    <t>218879</t>
  </si>
  <si>
    <t>FENOFIX</t>
  </si>
  <si>
    <t>267MG CPS DUR 90</t>
  </si>
  <si>
    <t>JINÁ ANTIBIOTIKA PRO LOKÁLNÍ APLIKACI</t>
  </si>
  <si>
    <t>1066</t>
  </si>
  <si>
    <t>FRAMYKOIN</t>
  </si>
  <si>
    <t>250IU/G+5,2MG/G UNG 10G</t>
  </si>
  <si>
    <t>NIMESULID</t>
  </si>
  <si>
    <t>132723</t>
  </si>
  <si>
    <t>AULIN</t>
  </si>
  <si>
    <t>100MG POR GRA SUS 30</t>
  </si>
  <si>
    <t>TELMISARTAN A DIURETIKA</t>
  </si>
  <si>
    <t>190081</t>
  </si>
  <si>
    <t>TELMISARTAN/HYDROCHLOROTHIAZID EGIS</t>
  </si>
  <si>
    <t>80MG/12,5MG TBL NOB 28 I</t>
  </si>
  <si>
    <t>84795</t>
  </si>
  <si>
    <t>ZOLPIDEM RATIOPHARM</t>
  </si>
  <si>
    <t>10MG TBL FLM 100</t>
  </si>
  <si>
    <t>PERINDOPRIL A BISOPROLOL</t>
  </si>
  <si>
    <t>213255</t>
  </si>
  <si>
    <t>COSYREL</t>
  </si>
  <si>
    <t>5MG/5MG TBL FLM 30</t>
  </si>
  <si>
    <t>ACEBUTOLOL</t>
  </si>
  <si>
    <t>80058</t>
  </si>
  <si>
    <t>SECTRAL</t>
  </si>
  <si>
    <t>400MG TBL FLM 30</t>
  </si>
  <si>
    <t>ALFAKALCIDOL</t>
  </si>
  <si>
    <t>14329</t>
  </si>
  <si>
    <t>ALPHA D3</t>
  </si>
  <si>
    <t>0,25MCG CPS MOL 30</t>
  </si>
  <si>
    <t>AMLODIPIN</t>
  </si>
  <si>
    <t>125060</t>
  </si>
  <si>
    <t>APO-AMLO</t>
  </si>
  <si>
    <t>5MG TBL NOB 30</t>
  </si>
  <si>
    <t>232163</t>
  </si>
  <si>
    <t>CONCOR</t>
  </si>
  <si>
    <t>DOXYCYKLIN</t>
  </si>
  <si>
    <t>12738</t>
  </si>
  <si>
    <t>DOXYHEXAL</t>
  </si>
  <si>
    <t>200MG TBL NOB 20</t>
  </si>
  <si>
    <t>32953</t>
  </si>
  <si>
    <t>100MG TBL NOB 10</t>
  </si>
  <si>
    <t>ELEKTROLYTY</t>
  </si>
  <si>
    <t>98872</t>
  </si>
  <si>
    <t>9G/L INF SOL 30X250ML</t>
  </si>
  <si>
    <t>HYDROKORTISON-BUTYRÁT</t>
  </si>
  <si>
    <t>218234</t>
  </si>
  <si>
    <t>LOCOID LIPOCREAM 0,1%</t>
  </si>
  <si>
    <t>1MG/G CRM 1X30G</t>
  </si>
  <si>
    <t>CHOLEKALCIFEROL</t>
  </si>
  <si>
    <t>12023</t>
  </si>
  <si>
    <t>VIGANTOL</t>
  </si>
  <si>
    <t>0,5MG/ML POR GTT SOL 1X10ML</t>
  </si>
  <si>
    <t>INDAPAMID</t>
  </si>
  <si>
    <t>151949</t>
  </si>
  <si>
    <t>INDAP</t>
  </si>
  <si>
    <t>2,5MG CPS DUR 100</t>
  </si>
  <si>
    <t>221154</t>
  </si>
  <si>
    <t>NORETHISTERON A ESTROGEN</t>
  </si>
  <si>
    <t>96382</t>
  </si>
  <si>
    <t>TRISEQUENS</t>
  </si>
  <si>
    <t>2MG+2MG/1MG+1MG TBL FLM 1X28</t>
  </si>
  <si>
    <t>OMEPRAZOL</t>
  </si>
  <si>
    <t>25366</t>
  </si>
  <si>
    <t>HELICID</t>
  </si>
  <si>
    <t>20MG CPS ETD 90 I</t>
  </si>
  <si>
    <t>TRAZODON</t>
  </si>
  <si>
    <t>54094</t>
  </si>
  <si>
    <t>TRITTICO AC</t>
  </si>
  <si>
    <t>75MG TBL RET 30</t>
  </si>
  <si>
    <t>DIENOGEST A ETHINYLESTRADIOL</t>
  </si>
  <si>
    <t>132824</t>
  </si>
  <si>
    <t>BONADEA</t>
  </si>
  <si>
    <t>2MG/0,03MG TBL FLM 3X21</t>
  </si>
  <si>
    <t>AMOXICILIN A  INHIBITOR BETA-LAKTAMASY</t>
  </si>
  <si>
    <t>72972</t>
  </si>
  <si>
    <t>AMOKSIKLAV 1,2 G</t>
  </si>
  <si>
    <t>1000MG/200MG INJ/INF PLV SOL 5</t>
  </si>
  <si>
    <t>46692</t>
  </si>
  <si>
    <t>MELPERON</t>
  </si>
  <si>
    <t>199466</t>
  </si>
  <si>
    <t>BURONIL</t>
  </si>
  <si>
    <t>25MG TBL FLM 50</t>
  </si>
  <si>
    <t>KLARITHROMYCIN</t>
  </si>
  <si>
    <t>216186</t>
  </si>
  <si>
    <t>KLACID SR</t>
  </si>
  <si>
    <t>500MG TBL RET 14</t>
  </si>
  <si>
    <t>KODEIN</t>
  </si>
  <si>
    <t>220279</t>
  </si>
  <si>
    <t>KODEIN XANTIS</t>
  </si>
  <si>
    <t>30MG TBL NOB 10</t>
  </si>
  <si>
    <t>KYSELINA ACETYLSALICYLOVÁ</t>
  </si>
  <si>
    <t>188850</t>
  </si>
  <si>
    <t>STACYL</t>
  </si>
  <si>
    <t>100MG TBL ENT 100</t>
  </si>
  <si>
    <t>SILDENAFIL</t>
  </si>
  <si>
    <t>166801</t>
  </si>
  <si>
    <t>OLVION</t>
  </si>
  <si>
    <t>100MG TBL FLM 8</t>
  </si>
  <si>
    <t>TELMISARTAN A AMLODIPIN</t>
  </si>
  <si>
    <t>206208</t>
  </si>
  <si>
    <t>TEZEFORT</t>
  </si>
  <si>
    <t>80MG/5MG TBL NOB 90</t>
  </si>
  <si>
    <t>ATORVASTATIN A EZETIMIB</t>
  </si>
  <si>
    <t>228547</t>
  </si>
  <si>
    <t>ZETOVAR</t>
  </si>
  <si>
    <t>10MG/40MG TBL NOB 100</t>
  </si>
  <si>
    <t>14398</t>
  </si>
  <si>
    <t>1MCG CPS MOL 30</t>
  </si>
  <si>
    <t>BILASTIN</t>
  </si>
  <si>
    <t>148675</t>
  </si>
  <si>
    <t>XADOS</t>
  </si>
  <si>
    <t>20MG TBL NOB 50</t>
  </si>
  <si>
    <t>233559</t>
  </si>
  <si>
    <t>2,5MG TBL FLM 30</t>
  </si>
  <si>
    <t>88219</t>
  </si>
  <si>
    <t>DIGOXIN</t>
  </si>
  <si>
    <t>3542</t>
  </si>
  <si>
    <t>DIGOXIN LÉČIVA</t>
  </si>
  <si>
    <t>0,250MG TBL NOB 30</t>
  </si>
  <si>
    <t>FUROSEMID</t>
  </si>
  <si>
    <t>56804</t>
  </si>
  <si>
    <t>FURORESE</t>
  </si>
  <si>
    <t>40MG TBL NOB 50</t>
  </si>
  <si>
    <t>CHLORID DRASELNÝ</t>
  </si>
  <si>
    <t>200935</t>
  </si>
  <si>
    <t>KALNORMIN</t>
  </si>
  <si>
    <t>1G TBL PRO 30</t>
  </si>
  <si>
    <t>INOSIN PRANOBEX</t>
  </si>
  <si>
    <t>107676</t>
  </si>
  <si>
    <t>ISOPRINOSINE</t>
  </si>
  <si>
    <t>500MG TBL NOB 50</t>
  </si>
  <si>
    <t>KYSELINA FUSIDOVÁ</t>
  </si>
  <si>
    <t>88746</t>
  </si>
  <si>
    <t>FUCIDIN</t>
  </si>
  <si>
    <t>20MG/G UNG 1X15G</t>
  </si>
  <si>
    <t>NEBIVOLOL</t>
  </si>
  <si>
    <t>112579</t>
  </si>
  <si>
    <t>NEBIVOLOL SANDOZ</t>
  </si>
  <si>
    <t>5MG TBL NOB 98</t>
  </si>
  <si>
    <t>17187</t>
  </si>
  <si>
    <t>NIMESIL</t>
  </si>
  <si>
    <t>25365</t>
  </si>
  <si>
    <t>20MG CPS ETD 28 I</t>
  </si>
  <si>
    <t>PREDNISON</t>
  </si>
  <si>
    <t>SULFAMETHOXAZOL A TRIMETHOPRIM</t>
  </si>
  <si>
    <t>203954</t>
  </si>
  <si>
    <t>BISEPTOL</t>
  </si>
  <si>
    <t>400MG/80MG TBL NOB 28</t>
  </si>
  <si>
    <t>THIAMAZOL</t>
  </si>
  <si>
    <t>87149</t>
  </si>
  <si>
    <t>THYROZOL</t>
  </si>
  <si>
    <t>221131</t>
  </si>
  <si>
    <t>STILNOX</t>
  </si>
  <si>
    <t>10MG TBL FLM 28</t>
  </si>
  <si>
    <t>HOŘČÍK (KOMBINACE RŮZNÝCH SOLÍ)</t>
  </si>
  <si>
    <t>215978</t>
  </si>
  <si>
    <t>MAGNOSOLV</t>
  </si>
  <si>
    <t>365MG POR GRA SOL SCC 30</t>
  </si>
  <si>
    <t>ACEKLOFENAK</t>
  </si>
  <si>
    <t>191729</t>
  </si>
  <si>
    <t>BIOFENAC</t>
  </si>
  <si>
    <t>100MG TBL FLM 20</t>
  </si>
  <si>
    <t>ACIKLOVIR</t>
  </si>
  <si>
    <t>155938</t>
  </si>
  <si>
    <t>HERPESIN</t>
  </si>
  <si>
    <t>200MG TBL NOB 25</t>
  </si>
  <si>
    <t>AZITHROMYCIN</t>
  </si>
  <si>
    <t>155864</t>
  </si>
  <si>
    <t>SUMAMED FORTE</t>
  </si>
  <si>
    <t>40MG/ML POR PLV SUS 30ML</t>
  </si>
  <si>
    <t>RUPATADIN</t>
  </si>
  <si>
    <t>114303</t>
  </si>
  <si>
    <t>TAMALIS</t>
  </si>
  <si>
    <t>10MG TBL NOB 50</t>
  </si>
  <si>
    <t>XYLOMETAZOLIN</t>
  </si>
  <si>
    <t>218087</t>
  </si>
  <si>
    <t>OTRIVIN RHINOSTOP</t>
  </si>
  <si>
    <t>0,5MG/ML+0,6MG/ML NAS SPR SOL 1X10ML+PUMPA</t>
  </si>
  <si>
    <t>5951</t>
  </si>
  <si>
    <t>AMOKSIKLAV 1 G</t>
  </si>
  <si>
    <t>875MG/125MG TBL FLM 14</t>
  </si>
  <si>
    <t>ADAPALEN</t>
  </si>
  <si>
    <t>46643</t>
  </si>
  <si>
    <t>DIFFERINE</t>
  </si>
  <si>
    <t>1MG/G CRM 30G</t>
  </si>
  <si>
    <t>46639</t>
  </si>
  <si>
    <t>1MG/G GEL 30G</t>
  </si>
  <si>
    <t>219840</t>
  </si>
  <si>
    <t>CONCOR COR</t>
  </si>
  <si>
    <t>2,5MG TBL FLM 100</t>
  </si>
  <si>
    <t>230583</t>
  </si>
  <si>
    <t>500MG TBL FLM 180</t>
  </si>
  <si>
    <t>IPRATROPIUM-BROMID</t>
  </si>
  <si>
    <t>32992</t>
  </si>
  <si>
    <t>ATROVENT N</t>
  </si>
  <si>
    <t>0,02MG/DÁV INH SOL PSS 200DÁV</t>
  </si>
  <si>
    <t>KETOPROFEN</t>
  </si>
  <si>
    <t>76653</t>
  </si>
  <si>
    <t>KETONAL FORTE</t>
  </si>
  <si>
    <t>KLÍŠŤOVÁ ENCEFALITIDA, INAKTIVOVANÝ CELÝ VIRUS</t>
  </si>
  <si>
    <t>215948</t>
  </si>
  <si>
    <t>FSME-IMMUN</t>
  </si>
  <si>
    <t>0,25ML INJ SUS ISP 1X0,25ML+J</t>
  </si>
  <si>
    <t>MEBENDAZOL</t>
  </si>
  <si>
    <t>122198</t>
  </si>
  <si>
    <t>VERMOX</t>
  </si>
  <si>
    <t>100MG TBL NOB 6</t>
  </si>
  <si>
    <t>MEFENOXALON</t>
  </si>
  <si>
    <t>85656</t>
  </si>
  <si>
    <t>DORSIFLEX</t>
  </si>
  <si>
    <t>200MG TBL NOB 30</t>
  </si>
  <si>
    <t>MONTELUKAST</t>
  </si>
  <si>
    <t>53076</t>
  </si>
  <si>
    <t>SINGULAIR JUNIOR</t>
  </si>
  <si>
    <t>5MG TBL MND 28</t>
  </si>
  <si>
    <t>12892</t>
  </si>
  <si>
    <t>100MG TBL NOB 30</t>
  </si>
  <si>
    <t>ORFENADRIN, KOMBINACE</t>
  </si>
  <si>
    <t>230352</t>
  </si>
  <si>
    <t>NEODOLPASSE</t>
  </si>
  <si>
    <t>75MG/30MG INF SOL 1X250ML</t>
  </si>
  <si>
    <t>VILANTEROL A FLUTIKASON-FUROÁT</t>
  </si>
  <si>
    <t>194564</t>
  </si>
  <si>
    <t>RELVAR ELLIPTA</t>
  </si>
  <si>
    <t>92MCG/22MCG INH PLV DOS 1X30DÁV</t>
  </si>
  <si>
    <t>TRETINOIN, KOMBINACE</t>
  </si>
  <si>
    <t>30902</t>
  </si>
  <si>
    <t>AKNEMYCIN PLUS</t>
  </si>
  <si>
    <t>40MG/G+0,25MG/G DRM SOL 25ML</t>
  </si>
  <si>
    <t>147454</t>
  </si>
  <si>
    <t>147458</t>
  </si>
  <si>
    <t>147462</t>
  </si>
  <si>
    <t>147466</t>
  </si>
  <si>
    <t>46694</t>
  </si>
  <si>
    <t>69189</t>
  </si>
  <si>
    <t>69191</t>
  </si>
  <si>
    <t>66030</t>
  </si>
  <si>
    <t>10MG TBL FLM 30</t>
  </si>
  <si>
    <t>216199</t>
  </si>
  <si>
    <t>KLACID</t>
  </si>
  <si>
    <t>500MG TBL FLM 14</t>
  </si>
  <si>
    <t>NYSTATIN, KOMBINACE</t>
  </si>
  <si>
    <t>92490</t>
  </si>
  <si>
    <t>MACMIROR COMPLEX</t>
  </si>
  <si>
    <t>500MG/200000IU VAG CPS MOL 8</t>
  </si>
  <si>
    <t>247210</t>
  </si>
  <si>
    <t>5MG TBL NOB 40</t>
  </si>
  <si>
    <t>SUMATRIPTAN</t>
  </si>
  <si>
    <t>234945</t>
  </si>
  <si>
    <t>SUMATRIPTAN MYLAN</t>
  </si>
  <si>
    <t>50MG TBL FLM 6</t>
  </si>
  <si>
    <t>155859</t>
  </si>
  <si>
    <t>SUMAMED</t>
  </si>
  <si>
    <t>500MG TBL FLM 3</t>
  </si>
  <si>
    <t>225168</t>
  </si>
  <si>
    <t>MAXITROL</t>
  </si>
  <si>
    <t>OPH GTT SUS 1X5ML</t>
  </si>
  <si>
    <t>162748</t>
  </si>
  <si>
    <t>500MG TBL NOB 100</t>
  </si>
  <si>
    <t>JINÁ ANTIHISTAMINIKA PRO SYSTÉMOVOU APLIKACI</t>
  </si>
  <si>
    <t>2479</t>
  </si>
  <si>
    <t>2MG TBL NOB 20</t>
  </si>
  <si>
    <t>56993</t>
  </si>
  <si>
    <t>CODEIN SLOVAKOFARMA</t>
  </si>
  <si>
    <t>KOMBINACE RŮZNÝCH ANTIBIOTIK</t>
  </si>
  <si>
    <t>1076</t>
  </si>
  <si>
    <t>OPHTHALMO-FRAMYKOIN</t>
  </si>
  <si>
    <t>OPH UNG 5G</t>
  </si>
  <si>
    <t>PSEUDOEFEDRIN, KOMBINACE</t>
  </si>
  <si>
    <t>216104</t>
  </si>
  <si>
    <t>CLARINASE REPETABS</t>
  </si>
  <si>
    <t>5MG/120MG TBL PRO 14</t>
  </si>
  <si>
    <t>SODNÁ SŮL METAMIZOLU</t>
  </si>
  <si>
    <t>VÁPNÍK, KOMBINACE S VITAMINEM D A/NEBO JINÝMI LÉČIVY</t>
  </si>
  <si>
    <t>164888</t>
  </si>
  <si>
    <t>CALTRATE D3</t>
  </si>
  <si>
    <t>600MG/400IU TBL FLM 90</t>
  </si>
  <si>
    <t>14877</t>
  </si>
  <si>
    <t>2MG/G+10MG/G CRM 60G</t>
  </si>
  <si>
    <t>208357</t>
  </si>
  <si>
    <t>ZOVIRAX</t>
  </si>
  <si>
    <t>50MG/G CRM 1X2G</t>
  </si>
  <si>
    <t>47714</t>
  </si>
  <si>
    <t>ACICLOVIR AL</t>
  </si>
  <si>
    <t>50MG/G CRM 2G</t>
  </si>
  <si>
    <t>FLUTRIMAZOL</t>
  </si>
  <si>
    <t>208276</t>
  </si>
  <si>
    <t>MICETAL</t>
  </si>
  <si>
    <t>10MG/ML DRM SPR SOL 1X30ML</t>
  </si>
  <si>
    <t>LEVOCETIRIZIN</t>
  </si>
  <si>
    <t>85142</t>
  </si>
  <si>
    <t>XYZAL</t>
  </si>
  <si>
    <t>MELOXIKAM</t>
  </si>
  <si>
    <t>112561</t>
  </si>
  <si>
    <t>RECOXA</t>
  </si>
  <si>
    <t>15MG TBL NOB 30</t>
  </si>
  <si>
    <t>TRAMADOL A PARACETAMOL</t>
  </si>
  <si>
    <t>179364</t>
  </si>
  <si>
    <t>FOXIS</t>
  </si>
  <si>
    <t>37,5MG/325MG TBL FLM 20 I</t>
  </si>
  <si>
    <t>45010</t>
  </si>
  <si>
    <t>AZITROMYCIN SANDOZ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</si>
  <si>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</si>
  <si>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</si>
  <si>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</si>
  <si>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C10AB05 - FENOFIBRÁT</t>
  </si>
  <si>
    <t>R06AX27 - DESLORATADIN</t>
  </si>
  <si>
    <t>J05AB01 - ACIKLOVIR</t>
  </si>
  <si>
    <t>C09DA07 - TELMISARTAN A DIURETIKA</t>
  </si>
  <si>
    <t>J01FA10 - AZITHROMYCIN</t>
  </si>
  <si>
    <t>R03DC03 - MONTELUKAST</t>
  </si>
  <si>
    <t>M04AA01 - ALOPURINOL</t>
  </si>
  <si>
    <t>N02AJ13 - TRAMADOL A PARACETAMOL</t>
  </si>
  <si>
    <t>C08CA01 - AMLODIPIN</t>
  </si>
  <si>
    <t>C03CA01 - FUROSEMID</t>
  </si>
  <si>
    <t>C10BA05 - ATORVASTATIN A EZETIMIB</t>
  </si>
  <si>
    <t>R06AE07 - CETIRIZIN</t>
  </si>
  <si>
    <t>A03FA07 - ITOPRIDUM</t>
  </si>
  <si>
    <t>C07AB12 - NEBIVOLOL</t>
  </si>
  <si>
    <t>C09AA04 - PERINDOPRIL</t>
  </si>
  <si>
    <t>R03AK10 - VILANTEROL A FLUTIKASON-FUROÁT</t>
  </si>
  <si>
    <t>N05BA12 - ALPRAZOLAM</t>
  </si>
  <si>
    <t>J01CR02 - AMOXICILIN A  INHIBITOR BETA-LAKTAMASY</t>
  </si>
  <si>
    <t>J05AX05 - INOSIN PRANOBEX</t>
  </si>
  <si>
    <t>A02BC02 - PANTOPRAZOL</t>
  </si>
  <si>
    <t>M01AC06 - MELOXIKAM</t>
  </si>
  <si>
    <t>A02BC02</t>
  </si>
  <si>
    <t>C09AA04</t>
  </si>
  <si>
    <t>N05BA12</t>
  </si>
  <si>
    <t>R06AX27</t>
  </si>
  <si>
    <t>A03FA07</t>
  </si>
  <si>
    <t>M01AC06</t>
  </si>
  <si>
    <t>N02AJ13</t>
  </si>
  <si>
    <t>J01CR02</t>
  </si>
  <si>
    <t>J05AB01</t>
  </si>
  <si>
    <t>C09DA07</t>
  </si>
  <si>
    <t>C10AB05</t>
  </si>
  <si>
    <t>M04AA01</t>
  </si>
  <si>
    <t>R06AE07</t>
  </si>
  <si>
    <t>C08CA01</t>
  </si>
  <si>
    <t>J01FA10</t>
  </si>
  <si>
    <t>J05AX05</t>
  </si>
  <si>
    <t>C10BA05</t>
  </si>
  <si>
    <t>C03CA01</t>
  </si>
  <si>
    <t>C07AB12</t>
  </si>
  <si>
    <t>R03DC03</t>
  </si>
  <si>
    <t>R03AK10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</si>
  <si>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</si>
  <si>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</si>
  <si>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</si>
  <si>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</si>
  <si>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</si>
  <si>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</si>
  <si>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</si>
  <si>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</si>
  <si>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</si>
  <si>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</si>
  <si>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50115022</t>
  </si>
  <si>
    <t>antigenní testy zaměstnanců FNOL</t>
  </si>
  <si>
    <t>DE537</t>
  </si>
  <si>
    <t>LITUO COVID-19 Ag 25testĹŻ - ZAMÄšSTNANCI</t>
  </si>
  <si>
    <t>50115020</t>
  </si>
  <si>
    <t>laboratorní diagnostika-LEK (Z501)</t>
  </si>
  <si>
    <t>DF134</t>
  </si>
  <si>
    <t>LITUO COVID-19 Ag, 25 testĹŻ - pacienti + stan</t>
  </si>
  <si>
    <t>396404</t>
  </si>
  <si>
    <t>-Zinek práškový k likvidaci rtuti 25g</t>
  </si>
  <si>
    <t>50115050</t>
  </si>
  <si>
    <t>obvazový materiál (Z502)</t>
  </si>
  <si>
    <t>ZD482</t>
  </si>
  <si>
    <t>KrytĂ­ filmovĂ© transparentnĂ­ Opsite spray 240 ml bal. Ăˇ 12 ks 66004980</t>
  </si>
  <si>
    <t>ZA443</t>
  </si>
  <si>
    <t>Ĺ Ăˇtek trojcĂ­pĂ˝ NT 136 x 96 x 96 cm 20002</t>
  </si>
  <si>
    <t>ZB404</t>
  </si>
  <si>
    <t>NĂˇplast cosmos 8 cm x 1 m 5403353</t>
  </si>
  <si>
    <t>ZN366</t>
  </si>
  <si>
    <t>NĂˇplast poinjekÄŤnĂ­ elastickĂˇ tkanĂˇ jednotl. baleno 19 mm x 72 mm P-CURE1972ELAST</t>
  </si>
  <si>
    <t>ZB084</t>
  </si>
  <si>
    <t>NĂˇplast transpore 2,50 cm x 9,14 m 1527-1 - nahrazeno ZQ117</t>
  </si>
  <si>
    <t>ZN475</t>
  </si>
  <si>
    <t>Obinadlo elastickĂ© universal   8 cm x 5 m 1323100312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</si>
  <si>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</si>
  <si>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</si>
  <si>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</si>
  <si>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</si>
  <si>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</si>
  <si>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</si>
  <si>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ZP212</t>
  </si>
  <si>
    <t>Obvaz elastickĂ˝ sĂ­ĹĄovĂ˝ pruban Tg-fix vel. C paĹľe, noha, loket 25 m 24252</t>
  </si>
  <si>
    <t>ZL789</t>
  </si>
  <si>
    <t>Obvaz sterilnĂ­ hotovĂ˝ ÄŤ. 2 A4091360</t>
  </si>
  <si>
    <t>ZL790</t>
  </si>
  <si>
    <t>Obvaz sterilnĂ­ hotovĂ˝ ÄŤ. 3 A4101144</t>
  </si>
  <si>
    <t>ZQ569</t>
  </si>
  <si>
    <t>Vata buniÄŤitĂˇ dÄ›lenĂˇ cellin 2 role / 500 ks 40 x 50 mm 1230206310</t>
  </si>
  <si>
    <t>ZA090</t>
  </si>
  <si>
    <t>Vata buniÄŤitĂˇ pĹ™Ă­Ĺ™ezy 37 x 57 cm 9130670</t>
  </si>
  <si>
    <t>50115060</t>
  </si>
  <si>
    <t>ZPr - ostatní (Z503)</t>
  </si>
  <si>
    <t>ZB771</t>
  </si>
  <si>
    <t>DrĹľĂˇk jehly Vacuette zĂˇkladnĂ­ 450201</t>
  </si>
  <si>
    <t>ZB844</t>
  </si>
  <si>
    <t>Ĺ krtidlo Esmarch - pryĹľovĂ© obinadlo 60 x 1250 KVS 06125</t>
  </si>
  <si>
    <t>ZP300</t>
  </si>
  <si>
    <t>Ĺ krtidlo se sponou pro dospÄ›lĂ© bez latexu modrĂ© dĂ©lka 400 mm 09820-B</t>
  </si>
  <si>
    <t>ZL105</t>
  </si>
  <si>
    <t>NĂˇstavec Vacuette pro odbÄ›r moÄŤe ke zkumavce vacuete 450251</t>
  </si>
  <si>
    <t>ZJ672</t>
  </si>
  <si>
    <t>PohĂˇr na moÄŤ 250 ml UH GAMA204809</t>
  </si>
  <si>
    <t>ZL689</t>
  </si>
  <si>
    <t>Roztok Accu-Check Performa IntÂ´l Controls 1+2 level 04861736001</t>
  </si>
  <si>
    <t>ZA789</t>
  </si>
  <si>
    <t>StĹ™Ă­kaÄŤka injekÄŤnĂ­ 2-dĂ­lnĂˇ 2 ml L Inject Solo 4606027V - povoleno pouze pro KNM, pro lĂ©kĂˇrnu 4842</t>
  </si>
  <si>
    <t>ZB777</t>
  </si>
  <si>
    <t>Zkumavka odbÄ›rovĂˇ Vacuette ÄŤervenĂˇ 3,5 ml gel 454071</t>
  </si>
  <si>
    <t>ZB774</t>
  </si>
  <si>
    <t>Zkumavka odbÄ›rovĂˇ Vacuette ÄŤervenĂˇ 5 ml gel 456071</t>
  </si>
  <si>
    <t>ZB759</t>
  </si>
  <si>
    <t>Zkumavka odbÄ›rovĂˇ Vacuette ÄŤervenĂˇ 8 ml sĂ©rum/gel 455071</t>
  </si>
  <si>
    <t>ZB756</t>
  </si>
  <si>
    <t>Zkumavka odbÄ›rovĂˇ Vacuette fialovĂˇ 3 ml K3 edta 454086</t>
  </si>
  <si>
    <t>ZT285</t>
  </si>
  <si>
    <t>Zkumavka odbÄ›rovĂˇ Vacuette koagulace modrĂˇ Quick 3,5 ml 3,2% CitrĂˇt sodnĂ˝ modrĂˇ 13 x 75 mm 454327</t>
  </si>
  <si>
    <t>ZG515</t>
  </si>
  <si>
    <t>Zkumavka odbÄ›rovĂˇ Vacuette moÄŤovĂˇ 10,5 ml bal. Ăˇ 50 ks 455007</t>
  </si>
  <si>
    <t>50115063</t>
  </si>
  <si>
    <t>ZPr - vaky, sety (Z528)</t>
  </si>
  <si>
    <t>ZA715</t>
  </si>
  <si>
    <t>Set infuznĂ­ intrafix primeline classic 150 cm 4062957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</si>
  <si>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</si>
  <si>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</si>
  <si>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</si>
  <si>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</si>
  <si>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</si>
  <si>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</si>
  <si>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ZB768</t>
  </si>
  <si>
    <t>Jehla vakuovĂˇ Vacuette 216/38 mm zelenĂˇ 450076</t>
  </si>
  <si>
    <t>ZB767</t>
  </si>
  <si>
    <t>Jehla vakuovĂˇ Vacuette 226/38 mm ÄŤernĂˇ 450075</t>
  </si>
  <si>
    <t>50115067</t>
  </si>
  <si>
    <t>ZPr - rukavice (Z532)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</si>
  <si>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</si>
  <si>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</si>
  <si>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</si>
  <si>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</si>
  <si>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</si>
  <si>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</si>
  <si>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</si>
  <si>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ZP948</t>
  </si>
  <si>
    <t>Rukavice vyĹˇetĹ™ovacĂ­ nitril nesterilnĂ­ bez pudru basic modrĂ© vel. L bal. Ăˇ 200 ks 44752</t>
  </si>
  <si>
    <t>DH425</t>
  </si>
  <si>
    <t>BENZINUM., 1L</t>
  </si>
  <si>
    <t>804014</t>
  </si>
  <si>
    <t xml:space="preserve">-D Sig. žlutá 88x40 </t>
  </si>
  <si>
    <t>804536</t>
  </si>
  <si>
    <t xml:space="preserve">-Diagnostikum připr. </t>
  </si>
  <si>
    <t>DI807</t>
  </si>
  <si>
    <t>Ethanolum benzino den. 2 kg</t>
  </si>
  <si>
    <t>ZC854</t>
  </si>
  <si>
    <t>Kompresa NT 7,5 x 7,5 cm/2 ks sterilnĂ­ 26510</t>
  </si>
  <si>
    <t>ZI599</t>
  </si>
  <si>
    <t>NĂˇplast curapor 10 x   8 cm 32913 ( 22121,  nĂˇhrada za cosmopor )</t>
  </si>
  <si>
    <t>Vata buniÄŤitĂˇ pĹ™Ă­Ĺ™ezy 37 x 57 cm pehazell 5 kg 9130670</t>
  </si>
  <si>
    <t>ZQ490</t>
  </si>
  <si>
    <t>Elektroda EKG pÄ›novĂˇ pr. 48 mm pro dospÄ›lĂ© pro dlouhodobĂ© pouĹľitĂ­ (ES GS48) H-108003</t>
  </si>
  <si>
    <t>ZC799</t>
  </si>
  <si>
    <t>Filtr hygienickĂ˝ jednorĂˇzovĂ˝ bal. Ăˇ 20 ks DRN3693</t>
  </si>
  <si>
    <t>ZT325</t>
  </si>
  <si>
    <t>HadiÄŤka spojovacĂ­ (IN-LINE SPOJOVACĂŤ KUS) s bezjehlovĂ˝m  vstĹ™ikovacĂ­m ventilen Safeflow (T-port), celk. dĂ©lka vÄŤetnÄ› nĂˇstavcĹŻ, 18 cm, PVC (bez DEHP), LL, vnitĹ™nĂ­ prĹŻmÄ›r 3 mm, plnĂ­cĂ­ objem 1,12 ml, bal. Ăˇ 100 ks 4247116</t>
  </si>
  <si>
    <t>ZQ248</t>
  </si>
  <si>
    <t>HadiÄŤka spojovacĂ­ HS 1,8 x 450 mm LL DEPH free 2200 045 ND</t>
  </si>
  <si>
    <t>ZD808</t>
  </si>
  <si>
    <t>Kanyla perifernĂ­ venĂłznĂ­ vasofix 22G modrĂˇ s injekÄŤnĂ­m portem, safety 4269098S-01</t>
  </si>
  <si>
    <t>ZD211</t>
  </si>
  <si>
    <t>Kohout trojcestnĂ˝ modrĂ˝ bal. Ăˇ 75 ks, RO 301- pouze pro KNM</t>
  </si>
  <si>
    <t>ZT324</t>
  </si>
  <si>
    <t>Konektor bezjehlovĂ˝ SAFSITE k dĂˇvkovaÄŤi LYNAX,  bez DEHP, PVC a latexu, bal. Ăˇ 50 ks 4091000</t>
  </si>
  <si>
    <t>ZC800</t>
  </si>
  <si>
    <t>NĂˇĂşstek jednorĂˇzovĂ˝ s nos. klipem Ăˇ 20 ks DRN3694</t>
  </si>
  <si>
    <t>ZR862</t>
  </si>
  <si>
    <t>RegulĂˇtor prĹŻtoku infuze  GAMA GROUP, prĹŻtok 10-300 ml/hod, vÄŤetnÄ› spojovacĂ­ hadiÄŤky, celkovĂˇ dĂ©lka 50 cm, sterilnĂ­, jednorĂˇzovĂ˝ 606145-ND</t>
  </si>
  <si>
    <t>ZR397</t>
  </si>
  <si>
    <t>StĹ™Ă­kaÄŤka injekÄŤnĂ­ 2-dĂ­lnĂˇ 10 ml L DISCARDIT LE 309110</t>
  </si>
  <si>
    <t>StĹ™Ă­kaÄŤka injekÄŤnĂ­ 2-dĂ­lnĂˇ 10 ml L DISCARDIT LE 309110 - nahrazuje ZT854</t>
  </si>
  <si>
    <t>ZR398</t>
  </si>
  <si>
    <t>StĹ™Ă­kaÄŤka injekÄŤnĂ­ 2-dĂ­lnĂˇ 20 ml L DISCARDIT LE bal. Ăˇ 80 ks 300296</t>
  </si>
  <si>
    <t>ZA749</t>
  </si>
  <si>
    <t>StĹ™Ă­kaÄŤka injekÄŤnĂ­ 3-dĂ­lnĂˇ 50 ml LL Omnifix Solo 4617509F</t>
  </si>
  <si>
    <t>ZA737</t>
  </si>
  <si>
    <t>Trn aspiraÄŤnĂ­ mini spike modrĂ˝ s filtrem ÄŤĂˇstic 5,0 um 4550234</t>
  </si>
  <si>
    <t>ZG387</t>
  </si>
  <si>
    <t>Zkumavka 50 ml UH steril. jednotlivÄ› balenĂ© bal. Ăˇ 250 ks 30 x 115 mm 1003</t>
  </si>
  <si>
    <t>ZB762</t>
  </si>
  <si>
    <t>Zkumavka odbÄ›rovĂˇ Vacuette ÄŤervenĂˇ 6 ml sĂ©rum 456092</t>
  </si>
  <si>
    <t>ZA835</t>
  </si>
  <si>
    <t>Jehla injekÄŤnĂ­ 0,6 x 25 mm modrĂˇ 4657667</t>
  </si>
  <si>
    <t>ZA832</t>
  </si>
  <si>
    <t>Jehla injekÄŤnĂ­ 0,9 x 40 mm ĹľlutĂˇ 4657519</t>
  </si>
  <si>
    <t>ZA836</t>
  </si>
  <si>
    <t>Jehla injekÄŤnĂ­ 0,9 x 70 mm ĹľlutĂˇ 4665791</t>
  </si>
  <si>
    <t>ZB556</t>
  </si>
  <si>
    <t>Jehla injekÄŤnĂ­ 1,2 x 40 mm rĹŻĹľovĂˇ 4665120</t>
  </si>
  <si>
    <t>ZT379</t>
  </si>
  <si>
    <t>Rukavice vyĹˇetĹ™ovacĂ­ latex nesterilnĂ­  bez pudru vel. S bal. Ăˇ 100 ks 903242vS</t>
  </si>
  <si>
    <t>ZT612</t>
  </si>
  <si>
    <t>Rukavice vyĹˇetĹ™ovacĂ­ latex nesterilnĂ­ bez pudru Shamrock vel . S T10111 - nahrazuje ZT232</t>
  </si>
  <si>
    <t>ZP947</t>
  </si>
  <si>
    <t>Rukavice vyĹˇetĹ™ovacĂ­ nitril nesterilnĂ­ bez pudru basic modrĂ© vel. M bal. Ăˇ 200 ks 44751</t>
  </si>
  <si>
    <t>ZC923</t>
  </si>
  <si>
    <t>Rukavice vyĹˇetĹ™ovacĂ­ nitril nesterilnĂ­ bez pudru sempercare Velvet vel. L bal. Ăˇ 200 ks 106404</t>
  </si>
  <si>
    <t>ZC911</t>
  </si>
  <si>
    <t>Rukavice vyĹˇetĹ™ovacĂ­ nitril nesterilnĂ­ bez pudru sempercare Velvet vel. M bal. Ăˇ 200 ks 106403</t>
  </si>
  <si>
    <t>ZT147</t>
  </si>
  <si>
    <t>Rukavice vyĹˇetĹ™ovacĂ­ nitril nesterilnĂ­ bez pudru sempercare Velvet vel. S bal. Ăˇ 200 ks 106402</t>
  </si>
  <si>
    <t>50115079</t>
  </si>
  <si>
    <t>ZPr - internzivní péče (Z542)</t>
  </si>
  <si>
    <t>ZB385</t>
  </si>
  <si>
    <t>Hadice silikon 6 x 10,0 mm Ăˇ 25 m P00272</t>
  </si>
  <si>
    <t>50115040</t>
  </si>
  <si>
    <t>laboratorní materiál (Z505)</t>
  </si>
  <si>
    <t>ZC046</t>
  </si>
  <si>
    <t>Miska petri sklo 100 mm (391-2730) VTRB632492003100</t>
  </si>
  <si>
    <t>ZG089</t>
  </si>
  <si>
    <t>Miska petri sklo 150 x 25 mm (391-2760) VTRB632492005150</t>
  </si>
  <si>
    <t>ZM000</t>
  </si>
  <si>
    <t>Vata obvazovĂˇ sklĂˇdanĂˇ 50 g 1102323</t>
  </si>
  <si>
    <t>ZT855</t>
  </si>
  <si>
    <t>StĹ™Ă­kaÄŤka injekÄŤnĂ­ 2-dĂ­lnĂˇ 20 ml  L CHIRANA bal. Ăˇ 80 ks CH020L</t>
  </si>
  <si>
    <t>ZR396</t>
  </si>
  <si>
    <t>StĹ™Ă­kaÄŤka injekÄŤnĂ­ 2-dĂ­lnĂˇ 5 ml L DISCARDIT LE 309050</t>
  </si>
  <si>
    <t>ZB893</t>
  </si>
  <si>
    <t>StĹ™Ă­kaÄŤka inzulinovĂˇ omnican 0,5 ml 100j s jehlou 30 G bal. Ăˇ 100 ks 9151125S - povoleno pouze pro KoĹľnĂ­ kliniku + KNM</t>
  </si>
  <si>
    <t>ZA999</t>
  </si>
  <si>
    <t>Jehla injekÄŤnĂ­ 0,5 x 16 mm oranĹľovĂˇ 4657853</t>
  </si>
  <si>
    <t>ZA595</t>
  </si>
  <si>
    <t>KrytĂ­ tegaderm 6,0 cm x 7,0 cm bal. Ăˇ 100 ks s vĂ˝Ĺ™ezem 1623W</t>
  </si>
  <si>
    <t>ZA562</t>
  </si>
  <si>
    <t>NĂˇplast cosmopor i. v. 6 x 8 cm bal. Ăˇ 50 ks 9008054</t>
  </si>
  <si>
    <t>ZI558</t>
  </si>
  <si>
    <t>NĂˇplast curapor   7 x   5 cm 32912  (22120,  nĂˇhrada za cosmopor )</t>
  </si>
  <si>
    <t>ZN618</t>
  </si>
  <si>
    <t>BrĂ˝le kyslĂ­kovĂ© pro dospÄ›lĂ© 210 cm A0100</t>
  </si>
  <si>
    <t>Filtr mini spike modrĂ˝ 4550234</t>
  </si>
  <si>
    <t>ZA738</t>
  </si>
  <si>
    <t>Filtr mini spike zelenĂ˝ 4550242</t>
  </si>
  <si>
    <t>ZQ249</t>
  </si>
  <si>
    <t>HadiÄŤka spojovacĂ­ HS 1,8 x 1800 mm LL DEPH free 2200 180 ND</t>
  </si>
  <si>
    <t>ZM734</t>
  </si>
  <si>
    <t>HadiÄŤka spojovacĂ­ k injektoru Ulrich pacientskĂˇ bal. Ăˇ 100 ks XD2040</t>
  </si>
  <si>
    <t>ZM735</t>
  </si>
  <si>
    <t>HadiÄŤka spojovacĂ­ k injektoru Ulrich vnitĹ™nĂ­ bal. Ăˇ 10 ks XD8003</t>
  </si>
  <si>
    <t>ZD809</t>
  </si>
  <si>
    <t>Kanyla venĂłznĂ­ perifernĂ­ vasofix 20G rĹŻĹľovĂˇ s injekÄŤnĂ­m portem, safety 4269110S-01</t>
  </si>
  <si>
    <t>Kanyla venĂłznĂ­ perifernĂ­ vasofix 22G modrĂˇ s injekÄŤnĂ­m portem, safety 4269098S-01</t>
  </si>
  <si>
    <t>ZM513</t>
  </si>
  <si>
    <t>Konektor ventil jednocestnĂ˝ back check valve 8502802</t>
  </si>
  <si>
    <t>ZL688</t>
  </si>
  <si>
    <t>ProuĹľky diagnostickĂ© Accu-Check Inform II Strip 50 EU1 Ăˇ 50 ks 05942861041</t>
  </si>
  <si>
    <t>ZN593</t>
  </si>
  <si>
    <t>Sada injekÄŤnĂ­ stĹ™Ă­kaÄŤky 10 ml s prodluĹľovacĂ­ hadiÄŤkou ke KARl100 jednorĂˇzovĂˇ bal. Ăˇ 50 ks AF-D062  KA-SYK  KARl100</t>
  </si>
  <si>
    <t>ZN594</t>
  </si>
  <si>
    <t>Sada pro infuzi pacientovi ke KARl100 jednorĂˇzovĂˇ bal. Ăˇ 50 ks AF-D056  KA-INK  RAD-INJECT</t>
  </si>
  <si>
    <t>ZN592</t>
  </si>
  <si>
    <t>Sada pro rozplĹovĂˇnĂ­ do inj. stĹ™Ă­kaÄŤek ke KARl100 jednorĂˇzovĂ˝ dennĂ­ bal. Ăˇ 10 ks AF-D060  KA-DAY KARl</t>
  </si>
  <si>
    <t>ZO543</t>
  </si>
  <si>
    <t>StĹ™Ă­kaÄŤka injekÄŤnĂ­ pĹ™edplnÄ›nĂˇ 0,9% NaCl 10 ml BD PosiFlush SP EMA bal. Ăˇ 30 ks 306585</t>
  </si>
  <si>
    <t>ZB006</t>
  </si>
  <si>
    <t>TeplomÄ›r digitĂˇlnĂ­ thermovalT/1050 basic 9250023 (9250391)</t>
  </si>
  <si>
    <t>ZI931</t>
  </si>
  <si>
    <t>UzĂˇvÄ›r dezinfekÄŤnĂ­ k bezjehlovĂ©mu vstupu se 70% IPA  bal. 250 ks NCF-004</t>
  </si>
  <si>
    <t>ZK798</t>
  </si>
  <si>
    <t>ZĂˇtka combi modrĂˇ 4495152</t>
  </si>
  <si>
    <t>ZA360</t>
  </si>
  <si>
    <t>Jehla injekÄŤnĂ­ 0,5 x 25 mm oranĹľovĂˇ 9186158</t>
  </si>
  <si>
    <t>ZN126</t>
  </si>
  <si>
    <t>Rukavice operaÄŤnĂ­ latex bez pudru sterilnĂ­  PF ansell gammex vel. 7,0 330048070</t>
  </si>
  <si>
    <t>ZT615</t>
  </si>
  <si>
    <t>Rukavice vyĹˇetĹ™ovacĂ­ latex nesterilnĂ­ bez pudru Shamrock vel . XL T10114 - nahrazuje ZT272</t>
  </si>
  <si>
    <t>ZT080</t>
  </si>
  <si>
    <t>Rukavice vyĹˇetĹ™ovacĂ­ nitril nesterilnĂ­ modrĂ© vel. L bal. Ăˇ 100 ks Renmed06</t>
  </si>
  <si>
    <t>ZT081</t>
  </si>
  <si>
    <t>Rukavice vyĹˇetĹ™ovacĂ­ nitril nesterilnĂ­ modrĂ© vel. M bal. Ăˇ 100 ks SM-M-nitril-VGlove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</si>
  <si>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</si>
  <si>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</si>
  <si>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</si>
  <si>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</si>
  <si>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</si>
  <si>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</si>
  <si>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</si>
  <si>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</si>
  <si>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</si>
  <si>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</si>
  <si>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</si>
  <si>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</si>
  <si>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</si>
  <si>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</si>
  <si>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</si>
  <si>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farmaceuti</t>
  </si>
  <si>
    <t>všeobecné sestry bez dohl.</t>
  </si>
  <si>
    <t>všeobecné sestry bez dohl., spec.</t>
  </si>
  <si>
    <t>všeobecné sestry VŠ</t>
  </si>
  <si>
    <t>radiologičtí asistenti</t>
  </si>
  <si>
    <t>zdravotní laboranti</t>
  </si>
  <si>
    <t>farmaceutičtí asistenti</t>
  </si>
  <si>
    <t>praktické sestry</t>
  </si>
  <si>
    <t>sanitáři</t>
  </si>
  <si>
    <t>THP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</si>
  <si>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</si>
  <si>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</si>
  <si>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</si>
  <si>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</si>
  <si>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</si>
  <si>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</si>
  <si>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</si>
  <si>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Doležílek Martin</t>
  </si>
  <si>
    <t>Havel Martin</t>
  </si>
  <si>
    <t>Polzerová Hana</t>
  </si>
  <si>
    <t>Zdravotní výkony vykázané na pracovišti v rámci ambulantní péče dle lékařů *</t>
  </si>
  <si>
    <t>06</t>
  </si>
  <si>
    <t>407</t>
  </si>
  <si>
    <t>1</t>
  </si>
  <si>
    <t>0167779</t>
  </si>
  <si>
    <t>RAPISCAN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</si>
  <si>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</si>
  <si>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</si>
  <si>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</si>
  <si>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</si>
  <si>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</si>
  <si>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</si>
  <si>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</si>
  <si>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</si>
  <si>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</si>
  <si>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</si>
  <si>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</si>
  <si>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</si>
  <si>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</si>
  <si>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</si>
  <si>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</si>
  <si>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</si>
  <si>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</si>
  <si>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</si>
  <si>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</si>
  <si>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</si>
  <si>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</si>
  <si>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</si>
  <si>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</si>
  <si>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</si>
  <si>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</si>
  <si>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</si>
  <si>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</si>
  <si>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</si>
  <si>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</si>
  <si>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</si>
  <si>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</si>
  <si>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0002074</t>
  </si>
  <si>
    <t>99mTc-tetrofosmin inj.</t>
  </si>
  <si>
    <t>0002092</t>
  </si>
  <si>
    <t>123I-joflupan inj.</t>
  </si>
  <si>
    <t>0002095</t>
  </si>
  <si>
    <t>99mTc-nanokoloid alb.inj.</t>
  </si>
  <si>
    <t>0002102</t>
  </si>
  <si>
    <t>223Ra radium-dichlorid inj.</t>
  </si>
  <si>
    <t>0002100</t>
  </si>
  <si>
    <t>99mTc HYNIC-TOC inj.</t>
  </si>
  <si>
    <t>0002022</t>
  </si>
  <si>
    <t>99mTc Etifenin inj.</t>
  </si>
  <si>
    <t>0002059</t>
  </si>
  <si>
    <t>99mTc-erytrocyty vitální</t>
  </si>
  <si>
    <t>0002009</t>
  </si>
  <si>
    <t>67Ga-citronan gallitý inj.</t>
  </si>
  <si>
    <t>0002082</t>
  </si>
  <si>
    <t>111In-trombocyty</t>
  </si>
  <si>
    <t>0002030</t>
  </si>
  <si>
    <t>99mTc síra koloidní inj.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</si>
  <si>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</si>
  <si>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</si>
  <si>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</si>
  <si>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</si>
  <si>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</si>
  <si>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</si>
  <si>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</si>
  <si>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</si>
  <si>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</si>
  <si>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</si>
  <si>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</si>
  <si>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</si>
  <si>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</si>
  <si>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</si>
  <si>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</si>
  <si>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</si>
  <si>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</si>
  <si>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</si>
  <si>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</si>
  <si>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</si>
  <si>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</si>
  <si>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</si>
  <si>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</si>
  <si>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47245</t>
  </si>
  <si>
    <t>SCINTIGRAFIE SKELETU CÍLENÁ TŘÍFÁZOVÁ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</si>
  <si>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</si>
  <si>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</si>
  <si>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</si>
  <si>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</si>
  <si>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</si>
  <si>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</si>
  <si>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</si>
  <si>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</si>
  <si>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</si>
  <si>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</si>
  <si>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</si>
  <si>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</si>
  <si>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99991</t>
  </si>
  <si>
    <t>(VZP) KÓD POUZE PRO CENTRA DLE VYHL. 368/2006 - SL</t>
  </si>
  <si>
    <t>09543</t>
  </si>
  <si>
    <t>Signalni kod</t>
  </si>
  <si>
    <t>09119</t>
  </si>
  <si>
    <t xml:space="preserve">ODBĚR KRVE ZE ŽÍLY U DOSPĚLÉHO NEBO DÍTĚTE NAD 10 </t>
  </si>
  <si>
    <t>17113</t>
  </si>
  <si>
    <t>SPECIALIZOVANÉ ERGOMETRICKÉ VYŠETŘENÍ</t>
  </si>
  <si>
    <t>09513</t>
  </si>
  <si>
    <t>TELEFONICKÁ KONZULTACE OŠETŘUJÍCÍHO LÉKAŘE PACIENT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</si>
  <si>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</si>
  <si>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</si>
  <si>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</si>
  <si>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</si>
  <si>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</si>
  <si>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</si>
  <si>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</si>
  <si>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</si>
  <si>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</si>
  <si>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</si>
  <si>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</si>
  <si>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</si>
  <si>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</si>
  <si>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</si>
  <si>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</si>
  <si>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</si>
  <si>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</si>
  <si>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</si>
  <si>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</si>
  <si>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</si>
  <si>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</si>
  <si>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</si>
  <si>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</si>
  <si>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</si>
  <si>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47137</t>
  </si>
  <si>
    <t>RADIONUKLIDOVÁ ANGIOGRAFIE</t>
  </si>
  <si>
    <t>47171</t>
  </si>
  <si>
    <t>SCINTIGRAFICKÁ DIAGNOSTIKA KRVÁCENÍ DO GIT</t>
  </si>
  <si>
    <t>47221</t>
  </si>
  <si>
    <t>FUNKČNÍ SCINTIGRAFIE TRANSPLANTOVANÉ LEDVINY</t>
  </si>
  <si>
    <t>47247</t>
  </si>
  <si>
    <t>SCINTIGRAFIE 67 GA CITRÁTEM - CELKOVÉ VYŠETŘENÍ</t>
  </si>
  <si>
    <t>47185</t>
  </si>
  <si>
    <t>SCINTIGRAFIE JATER A SLEZINY</t>
  </si>
  <si>
    <t>91803</t>
  </si>
  <si>
    <t>(DRG) DOZIMETRIE POMOCÍ PLANÁRNÍ GAMAKAMERY</t>
  </si>
  <si>
    <t>47155</t>
  </si>
  <si>
    <t>SCINTIGRAFIE NADLEDVINEK</t>
  </si>
  <si>
    <t>0022077</t>
  </si>
  <si>
    <t>IOMERON</t>
  </si>
  <si>
    <t>0093626</t>
  </si>
  <si>
    <t>0095609</t>
  </si>
  <si>
    <t>0224707</t>
  </si>
  <si>
    <t>0224708</t>
  </si>
  <si>
    <t>0002087</t>
  </si>
  <si>
    <t>18F-FDG</t>
  </si>
  <si>
    <t>0002101</t>
  </si>
  <si>
    <t>18F Fluoromethylcholin inj.</t>
  </si>
  <si>
    <t>0002099</t>
  </si>
  <si>
    <t>18 F-FLT inj.</t>
  </si>
  <si>
    <t>0002104</t>
  </si>
  <si>
    <t>18F Flutemetamol inj.</t>
  </si>
  <si>
    <t>0002105</t>
  </si>
  <si>
    <t xml:space="preserve">18F Fluciklovin inj. </t>
  </si>
  <si>
    <t>47355</t>
  </si>
  <si>
    <t>HYBRIDNÍ VÝPOČETNÍ A POZITRONOVÁ EMISNÍ TOMOGRAFIE</t>
  </si>
  <si>
    <t>47351</t>
  </si>
  <si>
    <t>POZITRONOVÁ EMISNÍ TOMOGRAFIE (PET) TRUPU</t>
  </si>
  <si>
    <t>(prázdné)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</si>
  <si>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</si>
  <si>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</si>
  <si>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</si>
  <si>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</si>
  <si>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</si>
  <si>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</si>
  <si>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</si>
  <si>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</si>
  <si>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</si>
  <si>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</si>
  <si>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</si>
  <si>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</si>
  <si>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</si>
  <si>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</si>
  <si>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</si>
  <si>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</si>
  <si>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</si>
  <si>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</si>
  <si>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</si>
  <si>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</si>
  <si>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</si>
  <si>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</si>
  <si>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</si>
  <si>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</si>
  <si>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</si>
  <si>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</si>
  <si>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</si>
  <si>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</si>
  <si>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</si>
  <si>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</si>
  <si>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0002033</t>
  </si>
  <si>
    <t>99mTc difosforečnan cínatý inj.</t>
  </si>
  <si>
    <t>04</t>
  </si>
  <si>
    <t>05</t>
  </si>
  <si>
    <t>07</t>
  </si>
  <si>
    <t>08</t>
  </si>
  <si>
    <t>10</t>
  </si>
  <si>
    <t>11</t>
  </si>
  <si>
    <t>12</t>
  </si>
  <si>
    <t>13</t>
  </si>
  <si>
    <t>47021</t>
  </si>
  <si>
    <t>KOMPLEXNÍ VYŠETŘENÍ LÉKAŘEM SE SPECIALIZOVANOU ZPŮ</t>
  </si>
  <si>
    <t>16</t>
  </si>
  <si>
    <t>17</t>
  </si>
  <si>
    <t>18</t>
  </si>
  <si>
    <t>20</t>
  </si>
  <si>
    <t>21</t>
  </si>
  <si>
    <t>0027720</t>
  </si>
  <si>
    <t>THYROG</t>
  </si>
  <si>
    <t>THYROGEN</t>
  </si>
  <si>
    <t>0222514</t>
  </si>
  <si>
    <t>LUTATH</t>
  </si>
  <si>
    <t>LUTATHERA</t>
  </si>
  <si>
    <t>47151</t>
  </si>
  <si>
    <t>CELOTĚLOVÁ SCINTIGRAFIE U KARCINOMU ŠTÍTNÉ ŽLÁZY</t>
  </si>
  <si>
    <t>91806</t>
  </si>
  <si>
    <t>(DRG) DOZIMETRIE - PLÁNOVÁNÍ OZÁŘENÍ CÍLOVÝCH OBJE</t>
  </si>
  <si>
    <t>91802</t>
  </si>
  <si>
    <t>(DRG) DOZIMETRIE POMOCÍ SCINTILAČNÍ SONDY</t>
  </si>
  <si>
    <t>91807</t>
  </si>
  <si>
    <t>(DRG) DOZIMETRIE - OVĚŘENÍ OZÁŘENÍ CÍLOVÝCH OBJEMŮ</t>
  </si>
  <si>
    <t>91805</t>
  </si>
  <si>
    <t>(DRG) DOZIMETRIE POMOCÍ SPECT/CT</t>
  </si>
  <si>
    <t>4F7</t>
  </si>
  <si>
    <t>0002050</t>
  </si>
  <si>
    <t>131I-jodid sodný inj. terap.</t>
  </si>
  <si>
    <t>0002076</t>
  </si>
  <si>
    <t>131I jodid sodný terap.perorální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</si>
  <si>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</si>
  <si>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</si>
  <si>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</si>
  <si>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</si>
  <si>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</si>
  <si>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</si>
  <si>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</si>
  <si>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</si>
  <si>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99999</t>
  </si>
  <si>
    <t>Nespecifikovany vykon</t>
  </si>
  <si>
    <t>47113</t>
  </si>
  <si>
    <t>HYPERTHYREOSA - TERAPIE RADIONUKLIDY</t>
  </si>
  <si>
    <t>47111</t>
  </si>
  <si>
    <t>MALIGNÍ THYREOIDEA - TERAPIE RADIONUKLIDY</t>
  </si>
  <si>
    <t>91993</t>
  </si>
  <si>
    <t>(DRG) KLINICKÉ STADIUM ZHOUBNÉHO NOVOTVARU III</t>
  </si>
  <si>
    <t>91981</t>
  </si>
  <si>
    <t>(DRG) DOBŘE DIFERENCOVANÝ ZHOUBNÝ NOVOTVAR</t>
  </si>
  <si>
    <t>91991</t>
  </si>
  <si>
    <t>(DRG) KLINICKÉ STADIUM ZHOUBNÉHO NOVOTVARU I</t>
  </si>
  <si>
    <t>91992</t>
  </si>
  <si>
    <t>(DRG) KLINICKÉ STADIUM ZHOUBNÉHO NOVOTVARU II</t>
  </si>
  <si>
    <t>91994</t>
  </si>
  <si>
    <t>(DRG) KLINICKÉ STADIUM ZHOUBNÉHO NOVOTVARU IV</t>
  </si>
  <si>
    <t>25</t>
  </si>
  <si>
    <t>26</t>
  </si>
  <si>
    <t>30</t>
  </si>
  <si>
    <t>31</t>
  </si>
  <si>
    <t>32</t>
  </si>
  <si>
    <t>47233</t>
  </si>
  <si>
    <t>PŘEŽÍVÁNÍ A LOKALIZACE DESTRUKCE AUTOLOGNÍCH THROM</t>
  </si>
  <si>
    <t>50</t>
  </si>
  <si>
    <t>59</t>
  </si>
  <si>
    <t>Zdravotní výkony vykázané na pracovišti pro pacienty hospitalizované ve FNOL - orientační přehled</t>
  </si>
  <si>
    <t>06301</t>
  </si>
  <si>
    <t>A</t>
  </si>
  <si>
    <t xml:space="preserve">MALIGNÍ ONEMOCNĚNÍ TRÁVICÍHO SYSTÉMU BEZ CC                                                         </t>
  </si>
  <si>
    <t>07311</t>
  </si>
  <si>
    <t xml:space="preserve">MALIGNÍ ONEMOCNĚNÍ HEPATOBILIÁRNÍHO SYSTÉMU A PANKREATU BEZ C                                       </t>
  </si>
  <si>
    <t>08361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</si>
  <si>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</si>
  <si>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</si>
  <si>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</si>
  <si>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</si>
  <si>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</si>
  <si>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</si>
  <si>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</si>
  <si>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17341</t>
  </si>
  <si>
    <t xml:space="preserve">JINÉ MYELOPROLIFERATIVNÍ PORUCHY A DIAGNÓZA NEDIFERENCOVANÝCH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</si>
  <si>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</si>
  <si>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</si>
  <si>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</si>
  <si>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</si>
  <si>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</si>
  <si>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OKB: Oddělení klinické biochemie</t>
  </si>
  <si>
    <t>34 - RTG: Radiologická klinika</t>
  </si>
  <si>
    <t>37 - PATOL: Ústav patologie</t>
  </si>
  <si>
    <t>40 - MIKRO: Ústav mikrobiologie</t>
  </si>
  <si>
    <t>818</t>
  </si>
  <si>
    <t>96167</t>
  </si>
  <si>
    <t>KREVNÍ OBRAZ S PĚTI POPULAČNÍM DIFERENCIÁLNÍM POČT</t>
  </si>
  <si>
    <t>96321</t>
  </si>
  <si>
    <t>POČET TROMBOCYTŮ MIKROSKOPICKY</t>
  </si>
  <si>
    <t>96621</t>
  </si>
  <si>
    <t>AKTIVOVANÝ PARTIALNÍ TROMBOPLASTINOVÝ TEST (APTT)</t>
  </si>
  <si>
    <t>96711</t>
  </si>
  <si>
    <t>PANOPTICKÉ OBARVENÍ NÁTĚRU PERIFERNÍ KRVE NEBO ASP</t>
  </si>
  <si>
    <t>96315</t>
  </si>
  <si>
    <t>ANALÝZA KREVNÍHO NÁTĚRU PANOPTICKY OBARVENÉHO. IND</t>
  </si>
  <si>
    <t>96897</t>
  </si>
  <si>
    <t>STANOVENÍ FRAKCE NEZRALÝCH TROMBOCYTŮ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</si>
  <si>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</si>
  <si>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</si>
  <si>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</si>
  <si>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</si>
  <si>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</si>
  <si>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</si>
  <si>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</si>
  <si>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</si>
  <si>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</si>
  <si>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</si>
  <si>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</si>
  <si>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</si>
  <si>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</si>
  <si>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</si>
  <si>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81237</t>
  </si>
  <si>
    <t>TROPONIN - T NEBO I ELISA</t>
  </si>
  <si>
    <t>81427</t>
  </si>
  <si>
    <t>FOSFOR ANORGANICKÝ</t>
  </si>
  <si>
    <t>81527</t>
  </si>
  <si>
    <t>CHOLESTEROL LDL</t>
  </si>
  <si>
    <t>81707</t>
  </si>
  <si>
    <t>CHORIOGONADOTROPIN V SÉRU - VOLNÁ \BETA - PODJEDNO</t>
  </si>
  <si>
    <t>81731</t>
  </si>
  <si>
    <t>STANOVENÍ NATRIURETICKÝCH PEPTIDŮ V SÉRU A V PLAZM</t>
  </si>
  <si>
    <t>81747</t>
  </si>
  <si>
    <t xml:space="preserve">VYŠETŘENÍ TANDEMOVOU HMOTNOSTNÍ SPEKTROMETRIÍ PRO </t>
  </si>
  <si>
    <t>93131</t>
  </si>
  <si>
    <t>KORTISOL</t>
  </si>
  <si>
    <t>93141</t>
  </si>
  <si>
    <t>KALCITONIN</t>
  </si>
  <si>
    <t>93171</t>
  </si>
  <si>
    <t>PARATHORMON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</si>
  <si>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</si>
  <si>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</si>
  <si>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</si>
  <si>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</si>
  <si>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</si>
  <si>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</si>
  <si>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</si>
  <si>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</si>
  <si>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</si>
  <si>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</si>
  <si>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</si>
  <si>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</si>
  <si>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</si>
  <si>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</si>
  <si>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</si>
  <si>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</si>
  <si>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</si>
  <si>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</si>
  <si>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</si>
  <si>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</si>
  <si>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</si>
  <si>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</si>
  <si>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</si>
  <si>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</si>
  <si>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</si>
  <si>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</si>
  <si>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81169</t>
  </si>
  <si>
    <t>KREATININ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</si>
  <si>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</si>
  <si>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</si>
  <si>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</si>
  <si>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</si>
  <si>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</si>
  <si>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</si>
  <si>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</si>
  <si>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</si>
  <si>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</si>
  <si>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</si>
  <si>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</si>
  <si>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</si>
  <si>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</si>
  <si>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</si>
  <si>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93235</t>
  </si>
  <si>
    <t>AUTOPROTILÁTKY PROTI RECEPTORŮM (hTSH)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</si>
  <si>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</si>
  <si>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</si>
  <si>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</si>
  <si>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</si>
  <si>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</si>
  <si>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</si>
  <si>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</si>
  <si>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</si>
  <si>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</si>
  <si>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</si>
  <si>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91193</t>
  </si>
  <si>
    <t>STANOVENÍ B2 - MIKROGLOBULINU ELISA</t>
  </si>
  <si>
    <t>81533</t>
  </si>
  <si>
    <t>LIPÁZA</t>
  </si>
  <si>
    <t>93199</t>
  </si>
  <si>
    <t>TYREOGLOBULIN (TG)</t>
  </si>
  <si>
    <t>81369</t>
  </si>
  <si>
    <t>BÍLKOVINA KVANTITATIVNĚ (MOČ, MOZKOM. MOK, VÝPOTEK</t>
  </si>
  <si>
    <t>81125</t>
  </si>
  <si>
    <t>BÍLKOVINY CELKOVÉ (SÉRUM) STATIM</t>
  </si>
  <si>
    <t>81675</t>
  </si>
  <si>
    <t>MIKROALBUMINURIE</t>
  </si>
  <si>
    <t>81775</t>
  </si>
  <si>
    <t>KVANTITATIVNÍ ANALÝZA MOCE</t>
  </si>
  <si>
    <t>81739</t>
  </si>
  <si>
    <t>STANOVENÍ PLACENTÁRNÍHO RŮSTOVÉHO FAKTORU (PIGF) V</t>
  </si>
  <si>
    <t>81753</t>
  </si>
  <si>
    <t>VYŠETŘENÍ AKTIVITY BIOTINIDÁZY V RÁMCI NOVOROZENEC</t>
  </si>
  <si>
    <t>34</t>
  </si>
  <si>
    <t>809</t>
  </si>
  <si>
    <t>0207733</t>
  </si>
  <si>
    <t>GADOVIST</t>
  </si>
  <si>
    <t>3</t>
  </si>
  <si>
    <t>0075318</t>
  </si>
  <si>
    <t>JEHLA BIOPTICKÁ MN1410</t>
  </si>
  <si>
    <t>89313</t>
  </si>
  <si>
    <t xml:space="preserve">PERKUTÁNNÍ PUNKCE NEBO BIOPSIE ŘÍZENÁ RDG METODOU </t>
  </si>
  <si>
    <t>89713</t>
  </si>
  <si>
    <t>MR ZOBRAZENÍ HLAVY, KONČETIN, KLOUBU, JEDNOHO ÚSEK</t>
  </si>
  <si>
    <t>89615</t>
  </si>
  <si>
    <t>CT VYŠETŘENÍ S VĚTŠÍM POČTEM SKENŮ (NAD 30), BEZ P</t>
  </si>
  <si>
    <t>89725</t>
  </si>
  <si>
    <t>OPAKOVANÉ ČI DOPLŇUJÍCÍ VYŠETŘENÍ MR</t>
  </si>
  <si>
    <t>89180</t>
  </si>
  <si>
    <t>DIAGNOSTICKÁ DIGITÁLNÍ MAMOGRAFIE NEBO DUKTOGRAFIE</t>
  </si>
  <si>
    <t>07640</t>
  </si>
  <si>
    <t>(DRG) BIOPSIE MLÉČNÉ ŽLÁZY, PERKUTÁNNĚ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</si>
  <si>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</si>
  <si>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</si>
  <si>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</si>
  <si>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</si>
  <si>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</si>
  <si>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</si>
  <si>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87433</t>
  </si>
  <si>
    <t>STANDARDNÍ CYTOLOGICKÉ BARVENÍ,  ZA 1-3 PREPARÁTY</t>
  </si>
  <si>
    <t>87437</t>
  </si>
  <si>
    <t>STANDARDNÍ CYTOLOGICKÉ BARVENÍ,  ZA VÍCE NEŽ 10 PR</t>
  </si>
  <si>
    <t>87523</t>
  </si>
  <si>
    <t>STANOVENÍ BIOPTICKÉ DIAGNÓZY III. STUPNĚ OBTÍŽNOST</t>
  </si>
  <si>
    <t>87613</t>
  </si>
  <si>
    <t>TECHNICKO ADMINISTRATIVNÍ KOMPONENTA BIOPSIE (STAN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</si>
  <si>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</si>
  <si>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</si>
  <si>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</si>
  <si>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</si>
  <si>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87429</t>
  </si>
  <si>
    <t>CYTOLOGICKÉ NÁTĚRY  NECENTRIFUGOVANÉ TEKUTINY - VÍ</t>
  </si>
  <si>
    <t>40</t>
  </si>
  <si>
    <t>802</t>
  </si>
  <si>
    <t>82057</t>
  </si>
  <si>
    <t>IDENTIFIKACE KMENE ORIENTAČNÍ JEDNODUCHÝM TESTEM</t>
  </si>
  <si>
    <t>82069</t>
  </si>
  <si>
    <t>STANOVENÍ PRODUKCE BETA-LAKTAMÁZY</t>
  </si>
  <si>
    <t>82060</t>
  </si>
  <si>
    <t>ANALÝZA HMOTOVÉHO SPEKTRA</t>
  </si>
  <si>
    <t>82302</t>
  </si>
  <si>
    <t>DETEKCE NUKLEOVÉ KYSELINY SARS-COV-2 POMOCÍ METODY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</si>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</sst>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63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6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27" fillId="4" borderId="63" xfId="1" applyFill="1" applyBorder="1" applyAlignment="1">
      <alignment horizontal="left"/>
    </xf>
    <xf numFmtId="9" fontId="33" fillId="2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8" fillId="0" borderId="0" xfId="0" applyFont="1"/>
    <xf numFmtId="3" fontId="35" fillId="12" borderId="132" xfId="83" applyNumberFormat="1" applyFont="1" applyFill="1" applyBorder="1" applyAlignment="1">
      <alignment horizontal="right" vertical="top"/>
    </xf>
    <xf numFmtId="3" fontId="35" fillId="12" borderId="133" xfId="83" applyNumberFormat="1" applyFont="1" applyFill="1" applyBorder="1" applyAlignment="1">
      <alignment horizontal="right" vertical="top"/>
    </xf>
    <xf numFmtId="9" fontId="35" fillId="12" borderId="134" xfId="83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3" fontId="35" fillId="13" borderId="131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1" xfId="53" applyNumberFormat="1" applyFont="1" applyFill="1" applyBorder="1" applyAlignment="1">
      <alignment horizontal="left"/>
    </xf>
    <xf numFmtId="164" fontId="33" fillId="2" borderId="136" xfId="53" applyNumberFormat="1" applyFont="1" applyFill="1" applyBorder="1" applyAlignment="1">
      <alignment horizontal="left"/>
    </xf>
    <xf numFmtId="0" fontId="33" fillId="2" borderId="136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6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39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0" xfId="0" applyNumberFormat="1" applyFont="1" applyFill="1" applyBorder="1"/>
    <xf numFmtId="9" fontId="34" fillId="0" borderId="100" xfId="0" applyNumberFormat="1" applyFont="1" applyFill="1" applyBorder="1"/>
    <xf numFmtId="9" fontId="34" fillId="0" borderId="105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1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/>
    <xf numFmtId="0" fontId="69" fillId="0" borderId="0" xfId="0" applyFont="1" applyFill="1"/>
    <xf numFmtId="0" fontId="70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1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0" xfId="0" applyNumberFormat="1" applyFont="1" applyFill="1" applyBorder="1"/>
    <xf numFmtId="3" fontId="34" fillId="0" borderId="100" xfId="0" applyNumberFormat="1" applyFont="1" applyFill="1" applyBorder="1"/>
    <xf numFmtId="3" fontId="34" fillId="0" borderId="105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6" xfId="0" applyFont="1" applyFill="1" applyBorder="1"/>
    <xf numFmtId="0" fontId="34" fillId="0" borderId="147" xfId="0" applyFont="1" applyFill="1" applyBorder="1"/>
    <xf numFmtId="0" fontId="34" fillId="0" borderId="147" xfId="0" applyFont="1" applyFill="1" applyBorder="1" applyAlignment="1">
      <alignment horizontal="right"/>
    </xf>
    <xf numFmtId="0" fontId="34" fillId="0" borderId="147" xfId="0" applyFont="1" applyFill="1" applyBorder="1" applyAlignment="1">
      <alignment horizontal="left"/>
    </xf>
    <xf numFmtId="164" fontId="34" fillId="0" borderId="147" xfId="0" applyNumberFormat="1" applyFont="1" applyFill="1" applyBorder="1"/>
    <xf numFmtId="165" fontId="34" fillId="0" borderId="147" xfId="0" applyNumberFormat="1" applyFont="1" applyFill="1" applyBorder="1"/>
    <xf numFmtId="9" fontId="34" fillId="0" borderId="147" xfId="0" applyNumberFormat="1" applyFont="1" applyFill="1" applyBorder="1"/>
    <xf numFmtId="9" fontId="34" fillId="0" borderId="148" xfId="0" applyNumberFormat="1" applyFont="1" applyFill="1" applyBorder="1"/>
    <xf numFmtId="0" fontId="34" fillId="0" borderId="149" xfId="0" applyFont="1" applyFill="1" applyBorder="1"/>
    <xf numFmtId="0" fontId="34" fillId="0" borderId="150" xfId="0" applyFont="1" applyFill="1" applyBorder="1"/>
    <xf numFmtId="0" fontId="34" fillId="0" borderId="150" xfId="0" applyFont="1" applyFill="1" applyBorder="1" applyAlignment="1">
      <alignment horizontal="right"/>
    </xf>
    <xf numFmtId="0" fontId="34" fillId="0" borderId="150" xfId="0" applyFont="1" applyFill="1" applyBorder="1" applyAlignment="1">
      <alignment horizontal="left"/>
    </xf>
    <xf numFmtId="164" fontId="34" fillId="0" borderId="150" xfId="0" applyNumberFormat="1" applyFont="1" applyFill="1" applyBorder="1"/>
    <xf numFmtId="165" fontId="34" fillId="0" borderId="150" xfId="0" applyNumberFormat="1" applyFont="1" applyFill="1" applyBorder="1"/>
    <xf numFmtId="9" fontId="34" fillId="0" borderId="150" xfId="0" applyNumberFormat="1" applyFont="1" applyFill="1" applyBorder="1"/>
    <xf numFmtId="9" fontId="34" fillId="0" borderId="151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0" xfId="0" applyNumberFormat="1" applyFont="1" applyFill="1" applyBorder="1"/>
    <xf numFmtId="3" fontId="34" fillId="0" borderId="151" xfId="0" applyNumberFormat="1" applyFont="1" applyFill="1" applyBorder="1"/>
    <xf numFmtId="3" fontId="34" fillId="0" borderId="147" xfId="0" applyNumberFormat="1" applyFont="1" applyFill="1" applyBorder="1"/>
    <xf numFmtId="3" fontId="34" fillId="0" borderId="148" xfId="0" applyNumberFormat="1" applyFont="1" applyFill="1" applyBorder="1"/>
    <xf numFmtId="0" fontId="41" fillId="0" borderId="27" xfId="0" applyFont="1" applyFill="1" applyBorder="1"/>
    <xf numFmtId="0" fontId="41" fillId="0" borderId="149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0" xfId="0" applyNumberFormat="1" applyFont="1" applyFill="1" applyBorder="1" applyAlignment="1">
      <alignment horizontal="right"/>
    </xf>
    <xf numFmtId="164" fontId="34" fillId="0" borderId="147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47" xfId="0" applyNumberFormat="1" applyBorder="1"/>
    <xf numFmtId="9" fontId="0" fillId="0" borderId="147" xfId="0" applyNumberFormat="1" applyBorder="1"/>
    <xf numFmtId="9" fontId="0" fillId="0" borderId="148" xfId="0" applyNumberFormat="1" applyBorder="1"/>
    <xf numFmtId="0" fontId="66" fillId="0" borderId="146" xfId="0" applyFont="1" applyBorder="1" applyAlignment="1">
      <alignment horizontal="left" indent="1"/>
    </xf>
    <xf numFmtId="169" fontId="0" fillId="0" borderId="150" xfId="0" applyNumberFormat="1" applyBorder="1"/>
    <xf numFmtId="9" fontId="0" fillId="0" borderId="150" xfId="0" applyNumberFormat="1" applyBorder="1"/>
    <xf numFmtId="9" fontId="0" fillId="0" borderId="151" xfId="0" applyNumberFormat="1" applyBorder="1"/>
    <xf numFmtId="0" fontId="66" fillId="4" borderId="149" xfId="0" applyFont="1" applyFill="1" applyBorder="1" applyAlignment="1">
      <alignment horizontal="left"/>
    </xf>
    <xf numFmtId="169" fontId="66" fillId="4" borderId="150" xfId="0" applyNumberFormat="1" applyFont="1" applyFill="1" applyBorder="1"/>
    <xf numFmtId="9" fontId="66" fillId="4" borderId="150" xfId="0" applyNumberFormat="1" applyFont="1" applyFill="1" applyBorder="1"/>
    <xf numFmtId="9" fontId="66" fillId="4" borderId="151" xfId="0" applyNumberFormat="1" applyFont="1" applyFill="1" applyBorder="1"/>
    <xf numFmtId="0" fontId="66" fillId="0" borderId="149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0" xfId="0" applyNumberFormat="1" applyFont="1" applyFill="1" applyBorder="1"/>
    <xf numFmtId="169" fontId="34" fillId="0" borderId="151" xfId="0" applyNumberFormat="1" applyFont="1" applyFill="1" applyBorder="1"/>
    <xf numFmtId="169" fontId="34" fillId="0" borderId="147" xfId="0" applyNumberFormat="1" applyFont="1" applyFill="1" applyBorder="1"/>
    <xf numFmtId="169" fontId="34" fillId="0" borderId="148" xfId="0" applyNumberFormat="1" applyFont="1" applyFill="1" applyBorder="1"/>
    <xf numFmtId="0" fontId="41" fillId="0" borderId="14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38" xfId="0" applyNumberFormat="1" applyFont="1" applyBorder="1" applyAlignment="1">
      <alignment horizontal="right"/>
    </xf>
    <xf numFmtId="166" fontId="5" fillId="0" borderId="152" xfId="0" applyNumberFormat="1" applyFont="1" applyBorder="1" applyAlignment="1">
      <alignment horizontal="right"/>
    </xf>
    <xf numFmtId="3" fontId="71" fillId="0" borderId="138" xfId="0" applyNumberFormat="1" applyFont="1" applyBorder="1" applyAlignment="1">
      <alignment horizontal="right"/>
    </xf>
    <xf numFmtId="166" fontId="71" fillId="0" borderId="138" xfId="0" applyNumberFormat="1" applyFont="1" applyBorder="1" applyAlignment="1">
      <alignment horizontal="right"/>
    </xf>
    <xf numFmtId="166" fontId="71" fillId="0" borderId="152" xfId="0" applyNumberFormat="1" applyFont="1" applyBorder="1" applyAlignment="1">
      <alignment horizontal="right"/>
    </xf>
    <xf numFmtId="177" fontId="5" fillId="0" borderId="138" xfId="0" applyNumberFormat="1" applyFont="1" applyBorder="1" applyAlignment="1">
      <alignment horizontal="right"/>
    </xf>
    <xf numFmtId="3" fontId="5" fillId="0" borderId="138" xfId="0" applyNumberFormat="1" applyFont="1" applyBorder="1" applyAlignment="1">
      <alignment horizontal="right"/>
    </xf>
    <xf numFmtId="4" fontId="5" fillId="0" borderId="138" xfId="0" applyNumberFormat="1" applyFont="1" applyBorder="1" applyAlignment="1">
      <alignment horizontal="right"/>
    </xf>
    <xf numFmtId="3" fontId="5" fillId="0" borderId="138" xfId="0" applyNumberFormat="1" applyFont="1" applyBorder="1"/>
    <xf numFmtId="3" fontId="71" fillId="0" borderId="138" xfId="0" applyNumberFormat="1" applyFont="1" applyBorder="1"/>
    <xf numFmtId="166" fontId="71" fillId="0" borderId="138" xfId="0" applyNumberFormat="1" applyFont="1" applyBorder="1"/>
    <xf numFmtId="166" fontId="71" fillId="0" borderId="152" xfId="0" applyNumberFormat="1" applyFont="1" applyBorder="1"/>
    <xf numFmtId="166" fontId="72" fillId="0" borderId="152" xfId="0" applyNumberFormat="1" applyFont="1" applyBorder="1" applyAlignment="1">
      <alignment horizontal="right"/>
    </xf>
    <xf numFmtId="3" fontId="34" fillId="0" borderId="138" xfId="0" applyNumberFormat="1" applyFont="1" applyBorder="1"/>
    <xf numFmtId="166" fontId="34" fillId="0" borderId="138" xfId="0" applyNumberFormat="1" applyFont="1" applyBorder="1"/>
    <xf numFmtId="166" fontId="34" fillId="0" borderId="152" xfId="0" applyNumberFormat="1" applyFont="1" applyBorder="1"/>
    <xf numFmtId="3" fontId="34" fillId="0" borderId="138" xfId="0" applyNumberFormat="1" applyFont="1" applyBorder="1" applyAlignment="1">
      <alignment horizontal="right"/>
    </xf>
    <xf numFmtId="0" fontId="5" fillId="0" borderId="138" xfId="0" applyFont="1" applyBorder="1"/>
    <xf numFmtId="49" fontId="3" fillId="0" borderId="101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107" xfId="0" applyNumberFormat="1" applyFont="1" applyBorder="1"/>
    <xf numFmtId="166" fontId="34" fillId="0" borderId="107" xfId="0" applyNumberFormat="1" applyFont="1" applyBorder="1"/>
    <xf numFmtId="166" fontId="34" fillId="0" borderId="88" xfId="0" applyNumberFormat="1" applyFont="1" applyBorder="1"/>
    <xf numFmtId="3" fontId="34" fillId="0" borderId="107" xfId="0" applyNumberFormat="1" applyFont="1" applyBorder="1" applyAlignment="1">
      <alignment horizontal="right"/>
    </xf>
    <xf numFmtId="166" fontId="5" fillId="0" borderId="107" xfId="0" applyNumberFormat="1" applyFont="1" applyBorder="1" applyAlignment="1">
      <alignment horizontal="right"/>
    </xf>
    <xf numFmtId="166" fontId="5" fillId="0" borderId="88" xfId="0" applyNumberFormat="1" applyFont="1" applyBorder="1" applyAlignment="1">
      <alignment horizontal="right"/>
    </xf>
    <xf numFmtId="3" fontId="71" fillId="0" borderId="107" xfId="0" applyNumberFormat="1" applyFont="1" applyBorder="1" applyAlignment="1">
      <alignment horizontal="right"/>
    </xf>
    <xf numFmtId="166" fontId="71" fillId="0" borderId="107" xfId="0" applyNumberFormat="1" applyFont="1" applyBorder="1" applyAlignment="1">
      <alignment horizontal="right"/>
    </xf>
    <xf numFmtId="166" fontId="71" fillId="0" borderId="88" xfId="0" applyNumberFormat="1" applyFont="1" applyBorder="1" applyAlignment="1">
      <alignment horizontal="right"/>
    </xf>
    <xf numFmtId="177" fontId="5" fillId="0" borderId="107" xfId="0" applyNumberFormat="1" applyFont="1" applyBorder="1" applyAlignment="1">
      <alignment horizontal="right"/>
    </xf>
    <xf numFmtId="3" fontId="5" fillId="0" borderId="107" xfId="0" applyNumberFormat="1" applyFont="1" applyBorder="1" applyAlignment="1">
      <alignment horizontal="right"/>
    </xf>
    <xf numFmtId="4" fontId="5" fillId="0" borderId="107" xfId="0" applyNumberFormat="1" applyFont="1" applyBorder="1" applyAlignment="1">
      <alignment horizontal="right"/>
    </xf>
    <xf numFmtId="0" fontId="5" fillId="0" borderId="107" xfId="0" applyFont="1" applyBorder="1"/>
    <xf numFmtId="3" fontId="5" fillId="0" borderId="107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34" fillId="0" borderId="2" xfId="0" applyNumberFormat="1" applyFont="1" applyBorder="1"/>
    <xf numFmtId="166" fontId="34" fillId="0" borderId="2" xfId="0" applyNumberFormat="1" applyFont="1" applyBorder="1"/>
    <xf numFmtId="166" fontId="34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71" fillId="0" borderId="2" xfId="0" applyNumberFormat="1" applyFont="1" applyBorder="1" applyAlignment="1">
      <alignment horizontal="right"/>
    </xf>
    <xf numFmtId="166" fontId="71" fillId="0" borderId="2" xfId="0" applyNumberFormat="1" applyFont="1" applyBorder="1" applyAlignment="1">
      <alignment horizontal="right"/>
    </xf>
    <xf numFmtId="166" fontId="71" fillId="0" borderId="3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88" xfId="0" applyNumberFormat="1" applyFont="1" applyBorder="1"/>
    <xf numFmtId="3" fontId="5" fillId="0" borderId="152" xfId="0" applyNumberFormat="1" applyFont="1" applyBorder="1"/>
    <xf numFmtId="3" fontId="5" fillId="0" borderId="3" xfId="0" applyNumberFormat="1" applyFont="1" applyBorder="1"/>
    <xf numFmtId="3" fontId="11" fillId="0" borderId="101" xfId="0" applyNumberFormat="1" applyFont="1" applyBorder="1" applyAlignment="1">
      <alignment horizontal="center"/>
    </xf>
    <xf numFmtId="9" fontId="34" fillId="0" borderId="138" xfId="0" applyNumberFormat="1" applyFont="1" applyBorder="1"/>
    <xf numFmtId="3" fontId="34" fillId="0" borderId="137" xfId="0" applyNumberFormat="1" applyFont="1" applyBorder="1"/>
    <xf numFmtId="3" fontId="34" fillId="0" borderId="68" xfId="0" applyNumberFormat="1" applyFont="1" applyBorder="1"/>
    <xf numFmtId="9" fontId="34" fillId="0" borderId="107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02" xfId="76" applyNumberFormat="1" applyFont="1" applyFill="1" applyBorder="1" applyAlignment="1">
      <alignment horizontal="left"/>
    </xf>
    <xf numFmtId="0" fontId="33" fillId="2" borderId="153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39" xfId="76" applyNumberFormat="1" applyFont="1" applyFill="1" applyBorder="1" applyAlignment="1">
      <alignment horizontal="left"/>
    </xf>
    <xf numFmtId="0" fontId="33" fillId="2" borderId="103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0.92302199740709767</c:v>
                </c:pt>
                <c:pt idx="1">
                  <c:v>0.89099386365796218</c:v>
                </c:pt>
                <c:pt idx="2">
                  <c:v>0.92176314862318975</c:v>
                </c:pt>
                <c:pt idx="3">
                  <c:v>0.82842885876527361</c:v>
                </c:pt>
                <c:pt idx="4">
                  <c:v>0.831753409578461</c:v>
                </c:pt>
                <c:pt idx="5">
                  <c:v>0.83828538496193905</c:v>
                </c:pt>
                <c:pt idx="6">
                  <c:v>0.79392122227785156</c:v>
                </c:pt>
                <c:pt idx="7">
                  <c:v>0.73689830559316283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1.6944444444444444</c:v>
                </c:pt>
                <c:pt idx="1">
                  <c:v>1.6609442060085837</c:v>
                </c:pt>
                <c:pt idx="2">
                  <c:v>1.6498673740053051</c:v>
                </c:pt>
                <c:pt idx="3">
                  <c:v>1.5872420262664164</c:v>
                </c:pt>
                <c:pt idx="4">
                  <c:v>1.6142433234421365</c:v>
                </c:pt>
                <c:pt idx="5">
                  <c:v>1.5885997521685253</c:v>
                </c:pt>
                <c:pt idx="6">
                  <c:v>1.5865272938443671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116" tableBorderDxfId="115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33" totalsRowShown="0">
  <autoFilter ref="C3:S13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0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0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923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7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1363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0" t="s">
        <v>1364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1407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1642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1669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1677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1841</v>
      </c>
      <c r="C28" s="51" t="s">
        <v>153</v>
      </c>
    </row>
    <row r="29" spans="1:3" ht="14.45" customHeight="1" x14ac:dyDescent="0.25">
      <c r="A29" s="431" t="str">
        <f>HYPERLINK("#'"&amp;C29&amp;"'!A1",C29)</f>
        <v>ZV Vykáz.-A Det.Lék.</v>
      </c>
      <c r="B29" s="180" t="s">
        <v>1842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1941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1961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2132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512E1F0C-95E0-4CD3-841E-A3495A08F79B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3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8" customWidth="1"/>
    <col min="7" max="7" width="10" style="328" customWidth="1"/>
    <col min="8" max="8" width="6.7109375" style="331" bestFit="1" customWidth="1"/>
    <col min="9" max="9" width="6.7109375" style="328" customWidth="1"/>
    <col min="10" max="10" width="10.85546875" style="328" customWidth="1"/>
    <col min="11" max="11" width="6.7109375" style="331" bestFit="1" customWidth="1"/>
    <col min="12" max="12" width="6.7109375" style="328" customWidth="1"/>
    <col min="13" max="13" width="10.85546875" style="328" customWidth="1"/>
    <col min="14" max="16384" width="8.85546875" style="247"/>
  </cols>
  <sheetData>
    <row r="1" spans="1:13" ht="18.600000000000001" customHeight="1" thickBot="1" x14ac:dyDescent="0.35">
      <c r="A1" s="555" t="s">
        <v>923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1</v>
      </c>
      <c r="G3" s="47">
        <f>SUBTOTAL(9,G6:G1048576)</f>
        <v>132.34999999999997</v>
      </c>
      <c r="H3" s="48">
        <f>IF(M3=0,0,G3/M3)</f>
        <v>1.4146023642459517E-4</v>
      </c>
      <c r="I3" s="47">
        <f>SUBTOTAL(9,I6:I1048576)</f>
        <v>208</v>
      </c>
      <c r="J3" s="47">
        <f>SUBTOTAL(9,J6:J1048576)</f>
        <v>935466.25597680116</v>
      </c>
      <c r="K3" s="48">
        <f>IF(M3=0,0,J3/M3)</f>
        <v>0.9998585397635753</v>
      </c>
      <c r="L3" s="47">
        <f>SUBTOTAL(9,L6:L1048576)</f>
        <v>209</v>
      </c>
      <c r="M3" s="49">
        <f>SUBTOTAL(9,M6:M1048576)</f>
        <v>935598.60597680125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3" t="s">
        <v>161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722" t="s">
        <v>572</v>
      </c>
      <c r="B6" s="723" t="s">
        <v>869</v>
      </c>
      <c r="C6" s="723" t="s">
        <v>870</v>
      </c>
      <c r="D6" s="723" t="s">
        <v>871</v>
      </c>
      <c r="E6" s="723" t="s">
        <v>872</v>
      </c>
      <c r="F6" s="727"/>
      <c r="G6" s="727"/>
      <c r="H6" s="747">
        <v>0</v>
      </c>
      <c r="I6" s="727">
        <v>2</v>
      </c>
      <c r="J6" s="727">
        <v>547.79999999999995</v>
      </c>
      <c r="K6" s="747">
        <v>1</v>
      </c>
      <c r="L6" s="727">
        <v>2</v>
      </c>
      <c r="M6" s="728">
        <v>547.79999999999995</v>
      </c>
    </row>
    <row r="7" spans="1:13" ht="14.45" customHeight="1" x14ac:dyDescent="0.2">
      <c r="A7" s="729" t="s">
        <v>572</v>
      </c>
      <c r="B7" s="730" t="s">
        <v>873</v>
      </c>
      <c r="C7" s="730" t="s">
        <v>874</v>
      </c>
      <c r="D7" s="730" t="s">
        <v>615</v>
      </c>
      <c r="E7" s="730" t="s">
        <v>616</v>
      </c>
      <c r="F7" s="734">
        <v>1</v>
      </c>
      <c r="G7" s="734">
        <v>132.34999999999997</v>
      </c>
      <c r="H7" s="748">
        <v>1</v>
      </c>
      <c r="I7" s="734"/>
      <c r="J7" s="734"/>
      <c r="K7" s="748">
        <v>0</v>
      </c>
      <c r="L7" s="734">
        <v>1</v>
      </c>
      <c r="M7" s="735">
        <v>132.34999999999997</v>
      </c>
    </row>
    <row r="8" spans="1:13" ht="14.45" customHeight="1" x14ac:dyDescent="0.2">
      <c r="A8" s="729" t="s">
        <v>572</v>
      </c>
      <c r="B8" s="730" t="s">
        <v>873</v>
      </c>
      <c r="C8" s="730" t="s">
        <v>875</v>
      </c>
      <c r="D8" s="730" t="s">
        <v>876</v>
      </c>
      <c r="E8" s="730" t="s">
        <v>877</v>
      </c>
      <c r="F8" s="734"/>
      <c r="G8" s="734"/>
      <c r="H8" s="748">
        <v>0</v>
      </c>
      <c r="I8" s="734">
        <v>1</v>
      </c>
      <c r="J8" s="734">
        <v>88.13000000000001</v>
      </c>
      <c r="K8" s="748">
        <v>1</v>
      </c>
      <c r="L8" s="734">
        <v>1</v>
      </c>
      <c r="M8" s="735">
        <v>88.13000000000001</v>
      </c>
    </row>
    <row r="9" spans="1:13" ht="14.45" customHeight="1" x14ac:dyDescent="0.2">
      <c r="A9" s="729" t="s">
        <v>572</v>
      </c>
      <c r="B9" s="730" t="s">
        <v>878</v>
      </c>
      <c r="C9" s="730" t="s">
        <v>879</v>
      </c>
      <c r="D9" s="730" t="s">
        <v>880</v>
      </c>
      <c r="E9" s="730" t="s">
        <v>609</v>
      </c>
      <c r="F9" s="734"/>
      <c r="G9" s="734"/>
      <c r="H9" s="748">
        <v>0</v>
      </c>
      <c r="I9" s="734">
        <v>1</v>
      </c>
      <c r="J9" s="734">
        <v>26.110000000000007</v>
      </c>
      <c r="K9" s="748">
        <v>1</v>
      </c>
      <c r="L9" s="734">
        <v>1</v>
      </c>
      <c r="M9" s="735">
        <v>26.110000000000007</v>
      </c>
    </row>
    <row r="10" spans="1:13" ht="14.45" customHeight="1" x14ac:dyDescent="0.2">
      <c r="A10" s="729" t="s">
        <v>572</v>
      </c>
      <c r="B10" s="730" t="s">
        <v>881</v>
      </c>
      <c r="C10" s="730" t="s">
        <v>882</v>
      </c>
      <c r="D10" s="730" t="s">
        <v>658</v>
      </c>
      <c r="E10" s="730" t="s">
        <v>659</v>
      </c>
      <c r="F10" s="734"/>
      <c r="G10" s="734"/>
      <c r="H10" s="748">
        <v>0</v>
      </c>
      <c r="I10" s="734">
        <v>1</v>
      </c>
      <c r="J10" s="734">
        <v>109.65000000000002</v>
      </c>
      <c r="K10" s="748">
        <v>1</v>
      </c>
      <c r="L10" s="734">
        <v>1</v>
      </c>
      <c r="M10" s="735">
        <v>109.65000000000002</v>
      </c>
    </row>
    <row r="11" spans="1:13" ht="14.45" customHeight="1" x14ac:dyDescent="0.2">
      <c r="A11" s="729" t="s">
        <v>572</v>
      </c>
      <c r="B11" s="730" t="s">
        <v>881</v>
      </c>
      <c r="C11" s="730" t="s">
        <v>883</v>
      </c>
      <c r="D11" s="730" t="s">
        <v>884</v>
      </c>
      <c r="E11" s="730" t="s">
        <v>885</v>
      </c>
      <c r="F11" s="734"/>
      <c r="G11" s="734"/>
      <c r="H11" s="748">
        <v>0</v>
      </c>
      <c r="I11" s="734">
        <v>3</v>
      </c>
      <c r="J11" s="734">
        <v>366.03</v>
      </c>
      <c r="K11" s="748">
        <v>1</v>
      </c>
      <c r="L11" s="734">
        <v>3</v>
      </c>
      <c r="M11" s="735">
        <v>366.03</v>
      </c>
    </row>
    <row r="12" spans="1:13" ht="14.45" customHeight="1" x14ac:dyDescent="0.2">
      <c r="A12" s="729" t="s">
        <v>572</v>
      </c>
      <c r="B12" s="730" t="s">
        <v>886</v>
      </c>
      <c r="C12" s="730" t="s">
        <v>887</v>
      </c>
      <c r="D12" s="730" t="s">
        <v>888</v>
      </c>
      <c r="E12" s="730" t="s">
        <v>889</v>
      </c>
      <c r="F12" s="734"/>
      <c r="G12" s="734"/>
      <c r="H12" s="748">
        <v>0</v>
      </c>
      <c r="I12" s="734">
        <v>3</v>
      </c>
      <c r="J12" s="734">
        <v>147.92000000000002</v>
      </c>
      <c r="K12" s="748">
        <v>1</v>
      </c>
      <c r="L12" s="734">
        <v>3</v>
      </c>
      <c r="M12" s="735">
        <v>147.92000000000002</v>
      </c>
    </row>
    <row r="13" spans="1:13" ht="14.45" customHeight="1" x14ac:dyDescent="0.2">
      <c r="A13" s="729" t="s">
        <v>572</v>
      </c>
      <c r="B13" s="730" t="s">
        <v>886</v>
      </c>
      <c r="C13" s="730" t="s">
        <v>890</v>
      </c>
      <c r="D13" s="730" t="s">
        <v>888</v>
      </c>
      <c r="E13" s="730" t="s">
        <v>891</v>
      </c>
      <c r="F13" s="734"/>
      <c r="G13" s="734"/>
      <c r="H13" s="748">
        <v>0</v>
      </c>
      <c r="I13" s="734">
        <v>2</v>
      </c>
      <c r="J13" s="734">
        <v>112.45000000000002</v>
      </c>
      <c r="K13" s="748">
        <v>1</v>
      </c>
      <c r="L13" s="734">
        <v>2</v>
      </c>
      <c r="M13" s="735">
        <v>112.45000000000002</v>
      </c>
    </row>
    <row r="14" spans="1:13" ht="14.45" customHeight="1" x14ac:dyDescent="0.2">
      <c r="A14" s="729" t="s">
        <v>572</v>
      </c>
      <c r="B14" s="730" t="s">
        <v>886</v>
      </c>
      <c r="C14" s="730" t="s">
        <v>892</v>
      </c>
      <c r="D14" s="730" t="s">
        <v>619</v>
      </c>
      <c r="E14" s="730" t="s">
        <v>620</v>
      </c>
      <c r="F14" s="734"/>
      <c r="G14" s="734"/>
      <c r="H14" s="748">
        <v>0</v>
      </c>
      <c r="I14" s="734">
        <v>5</v>
      </c>
      <c r="J14" s="734">
        <v>392.5</v>
      </c>
      <c r="K14" s="748">
        <v>1</v>
      </c>
      <c r="L14" s="734">
        <v>5</v>
      </c>
      <c r="M14" s="735">
        <v>392.5</v>
      </c>
    </row>
    <row r="15" spans="1:13" ht="14.45" customHeight="1" x14ac:dyDescent="0.2">
      <c r="A15" s="729" t="s">
        <v>572</v>
      </c>
      <c r="B15" s="730" t="s">
        <v>886</v>
      </c>
      <c r="C15" s="730" t="s">
        <v>893</v>
      </c>
      <c r="D15" s="730" t="s">
        <v>619</v>
      </c>
      <c r="E15" s="730" t="s">
        <v>894</v>
      </c>
      <c r="F15" s="734"/>
      <c r="G15" s="734"/>
      <c r="H15" s="748">
        <v>0</v>
      </c>
      <c r="I15" s="734">
        <v>4</v>
      </c>
      <c r="J15" s="734">
        <v>232.67999999999995</v>
      </c>
      <c r="K15" s="748">
        <v>1</v>
      </c>
      <c r="L15" s="734">
        <v>4</v>
      </c>
      <c r="M15" s="735">
        <v>232.67999999999995</v>
      </c>
    </row>
    <row r="16" spans="1:13" ht="14.45" customHeight="1" x14ac:dyDescent="0.2">
      <c r="A16" s="729" t="s">
        <v>572</v>
      </c>
      <c r="B16" s="730" t="s">
        <v>895</v>
      </c>
      <c r="C16" s="730" t="s">
        <v>896</v>
      </c>
      <c r="D16" s="730" t="s">
        <v>651</v>
      </c>
      <c r="E16" s="730" t="s">
        <v>653</v>
      </c>
      <c r="F16" s="734"/>
      <c r="G16" s="734"/>
      <c r="H16" s="748">
        <v>0</v>
      </c>
      <c r="I16" s="734">
        <v>3</v>
      </c>
      <c r="J16" s="734">
        <v>98.912000000000006</v>
      </c>
      <c r="K16" s="748">
        <v>1</v>
      </c>
      <c r="L16" s="734">
        <v>3</v>
      </c>
      <c r="M16" s="735">
        <v>98.912000000000006</v>
      </c>
    </row>
    <row r="17" spans="1:13" ht="14.45" customHeight="1" x14ac:dyDescent="0.2">
      <c r="A17" s="729" t="s">
        <v>572</v>
      </c>
      <c r="B17" s="730" t="s">
        <v>895</v>
      </c>
      <c r="C17" s="730" t="s">
        <v>897</v>
      </c>
      <c r="D17" s="730" t="s">
        <v>651</v>
      </c>
      <c r="E17" s="730" t="s">
        <v>898</v>
      </c>
      <c r="F17" s="734"/>
      <c r="G17" s="734"/>
      <c r="H17" s="748">
        <v>0</v>
      </c>
      <c r="I17" s="734">
        <v>5</v>
      </c>
      <c r="J17" s="734">
        <v>204.51999999999998</v>
      </c>
      <c r="K17" s="748">
        <v>1</v>
      </c>
      <c r="L17" s="734">
        <v>5</v>
      </c>
      <c r="M17" s="735">
        <v>204.51999999999998</v>
      </c>
    </row>
    <row r="18" spans="1:13" ht="14.45" customHeight="1" x14ac:dyDescent="0.2">
      <c r="A18" s="729" t="s">
        <v>572</v>
      </c>
      <c r="B18" s="730" t="s">
        <v>899</v>
      </c>
      <c r="C18" s="730" t="s">
        <v>900</v>
      </c>
      <c r="D18" s="730" t="s">
        <v>674</v>
      </c>
      <c r="E18" s="730" t="s">
        <v>901</v>
      </c>
      <c r="F18" s="734"/>
      <c r="G18" s="734"/>
      <c r="H18" s="748">
        <v>0</v>
      </c>
      <c r="I18" s="734">
        <v>2</v>
      </c>
      <c r="J18" s="734">
        <v>44.05</v>
      </c>
      <c r="K18" s="748">
        <v>1</v>
      </c>
      <c r="L18" s="734">
        <v>2</v>
      </c>
      <c r="M18" s="735">
        <v>44.05</v>
      </c>
    </row>
    <row r="19" spans="1:13" ht="14.45" customHeight="1" x14ac:dyDescent="0.2">
      <c r="A19" s="729" t="s">
        <v>572</v>
      </c>
      <c r="B19" s="730" t="s">
        <v>899</v>
      </c>
      <c r="C19" s="730" t="s">
        <v>902</v>
      </c>
      <c r="D19" s="730" t="s">
        <v>674</v>
      </c>
      <c r="E19" s="730" t="s">
        <v>665</v>
      </c>
      <c r="F19" s="734"/>
      <c r="G19" s="734"/>
      <c r="H19" s="748">
        <v>0</v>
      </c>
      <c r="I19" s="734">
        <v>3</v>
      </c>
      <c r="J19" s="734">
        <v>142.65</v>
      </c>
      <c r="K19" s="748">
        <v>1</v>
      </c>
      <c r="L19" s="734">
        <v>3</v>
      </c>
      <c r="M19" s="735">
        <v>142.65</v>
      </c>
    </row>
    <row r="20" spans="1:13" ht="14.45" customHeight="1" x14ac:dyDescent="0.2">
      <c r="A20" s="729" t="s">
        <v>572</v>
      </c>
      <c r="B20" s="730" t="s">
        <v>903</v>
      </c>
      <c r="C20" s="730" t="s">
        <v>904</v>
      </c>
      <c r="D20" s="730" t="s">
        <v>668</v>
      </c>
      <c r="E20" s="730" t="s">
        <v>669</v>
      </c>
      <c r="F20" s="734"/>
      <c r="G20" s="734"/>
      <c r="H20" s="748">
        <v>0</v>
      </c>
      <c r="I20" s="734">
        <v>1</v>
      </c>
      <c r="J20" s="734">
        <v>49.76</v>
      </c>
      <c r="K20" s="748">
        <v>1</v>
      </c>
      <c r="L20" s="734">
        <v>1</v>
      </c>
      <c r="M20" s="735">
        <v>49.76</v>
      </c>
    </row>
    <row r="21" spans="1:13" ht="14.45" customHeight="1" x14ac:dyDescent="0.2">
      <c r="A21" s="729" t="s">
        <v>577</v>
      </c>
      <c r="B21" s="730" t="s">
        <v>905</v>
      </c>
      <c r="C21" s="730" t="s">
        <v>906</v>
      </c>
      <c r="D21" s="730" t="s">
        <v>907</v>
      </c>
      <c r="E21" s="730" t="s">
        <v>908</v>
      </c>
      <c r="F21" s="734"/>
      <c r="G21" s="734"/>
      <c r="H21" s="748">
        <v>0</v>
      </c>
      <c r="I21" s="734">
        <v>2</v>
      </c>
      <c r="J21" s="734">
        <v>277.75999999999993</v>
      </c>
      <c r="K21" s="748">
        <v>1</v>
      </c>
      <c r="L21" s="734">
        <v>2</v>
      </c>
      <c r="M21" s="735">
        <v>277.75999999999993</v>
      </c>
    </row>
    <row r="22" spans="1:13" ht="14.45" customHeight="1" x14ac:dyDescent="0.2">
      <c r="A22" s="729" t="s">
        <v>577</v>
      </c>
      <c r="B22" s="730" t="s">
        <v>909</v>
      </c>
      <c r="C22" s="730" t="s">
        <v>910</v>
      </c>
      <c r="D22" s="730" t="s">
        <v>706</v>
      </c>
      <c r="E22" s="730" t="s">
        <v>707</v>
      </c>
      <c r="F22" s="734"/>
      <c r="G22" s="734"/>
      <c r="H22" s="748">
        <v>0</v>
      </c>
      <c r="I22" s="734">
        <v>1</v>
      </c>
      <c r="J22" s="734">
        <v>72.260000000000019</v>
      </c>
      <c r="K22" s="748">
        <v>1</v>
      </c>
      <c r="L22" s="734">
        <v>1</v>
      </c>
      <c r="M22" s="735">
        <v>72.260000000000019</v>
      </c>
    </row>
    <row r="23" spans="1:13" ht="14.45" customHeight="1" x14ac:dyDescent="0.2">
      <c r="A23" s="729" t="s">
        <v>577</v>
      </c>
      <c r="B23" s="730" t="s">
        <v>909</v>
      </c>
      <c r="C23" s="730" t="s">
        <v>911</v>
      </c>
      <c r="D23" s="730" t="s">
        <v>704</v>
      </c>
      <c r="E23" s="730" t="s">
        <v>705</v>
      </c>
      <c r="F23" s="734"/>
      <c r="G23" s="734"/>
      <c r="H23" s="748">
        <v>0</v>
      </c>
      <c r="I23" s="734">
        <v>1</v>
      </c>
      <c r="J23" s="734">
        <v>88.339999999999975</v>
      </c>
      <c r="K23" s="748">
        <v>1</v>
      </c>
      <c r="L23" s="734">
        <v>1</v>
      </c>
      <c r="M23" s="735">
        <v>88.339999999999975</v>
      </c>
    </row>
    <row r="24" spans="1:13" ht="14.45" customHeight="1" x14ac:dyDescent="0.2">
      <c r="A24" s="729" t="s">
        <v>577</v>
      </c>
      <c r="B24" s="730" t="s">
        <v>886</v>
      </c>
      <c r="C24" s="730" t="s">
        <v>912</v>
      </c>
      <c r="D24" s="730" t="s">
        <v>619</v>
      </c>
      <c r="E24" s="730" t="s">
        <v>716</v>
      </c>
      <c r="F24" s="734"/>
      <c r="G24" s="734"/>
      <c r="H24" s="748">
        <v>0</v>
      </c>
      <c r="I24" s="734">
        <v>1</v>
      </c>
      <c r="J24" s="734">
        <v>99.259999999999991</v>
      </c>
      <c r="K24" s="748">
        <v>1</v>
      </c>
      <c r="L24" s="734">
        <v>1</v>
      </c>
      <c r="M24" s="735">
        <v>99.259999999999991</v>
      </c>
    </row>
    <row r="25" spans="1:13" ht="14.45" customHeight="1" x14ac:dyDescent="0.2">
      <c r="A25" s="729" t="s">
        <v>577</v>
      </c>
      <c r="B25" s="730" t="s">
        <v>903</v>
      </c>
      <c r="C25" s="730" t="s">
        <v>904</v>
      </c>
      <c r="D25" s="730" t="s">
        <v>668</v>
      </c>
      <c r="E25" s="730" t="s">
        <v>669</v>
      </c>
      <c r="F25" s="734"/>
      <c r="G25" s="734"/>
      <c r="H25" s="748">
        <v>0</v>
      </c>
      <c r="I25" s="734">
        <v>2</v>
      </c>
      <c r="J25" s="734">
        <v>99.520003743050054</v>
      </c>
      <c r="K25" s="748">
        <v>1</v>
      </c>
      <c r="L25" s="734">
        <v>2</v>
      </c>
      <c r="M25" s="735">
        <v>99.520003743050054</v>
      </c>
    </row>
    <row r="26" spans="1:13" ht="14.45" customHeight="1" x14ac:dyDescent="0.2">
      <c r="A26" s="729" t="s">
        <v>583</v>
      </c>
      <c r="B26" s="730" t="s">
        <v>881</v>
      </c>
      <c r="C26" s="730" t="s">
        <v>883</v>
      </c>
      <c r="D26" s="730" t="s">
        <v>884</v>
      </c>
      <c r="E26" s="730" t="s">
        <v>885</v>
      </c>
      <c r="F26" s="734"/>
      <c r="G26" s="734"/>
      <c r="H26" s="748">
        <v>0</v>
      </c>
      <c r="I26" s="734">
        <v>1</v>
      </c>
      <c r="J26" s="734">
        <v>120.79</v>
      </c>
      <c r="K26" s="748">
        <v>1</v>
      </c>
      <c r="L26" s="734">
        <v>1</v>
      </c>
      <c r="M26" s="735">
        <v>120.79</v>
      </c>
    </row>
    <row r="27" spans="1:13" ht="14.45" customHeight="1" x14ac:dyDescent="0.2">
      <c r="A27" s="729" t="s">
        <v>583</v>
      </c>
      <c r="B27" s="730" t="s">
        <v>913</v>
      </c>
      <c r="C27" s="730" t="s">
        <v>914</v>
      </c>
      <c r="D27" s="730" t="s">
        <v>915</v>
      </c>
      <c r="E27" s="730" t="s">
        <v>916</v>
      </c>
      <c r="F27" s="734"/>
      <c r="G27" s="734"/>
      <c r="H27" s="748">
        <v>0</v>
      </c>
      <c r="I27" s="734">
        <v>95</v>
      </c>
      <c r="J27" s="734">
        <v>65841.159762732394</v>
      </c>
      <c r="K27" s="748">
        <v>1</v>
      </c>
      <c r="L27" s="734">
        <v>95</v>
      </c>
      <c r="M27" s="735">
        <v>65841.159762732394</v>
      </c>
    </row>
    <row r="28" spans="1:13" ht="14.45" customHeight="1" x14ac:dyDescent="0.2">
      <c r="A28" s="729" t="s">
        <v>583</v>
      </c>
      <c r="B28" s="730" t="s">
        <v>913</v>
      </c>
      <c r="C28" s="730" t="s">
        <v>917</v>
      </c>
      <c r="D28" s="730" t="s">
        <v>915</v>
      </c>
      <c r="E28" s="730" t="s">
        <v>918</v>
      </c>
      <c r="F28" s="734"/>
      <c r="G28" s="734"/>
      <c r="H28" s="748">
        <v>0</v>
      </c>
      <c r="I28" s="734">
        <v>4</v>
      </c>
      <c r="J28" s="734">
        <v>13500.760422818181</v>
      </c>
      <c r="K28" s="748">
        <v>1</v>
      </c>
      <c r="L28" s="734">
        <v>4</v>
      </c>
      <c r="M28" s="735">
        <v>13500.760422818181</v>
      </c>
    </row>
    <row r="29" spans="1:13" ht="14.45" customHeight="1" x14ac:dyDescent="0.2">
      <c r="A29" s="729" t="s">
        <v>583</v>
      </c>
      <c r="B29" s="730" t="s">
        <v>913</v>
      </c>
      <c r="C29" s="730" t="s">
        <v>919</v>
      </c>
      <c r="D29" s="730" t="s">
        <v>915</v>
      </c>
      <c r="E29" s="730" t="s">
        <v>920</v>
      </c>
      <c r="F29" s="734"/>
      <c r="G29" s="734"/>
      <c r="H29" s="748">
        <v>0</v>
      </c>
      <c r="I29" s="734">
        <v>3</v>
      </c>
      <c r="J29" s="734">
        <v>5115.394007873414</v>
      </c>
      <c r="K29" s="748">
        <v>1</v>
      </c>
      <c r="L29" s="734">
        <v>3</v>
      </c>
      <c r="M29" s="735">
        <v>5115.394007873414</v>
      </c>
    </row>
    <row r="30" spans="1:13" ht="14.45" customHeight="1" thickBot="1" x14ac:dyDescent="0.25">
      <c r="A30" s="736" t="s">
        <v>583</v>
      </c>
      <c r="B30" s="737" t="s">
        <v>913</v>
      </c>
      <c r="C30" s="737" t="s">
        <v>921</v>
      </c>
      <c r="D30" s="737" t="s">
        <v>915</v>
      </c>
      <c r="E30" s="737" t="s">
        <v>922</v>
      </c>
      <c r="F30" s="741"/>
      <c r="G30" s="741"/>
      <c r="H30" s="749">
        <v>0</v>
      </c>
      <c r="I30" s="741">
        <v>62</v>
      </c>
      <c r="J30" s="741">
        <v>847687.84977963415</v>
      </c>
      <c r="K30" s="749">
        <v>1</v>
      </c>
      <c r="L30" s="741">
        <v>62</v>
      </c>
      <c r="M30" s="742">
        <v>847687.84977963415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D1829039-E0C7-4CC8-9C38-5CD03FD1595E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1" customWidth="1"/>
    <col min="2" max="2" width="5.42578125" style="328" bestFit="1" customWidth="1"/>
    <col min="3" max="3" width="6.140625" style="328" bestFit="1" customWidth="1"/>
    <col min="4" max="4" width="7.42578125" style="328" bestFit="1" customWidth="1"/>
    <col min="5" max="5" width="6.28515625" style="328" bestFit="1" customWidth="1"/>
    <col min="6" max="6" width="6.28515625" style="331" bestFit="1" customWidth="1"/>
    <col min="7" max="7" width="6.140625" style="331" bestFit="1" customWidth="1"/>
    <col min="8" max="8" width="7.42578125" style="331" bestFit="1" customWidth="1"/>
    <col min="9" max="9" width="6.28515625" style="331" bestFit="1" customWidth="1"/>
    <col min="10" max="10" width="5.42578125" style="328" bestFit="1" customWidth="1"/>
    <col min="11" max="11" width="6.140625" style="328" bestFit="1" customWidth="1"/>
    <col min="12" max="12" width="7.42578125" style="328" bestFit="1" customWidth="1"/>
    <col min="13" max="13" width="6.28515625" style="328" bestFit="1" customWidth="1"/>
    <col min="14" max="14" width="5.28515625" style="331" bestFit="1" customWidth="1"/>
    <col min="15" max="15" width="6.140625" style="331" bestFit="1" customWidth="1"/>
    <col min="16" max="16" width="7.42578125" style="331" bestFit="1" customWidth="1"/>
    <col min="17" max="17" width="6.28515625" style="331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0" t="s">
        <v>328</v>
      </c>
      <c r="B2" s="335"/>
      <c r="C2" s="335"/>
      <c r="D2" s="335"/>
      <c r="E2" s="335"/>
    </row>
    <row r="3" spans="1:17" ht="14.45" customHeight="1" thickBot="1" x14ac:dyDescent="0.25">
      <c r="A3" s="390" t="s">
        <v>3</v>
      </c>
      <c r="B3" s="394">
        <f>SUM(B6:B1048576)</f>
        <v>305</v>
      </c>
      <c r="C3" s="395">
        <f>SUM(C6:C1048576)</f>
        <v>6</v>
      </c>
      <c r="D3" s="395">
        <f>SUM(D6:D1048576)</f>
        <v>0</v>
      </c>
      <c r="E3" s="396">
        <f>SUM(E6:E1048576)</f>
        <v>6</v>
      </c>
      <c r="F3" s="393">
        <f>IF(SUM($B3:$E3)=0,"",B3/SUM($B3:$E3))</f>
        <v>0.96214511041009465</v>
      </c>
      <c r="G3" s="391">
        <f t="shared" ref="G3:I3" si="0">IF(SUM($B3:$E3)=0,"",C3/SUM($B3:$E3))</f>
        <v>1.8927444794952682E-2</v>
      </c>
      <c r="H3" s="391">
        <f t="shared" si="0"/>
        <v>0</v>
      </c>
      <c r="I3" s="392">
        <f t="shared" si="0"/>
        <v>1.8927444794952682E-2</v>
      </c>
      <c r="J3" s="395">
        <f>SUM(J6:J1048576)</f>
        <v>158</v>
      </c>
      <c r="K3" s="395">
        <f>SUM(K6:K1048576)</f>
        <v>4</v>
      </c>
      <c r="L3" s="395">
        <f>SUM(L6:L1048576)</f>
        <v>0</v>
      </c>
      <c r="M3" s="396">
        <f>SUM(M6:M1048576)</f>
        <v>6</v>
      </c>
      <c r="N3" s="393">
        <f>IF(SUM($J3:$M3)=0,"",J3/SUM($J3:$M3))</f>
        <v>0.94047619047619047</v>
      </c>
      <c r="O3" s="391">
        <f t="shared" ref="O3:Q3" si="1">IF(SUM($J3:$M3)=0,"",K3/SUM($J3:$M3))</f>
        <v>2.3809523809523808E-2</v>
      </c>
      <c r="P3" s="391">
        <f t="shared" si="1"/>
        <v>0</v>
      </c>
      <c r="Q3" s="392">
        <f t="shared" si="1"/>
        <v>3.5714285714285712E-2</v>
      </c>
    </row>
    <row r="4" spans="1:17" ht="14.45" customHeight="1" thickBot="1" x14ac:dyDescent="0.25">
      <c r="A4" s="389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4" t="s">
        <v>242</v>
      </c>
      <c r="B5" s="765" t="s">
        <v>244</v>
      </c>
      <c r="C5" s="765" t="s">
        <v>245</v>
      </c>
      <c r="D5" s="765" t="s">
        <v>246</v>
      </c>
      <c r="E5" s="766" t="s">
        <v>247</v>
      </c>
      <c r="F5" s="767" t="s">
        <v>244</v>
      </c>
      <c r="G5" s="768" t="s">
        <v>245</v>
      </c>
      <c r="H5" s="768" t="s">
        <v>246</v>
      </c>
      <c r="I5" s="769" t="s">
        <v>247</v>
      </c>
      <c r="J5" s="765" t="s">
        <v>244</v>
      </c>
      <c r="K5" s="765" t="s">
        <v>245</v>
      </c>
      <c r="L5" s="765" t="s">
        <v>246</v>
      </c>
      <c r="M5" s="766" t="s">
        <v>247</v>
      </c>
      <c r="N5" s="767" t="s">
        <v>244</v>
      </c>
      <c r="O5" s="768" t="s">
        <v>245</v>
      </c>
      <c r="P5" s="768" t="s">
        <v>246</v>
      </c>
      <c r="Q5" s="769" t="s">
        <v>247</v>
      </c>
    </row>
    <row r="6" spans="1:17" ht="14.45" customHeight="1" x14ac:dyDescent="0.2">
      <c r="A6" s="773" t="s">
        <v>924</v>
      </c>
      <c r="B6" s="779"/>
      <c r="C6" s="727"/>
      <c r="D6" s="727"/>
      <c r="E6" s="728"/>
      <c r="F6" s="776"/>
      <c r="G6" s="747"/>
      <c r="H6" s="747"/>
      <c r="I6" s="782"/>
      <c r="J6" s="779"/>
      <c r="K6" s="727"/>
      <c r="L6" s="727"/>
      <c r="M6" s="728"/>
      <c r="N6" s="776"/>
      <c r="O6" s="747"/>
      <c r="P6" s="747"/>
      <c r="Q6" s="770"/>
    </row>
    <row r="7" spans="1:17" ht="14.45" customHeight="1" x14ac:dyDescent="0.2">
      <c r="A7" s="774" t="s">
        <v>855</v>
      </c>
      <c r="B7" s="780">
        <v>101</v>
      </c>
      <c r="C7" s="734">
        <v>5</v>
      </c>
      <c r="D7" s="734"/>
      <c r="E7" s="735"/>
      <c r="F7" s="777">
        <v>0.95283018867924529</v>
      </c>
      <c r="G7" s="748">
        <v>4.716981132075472E-2</v>
      </c>
      <c r="H7" s="748">
        <v>0</v>
      </c>
      <c r="I7" s="783">
        <v>0</v>
      </c>
      <c r="J7" s="780">
        <v>38</v>
      </c>
      <c r="K7" s="734">
        <v>3</v>
      </c>
      <c r="L7" s="734"/>
      <c r="M7" s="735"/>
      <c r="N7" s="777">
        <v>0.92682926829268297</v>
      </c>
      <c r="O7" s="748">
        <v>7.3170731707317069E-2</v>
      </c>
      <c r="P7" s="748">
        <v>0</v>
      </c>
      <c r="Q7" s="771">
        <v>0</v>
      </c>
    </row>
    <row r="8" spans="1:17" ht="14.45" customHeight="1" x14ac:dyDescent="0.2">
      <c r="A8" s="774" t="s">
        <v>856</v>
      </c>
      <c r="B8" s="780">
        <v>84</v>
      </c>
      <c r="C8" s="734"/>
      <c r="D8" s="734"/>
      <c r="E8" s="735"/>
      <c r="F8" s="777">
        <v>1</v>
      </c>
      <c r="G8" s="748">
        <v>0</v>
      </c>
      <c r="H8" s="748">
        <v>0</v>
      </c>
      <c r="I8" s="783">
        <v>0</v>
      </c>
      <c r="J8" s="780">
        <v>47</v>
      </c>
      <c r="K8" s="734"/>
      <c r="L8" s="734"/>
      <c r="M8" s="735"/>
      <c r="N8" s="777">
        <v>1</v>
      </c>
      <c r="O8" s="748">
        <v>0</v>
      </c>
      <c r="P8" s="748">
        <v>0</v>
      </c>
      <c r="Q8" s="771">
        <v>0</v>
      </c>
    </row>
    <row r="9" spans="1:17" ht="14.45" customHeight="1" x14ac:dyDescent="0.2">
      <c r="A9" s="774" t="s">
        <v>925</v>
      </c>
      <c r="B9" s="780">
        <v>3</v>
      </c>
      <c r="C9" s="734"/>
      <c r="D9" s="734"/>
      <c r="E9" s="735"/>
      <c r="F9" s="777">
        <v>1</v>
      </c>
      <c r="G9" s="748">
        <v>0</v>
      </c>
      <c r="H9" s="748">
        <v>0</v>
      </c>
      <c r="I9" s="783">
        <v>0</v>
      </c>
      <c r="J9" s="780">
        <v>3</v>
      </c>
      <c r="K9" s="734"/>
      <c r="L9" s="734"/>
      <c r="M9" s="735"/>
      <c r="N9" s="777">
        <v>1</v>
      </c>
      <c r="O9" s="748">
        <v>0</v>
      </c>
      <c r="P9" s="748">
        <v>0</v>
      </c>
      <c r="Q9" s="771">
        <v>0</v>
      </c>
    </row>
    <row r="10" spans="1:17" ht="14.45" customHeight="1" x14ac:dyDescent="0.2">
      <c r="A10" s="774" t="s">
        <v>857</v>
      </c>
      <c r="B10" s="780">
        <v>117</v>
      </c>
      <c r="C10" s="734">
        <v>1</v>
      </c>
      <c r="D10" s="734"/>
      <c r="E10" s="735"/>
      <c r="F10" s="777">
        <v>0.99152542372881358</v>
      </c>
      <c r="G10" s="748">
        <v>8.4745762711864406E-3</v>
      </c>
      <c r="H10" s="748">
        <v>0</v>
      </c>
      <c r="I10" s="783">
        <v>0</v>
      </c>
      <c r="J10" s="780">
        <v>70</v>
      </c>
      <c r="K10" s="734">
        <v>1</v>
      </c>
      <c r="L10" s="734"/>
      <c r="M10" s="735"/>
      <c r="N10" s="777">
        <v>0.9859154929577465</v>
      </c>
      <c r="O10" s="748">
        <v>1.4084507042253521E-2</v>
      </c>
      <c r="P10" s="748">
        <v>0</v>
      </c>
      <c r="Q10" s="771">
        <v>0</v>
      </c>
    </row>
    <row r="11" spans="1:17" ht="14.45" customHeight="1" thickBot="1" x14ac:dyDescent="0.25">
      <c r="A11" s="775" t="s">
        <v>926</v>
      </c>
      <c r="B11" s="781"/>
      <c r="C11" s="741"/>
      <c r="D11" s="741"/>
      <c r="E11" s="742">
        <v>6</v>
      </c>
      <c r="F11" s="778">
        <v>0</v>
      </c>
      <c r="G11" s="749">
        <v>0</v>
      </c>
      <c r="H11" s="749">
        <v>0</v>
      </c>
      <c r="I11" s="784">
        <v>1</v>
      </c>
      <c r="J11" s="781"/>
      <c r="K11" s="741"/>
      <c r="L11" s="741"/>
      <c r="M11" s="742">
        <v>6</v>
      </c>
      <c r="N11" s="778">
        <v>0</v>
      </c>
      <c r="O11" s="749">
        <v>0</v>
      </c>
      <c r="P11" s="749">
        <v>0</v>
      </c>
      <c r="Q11" s="772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AB22BEF5-AD95-4860-B138-21698FD8D002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0" t="s">
        <v>328</v>
      </c>
      <c r="B2" s="327"/>
      <c r="C2" s="327"/>
      <c r="D2" s="327"/>
      <c r="E2" s="327"/>
      <c r="F2" s="327"/>
      <c r="G2" s="327"/>
      <c r="H2" s="327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1">
        <v>22</v>
      </c>
      <c r="B5" s="712" t="s">
        <v>927</v>
      </c>
      <c r="C5" s="715">
        <v>196623.89000000007</v>
      </c>
      <c r="D5" s="715">
        <v>1691</v>
      </c>
      <c r="E5" s="715">
        <v>81830.870000000024</v>
      </c>
      <c r="F5" s="785">
        <v>0.41617969210150402</v>
      </c>
      <c r="G5" s="715">
        <v>705</v>
      </c>
      <c r="H5" s="785">
        <v>0.41691306918982851</v>
      </c>
      <c r="I5" s="715">
        <v>114793.02000000003</v>
      </c>
      <c r="J5" s="785">
        <v>0.58382030789849593</v>
      </c>
      <c r="K5" s="715">
        <v>986</v>
      </c>
      <c r="L5" s="785">
        <v>0.58308693081017149</v>
      </c>
      <c r="M5" s="715" t="s">
        <v>73</v>
      </c>
      <c r="N5" s="270"/>
    </row>
    <row r="6" spans="1:14" ht="14.45" customHeight="1" x14ac:dyDescent="0.2">
      <c r="A6" s="711">
        <v>22</v>
      </c>
      <c r="B6" s="712" t="s">
        <v>928</v>
      </c>
      <c r="C6" s="715">
        <v>196623.89000000007</v>
      </c>
      <c r="D6" s="715">
        <v>1691</v>
      </c>
      <c r="E6" s="715">
        <v>81830.870000000024</v>
      </c>
      <c r="F6" s="785">
        <v>0.41617969210150402</v>
      </c>
      <c r="G6" s="715">
        <v>705</v>
      </c>
      <c r="H6" s="785">
        <v>0.41691306918982851</v>
      </c>
      <c r="I6" s="715">
        <v>114793.02000000003</v>
      </c>
      <c r="J6" s="785">
        <v>0.58382030789849593</v>
      </c>
      <c r="K6" s="715">
        <v>986</v>
      </c>
      <c r="L6" s="785">
        <v>0.58308693081017149</v>
      </c>
      <c r="M6" s="715" t="s">
        <v>1</v>
      </c>
      <c r="N6" s="270"/>
    </row>
    <row r="7" spans="1:14" ht="14.45" customHeight="1" x14ac:dyDescent="0.2">
      <c r="A7" s="711" t="s">
        <v>563</v>
      </c>
      <c r="B7" s="712" t="s">
        <v>3</v>
      </c>
      <c r="C7" s="715">
        <v>196623.89000000007</v>
      </c>
      <c r="D7" s="715">
        <v>1691</v>
      </c>
      <c r="E7" s="715">
        <v>81830.870000000024</v>
      </c>
      <c r="F7" s="785">
        <v>0.41617969210150402</v>
      </c>
      <c r="G7" s="715">
        <v>705</v>
      </c>
      <c r="H7" s="785">
        <v>0.41691306918982851</v>
      </c>
      <c r="I7" s="715">
        <v>114793.02000000003</v>
      </c>
      <c r="J7" s="785">
        <v>0.58382030789849593</v>
      </c>
      <c r="K7" s="715">
        <v>986</v>
      </c>
      <c r="L7" s="785">
        <v>0.58308693081017149</v>
      </c>
      <c r="M7" s="715" t="s">
        <v>571</v>
      </c>
      <c r="N7" s="270"/>
    </row>
    <row r="9" spans="1:14" ht="14.45" customHeight="1" x14ac:dyDescent="0.2">
      <c r="A9" s="711">
        <v>22</v>
      </c>
      <c r="B9" s="712" t="s">
        <v>927</v>
      </c>
      <c r="C9" s="715" t="s">
        <v>329</v>
      </c>
      <c r="D9" s="715" t="s">
        <v>329</v>
      </c>
      <c r="E9" s="715" t="s">
        <v>329</v>
      </c>
      <c r="F9" s="785" t="s">
        <v>329</v>
      </c>
      <c r="G9" s="715" t="s">
        <v>329</v>
      </c>
      <c r="H9" s="785" t="s">
        <v>329</v>
      </c>
      <c r="I9" s="715" t="s">
        <v>329</v>
      </c>
      <c r="J9" s="785" t="s">
        <v>329</v>
      </c>
      <c r="K9" s="715" t="s">
        <v>329</v>
      </c>
      <c r="L9" s="785" t="s">
        <v>329</v>
      </c>
      <c r="M9" s="715" t="s">
        <v>73</v>
      </c>
      <c r="N9" s="270"/>
    </row>
    <row r="10" spans="1:14" ht="14.45" customHeight="1" x14ac:dyDescent="0.2">
      <c r="A10" s="711" t="s">
        <v>929</v>
      </c>
      <c r="B10" s="712" t="s">
        <v>928</v>
      </c>
      <c r="C10" s="715">
        <v>196623.89000000007</v>
      </c>
      <c r="D10" s="715">
        <v>1691</v>
      </c>
      <c r="E10" s="715">
        <v>81830.870000000024</v>
      </c>
      <c r="F10" s="785">
        <v>0.41617969210150402</v>
      </c>
      <c r="G10" s="715">
        <v>705</v>
      </c>
      <c r="H10" s="785">
        <v>0.41691306918982851</v>
      </c>
      <c r="I10" s="715">
        <v>114793.02000000003</v>
      </c>
      <c r="J10" s="785">
        <v>0.58382030789849593</v>
      </c>
      <c r="K10" s="715">
        <v>986</v>
      </c>
      <c r="L10" s="785">
        <v>0.58308693081017149</v>
      </c>
      <c r="M10" s="715" t="s">
        <v>1</v>
      </c>
      <c r="N10" s="270"/>
    </row>
    <row r="11" spans="1:14" ht="14.45" customHeight="1" x14ac:dyDescent="0.2">
      <c r="A11" s="711" t="s">
        <v>929</v>
      </c>
      <c r="B11" s="712" t="s">
        <v>930</v>
      </c>
      <c r="C11" s="715">
        <v>196623.89000000007</v>
      </c>
      <c r="D11" s="715">
        <v>1691</v>
      </c>
      <c r="E11" s="715">
        <v>81830.870000000024</v>
      </c>
      <c r="F11" s="785">
        <v>0.41617969210150402</v>
      </c>
      <c r="G11" s="715">
        <v>705</v>
      </c>
      <c r="H11" s="785">
        <v>0.41691306918982851</v>
      </c>
      <c r="I11" s="715">
        <v>114793.02000000003</v>
      </c>
      <c r="J11" s="785">
        <v>0.58382030789849593</v>
      </c>
      <c r="K11" s="715">
        <v>986</v>
      </c>
      <c r="L11" s="785">
        <v>0.58308693081017149</v>
      </c>
      <c r="M11" s="715" t="s">
        <v>575</v>
      </c>
      <c r="N11" s="270"/>
    </row>
    <row r="12" spans="1:14" ht="14.45" customHeight="1" x14ac:dyDescent="0.2">
      <c r="A12" s="711" t="s">
        <v>329</v>
      </c>
      <c r="B12" s="712" t="s">
        <v>329</v>
      </c>
      <c r="C12" s="715" t="s">
        <v>329</v>
      </c>
      <c r="D12" s="715" t="s">
        <v>329</v>
      </c>
      <c r="E12" s="715" t="s">
        <v>329</v>
      </c>
      <c r="F12" s="785" t="s">
        <v>329</v>
      </c>
      <c r="G12" s="715" t="s">
        <v>329</v>
      </c>
      <c r="H12" s="785" t="s">
        <v>329</v>
      </c>
      <c r="I12" s="715" t="s">
        <v>329</v>
      </c>
      <c r="J12" s="785" t="s">
        <v>329</v>
      </c>
      <c r="K12" s="715" t="s">
        <v>329</v>
      </c>
      <c r="L12" s="785" t="s">
        <v>329</v>
      </c>
      <c r="M12" s="715" t="s">
        <v>576</v>
      </c>
      <c r="N12" s="270"/>
    </row>
    <row r="13" spans="1:14" ht="14.45" customHeight="1" x14ac:dyDescent="0.2">
      <c r="A13" s="711" t="s">
        <v>563</v>
      </c>
      <c r="B13" s="712" t="s">
        <v>931</v>
      </c>
      <c r="C13" s="715">
        <v>196623.89000000007</v>
      </c>
      <c r="D13" s="715">
        <v>1691</v>
      </c>
      <c r="E13" s="715">
        <v>81830.870000000024</v>
      </c>
      <c r="F13" s="785">
        <v>0.41617969210150402</v>
      </c>
      <c r="G13" s="715">
        <v>705</v>
      </c>
      <c r="H13" s="785">
        <v>0.41691306918982851</v>
      </c>
      <c r="I13" s="715">
        <v>114793.02000000003</v>
      </c>
      <c r="J13" s="785">
        <v>0.58382030789849593</v>
      </c>
      <c r="K13" s="715">
        <v>986</v>
      </c>
      <c r="L13" s="785">
        <v>0.58308693081017149</v>
      </c>
      <c r="M13" s="715" t="s">
        <v>571</v>
      </c>
      <c r="N13" s="270"/>
    </row>
    <row r="14" spans="1:14" ht="14.45" customHeight="1" x14ac:dyDescent="0.2">
      <c r="A14" s="786" t="s">
        <v>295</v>
      </c>
    </row>
    <row r="15" spans="1:14" ht="14.45" customHeight="1" x14ac:dyDescent="0.2">
      <c r="A15" s="787" t="s">
        <v>932</v>
      </c>
    </row>
    <row r="16" spans="1:14" ht="14.45" customHeight="1" x14ac:dyDescent="0.2">
      <c r="A16" s="786" t="s">
        <v>933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56" priority="15" stopIfTrue="1" operator="lessThan">
      <formula>0.6</formula>
    </cfRule>
  </conditionalFormatting>
  <conditionalFormatting sqref="B5:B7">
    <cfRule type="expression" dxfId="55" priority="10">
      <formula>AND(LEFT(M5,6)&lt;&gt;"mezera",M5&lt;&gt;"")</formula>
    </cfRule>
  </conditionalFormatting>
  <conditionalFormatting sqref="A5:A7">
    <cfRule type="expression" dxfId="54" priority="8">
      <formula>AND(M5&lt;&gt;"",M5&lt;&gt;"mezeraKL")</formula>
    </cfRule>
  </conditionalFormatting>
  <conditionalFormatting sqref="F5:F7">
    <cfRule type="cellIs" dxfId="53" priority="7" operator="lessThan">
      <formula>0.6</formula>
    </cfRule>
  </conditionalFormatting>
  <conditionalFormatting sqref="B5:L7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7">
    <cfRule type="expression" dxfId="50" priority="12">
      <formula>$M5&lt;&gt;""</formula>
    </cfRule>
  </conditionalFormatting>
  <conditionalFormatting sqref="B9:B13">
    <cfRule type="expression" dxfId="49" priority="4">
      <formula>AND(LEFT(M9,6)&lt;&gt;"mezera",M9&lt;&gt;"")</formula>
    </cfRule>
  </conditionalFormatting>
  <conditionalFormatting sqref="A9:A13">
    <cfRule type="expression" dxfId="48" priority="2">
      <formula>AND(M9&lt;&gt;"",M9&lt;&gt;"mezeraKL")</formula>
    </cfRule>
  </conditionalFormatting>
  <conditionalFormatting sqref="F9:F13">
    <cfRule type="cellIs" dxfId="47" priority="1" operator="lessThan">
      <formula>0.6</formula>
    </cfRule>
  </conditionalFormatting>
  <conditionalFormatting sqref="B9:L13">
    <cfRule type="expression" dxfId="46" priority="3">
      <formula>OR($M9="KL",$M9="SumaKL")</formula>
    </cfRule>
    <cfRule type="expression" dxfId="45" priority="5">
      <formula>$M9="SumaNS"</formula>
    </cfRule>
  </conditionalFormatting>
  <conditionalFormatting sqref="A9:L13">
    <cfRule type="expression" dxfId="44" priority="6">
      <formula>$M9&lt;&gt;""</formula>
    </cfRule>
  </conditionalFormatting>
  <hyperlinks>
    <hyperlink ref="A2" location="Obsah!A1" display="Zpět na Obsah  KL 01  1.-4.měsíc" xr:uid="{47120CE2-69C5-4BDC-935B-06071618D27E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8" bestFit="1" customWidth="1"/>
    <col min="3" max="3" width="11.140625" style="247" hidden="1" customWidth="1"/>
    <col min="4" max="4" width="7.28515625" style="328" bestFit="1" customWidth="1"/>
    <col min="5" max="5" width="7.28515625" style="247" hidden="1" customWidth="1"/>
    <col min="6" max="6" width="11.140625" style="328" bestFit="1" customWidth="1"/>
    <col min="7" max="7" width="5.28515625" style="331" customWidth="1"/>
    <col min="8" max="8" width="7.28515625" style="328" bestFit="1" customWidth="1"/>
    <col min="9" max="9" width="5.28515625" style="331" customWidth="1"/>
    <col min="10" max="10" width="11.140625" style="328" customWidth="1"/>
    <col min="11" max="11" width="5.28515625" style="331" customWidth="1"/>
    <col min="12" max="12" width="7.28515625" style="328" customWidth="1"/>
    <col min="13" max="13" width="5.28515625" style="331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0" t="s">
        <v>328</v>
      </c>
      <c r="B2" s="335"/>
      <c r="C2" s="327"/>
      <c r="D2" s="335"/>
      <c r="E2" s="327"/>
      <c r="F2" s="335"/>
      <c r="G2" s="336"/>
      <c r="H2" s="335"/>
      <c r="I2" s="336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4" t="s">
        <v>166</v>
      </c>
      <c r="B4" s="765" t="s">
        <v>19</v>
      </c>
      <c r="C4" s="791"/>
      <c r="D4" s="765" t="s">
        <v>20</v>
      </c>
      <c r="E4" s="791"/>
      <c r="F4" s="765" t="s">
        <v>19</v>
      </c>
      <c r="G4" s="768" t="s">
        <v>2</v>
      </c>
      <c r="H4" s="765" t="s">
        <v>20</v>
      </c>
      <c r="I4" s="768" t="s">
        <v>2</v>
      </c>
      <c r="J4" s="765" t="s">
        <v>19</v>
      </c>
      <c r="K4" s="768" t="s">
        <v>2</v>
      </c>
      <c r="L4" s="765" t="s">
        <v>20</v>
      </c>
      <c r="M4" s="769" t="s">
        <v>2</v>
      </c>
    </row>
    <row r="5" spans="1:13" ht="14.45" customHeight="1" x14ac:dyDescent="0.2">
      <c r="A5" s="788" t="s">
        <v>934</v>
      </c>
      <c r="B5" s="779">
        <v>17118.239999999998</v>
      </c>
      <c r="C5" s="723">
        <v>1</v>
      </c>
      <c r="D5" s="792">
        <v>197</v>
      </c>
      <c r="E5" s="795" t="s">
        <v>934</v>
      </c>
      <c r="F5" s="779">
        <v>4434.6500000000005</v>
      </c>
      <c r="G5" s="747">
        <v>0.25905992672143874</v>
      </c>
      <c r="H5" s="727">
        <v>60</v>
      </c>
      <c r="I5" s="770">
        <v>0.30456852791878175</v>
      </c>
      <c r="J5" s="798">
        <v>12683.589999999998</v>
      </c>
      <c r="K5" s="747">
        <v>0.74094007327856137</v>
      </c>
      <c r="L5" s="727">
        <v>137</v>
      </c>
      <c r="M5" s="770">
        <v>0.69543147208121825</v>
      </c>
    </row>
    <row r="6" spans="1:13" ht="14.45" customHeight="1" x14ac:dyDescent="0.2">
      <c r="A6" s="789" t="s">
        <v>935</v>
      </c>
      <c r="B6" s="780">
        <v>770.39</v>
      </c>
      <c r="C6" s="730">
        <v>1</v>
      </c>
      <c r="D6" s="793">
        <v>6</v>
      </c>
      <c r="E6" s="796" t="s">
        <v>935</v>
      </c>
      <c r="F6" s="780">
        <v>489.75</v>
      </c>
      <c r="G6" s="748">
        <v>0.63571697451939924</v>
      </c>
      <c r="H6" s="734">
        <v>3</v>
      </c>
      <c r="I6" s="771">
        <v>0.5</v>
      </c>
      <c r="J6" s="799">
        <v>280.64</v>
      </c>
      <c r="K6" s="748">
        <v>0.36428302548060071</v>
      </c>
      <c r="L6" s="734">
        <v>3</v>
      </c>
      <c r="M6" s="771">
        <v>0.5</v>
      </c>
    </row>
    <row r="7" spans="1:13" ht="14.45" customHeight="1" x14ac:dyDescent="0.2">
      <c r="A7" s="789" t="s">
        <v>936</v>
      </c>
      <c r="B7" s="780">
        <v>13155.400000000001</v>
      </c>
      <c r="C7" s="730">
        <v>1</v>
      </c>
      <c r="D7" s="793">
        <v>117</v>
      </c>
      <c r="E7" s="796" t="s">
        <v>936</v>
      </c>
      <c r="F7" s="780">
        <v>6892.4500000000007</v>
      </c>
      <c r="G7" s="748">
        <v>0.52392553628167904</v>
      </c>
      <c r="H7" s="734">
        <v>60</v>
      </c>
      <c r="I7" s="771">
        <v>0.51282051282051277</v>
      </c>
      <c r="J7" s="799">
        <v>6262.9500000000007</v>
      </c>
      <c r="K7" s="748">
        <v>0.47607446371832102</v>
      </c>
      <c r="L7" s="734">
        <v>57</v>
      </c>
      <c r="M7" s="771">
        <v>0.48717948717948717</v>
      </c>
    </row>
    <row r="8" spans="1:13" ht="14.45" customHeight="1" x14ac:dyDescent="0.2">
      <c r="A8" s="789" t="s">
        <v>937</v>
      </c>
      <c r="B8" s="780">
        <v>2816.12</v>
      </c>
      <c r="C8" s="730">
        <v>1</v>
      </c>
      <c r="D8" s="793">
        <v>18</v>
      </c>
      <c r="E8" s="796" t="s">
        <v>937</v>
      </c>
      <c r="F8" s="780">
        <v>2668.27</v>
      </c>
      <c r="G8" s="748">
        <v>0.94749868613553401</v>
      </c>
      <c r="H8" s="734">
        <v>16</v>
      </c>
      <c r="I8" s="771">
        <v>0.88888888888888884</v>
      </c>
      <c r="J8" s="799">
        <v>147.85</v>
      </c>
      <c r="K8" s="748">
        <v>5.2501313864466E-2</v>
      </c>
      <c r="L8" s="734">
        <v>2</v>
      </c>
      <c r="M8" s="771">
        <v>0.1111111111111111</v>
      </c>
    </row>
    <row r="9" spans="1:13" ht="14.45" customHeight="1" x14ac:dyDescent="0.2">
      <c r="A9" s="789" t="s">
        <v>938</v>
      </c>
      <c r="B9" s="780">
        <v>33417.640000000007</v>
      </c>
      <c r="C9" s="730">
        <v>1</v>
      </c>
      <c r="D9" s="793">
        <v>266</v>
      </c>
      <c r="E9" s="796" t="s">
        <v>938</v>
      </c>
      <c r="F9" s="780">
        <v>10946.839999999998</v>
      </c>
      <c r="G9" s="748">
        <v>0.32757669302799347</v>
      </c>
      <c r="H9" s="734">
        <v>104</v>
      </c>
      <c r="I9" s="771">
        <v>0.39097744360902253</v>
      </c>
      <c r="J9" s="799">
        <v>22470.80000000001</v>
      </c>
      <c r="K9" s="748">
        <v>0.67242330697200658</v>
      </c>
      <c r="L9" s="734">
        <v>162</v>
      </c>
      <c r="M9" s="771">
        <v>0.60902255639097747</v>
      </c>
    </row>
    <row r="10" spans="1:13" ht="14.45" customHeight="1" x14ac:dyDescent="0.2">
      <c r="A10" s="789" t="s">
        <v>939</v>
      </c>
      <c r="B10" s="780">
        <v>1022.9300000000001</v>
      </c>
      <c r="C10" s="730">
        <v>1</v>
      </c>
      <c r="D10" s="793">
        <v>4</v>
      </c>
      <c r="E10" s="796" t="s">
        <v>939</v>
      </c>
      <c r="F10" s="780">
        <v>938.75</v>
      </c>
      <c r="G10" s="748">
        <v>0.91770697897216813</v>
      </c>
      <c r="H10" s="734">
        <v>3</v>
      </c>
      <c r="I10" s="771">
        <v>0.75</v>
      </c>
      <c r="J10" s="799">
        <v>84.18</v>
      </c>
      <c r="K10" s="748">
        <v>8.2293021027831814E-2</v>
      </c>
      <c r="L10" s="734">
        <v>1</v>
      </c>
      <c r="M10" s="771">
        <v>0.25</v>
      </c>
    </row>
    <row r="11" spans="1:13" ht="14.45" customHeight="1" x14ac:dyDescent="0.2">
      <c r="A11" s="789" t="s">
        <v>940</v>
      </c>
      <c r="B11" s="780">
        <v>43125.04</v>
      </c>
      <c r="C11" s="730">
        <v>1</v>
      </c>
      <c r="D11" s="793">
        <v>343</v>
      </c>
      <c r="E11" s="796" t="s">
        <v>940</v>
      </c>
      <c r="F11" s="780">
        <v>18030.079999999998</v>
      </c>
      <c r="G11" s="748">
        <v>0.41808842380204164</v>
      </c>
      <c r="H11" s="734">
        <v>143</v>
      </c>
      <c r="I11" s="771">
        <v>0.41690962099125367</v>
      </c>
      <c r="J11" s="799">
        <v>25094.960000000003</v>
      </c>
      <c r="K11" s="748">
        <v>0.58191157619795841</v>
      </c>
      <c r="L11" s="734">
        <v>200</v>
      </c>
      <c r="M11" s="771">
        <v>0.58309037900874638</v>
      </c>
    </row>
    <row r="12" spans="1:13" ht="14.45" customHeight="1" x14ac:dyDescent="0.2">
      <c r="A12" s="789" t="s">
        <v>941</v>
      </c>
      <c r="B12" s="780">
        <v>137.88</v>
      </c>
      <c r="C12" s="730">
        <v>1</v>
      </c>
      <c r="D12" s="793">
        <v>1</v>
      </c>
      <c r="E12" s="796" t="s">
        <v>941</v>
      </c>
      <c r="F12" s="780"/>
      <c r="G12" s="748">
        <v>0</v>
      </c>
      <c r="H12" s="734"/>
      <c r="I12" s="771">
        <v>0</v>
      </c>
      <c r="J12" s="799">
        <v>137.88</v>
      </c>
      <c r="K12" s="748">
        <v>1</v>
      </c>
      <c r="L12" s="734">
        <v>1</v>
      </c>
      <c r="M12" s="771">
        <v>1</v>
      </c>
    </row>
    <row r="13" spans="1:13" ht="14.45" customHeight="1" x14ac:dyDescent="0.2">
      <c r="A13" s="789" t="s">
        <v>942</v>
      </c>
      <c r="B13" s="780">
        <v>2334.5100000000002</v>
      </c>
      <c r="C13" s="730">
        <v>1</v>
      </c>
      <c r="D13" s="793">
        <v>19</v>
      </c>
      <c r="E13" s="796" t="s">
        <v>942</v>
      </c>
      <c r="F13" s="780">
        <v>1576.95</v>
      </c>
      <c r="G13" s="748">
        <v>0.6754950717709497</v>
      </c>
      <c r="H13" s="734">
        <v>7</v>
      </c>
      <c r="I13" s="771">
        <v>0.36842105263157893</v>
      </c>
      <c r="J13" s="799">
        <v>757.56</v>
      </c>
      <c r="K13" s="748">
        <v>0.32450492822905014</v>
      </c>
      <c r="L13" s="734">
        <v>12</v>
      </c>
      <c r="M13" s="771">
        <v>0.63157894736842102</v>
      </c>
    </row>
    <row r="14" spans="1:13" ht="14.45" customHeight="1" x14ac:dyDescent="0.2">
      <c r="A14" s="789" t="s">
        <v>943</v>
      </c>
      <c r="B14" s="780">
        <v>33423.299999999996</v>
      </c>
      <c r="C14" s="730">
        <v>1</v>
      </c>
      <c r="D14" s="793">
        <v>316</v>
      </c>
      <c r="E14" s="796" t="s">
        <v>943</v>
      </c>
      <c r="F14" s="780">
        <v>13141.909999999998</v>
      </c>
      <c r="G14" s="748">
        <v>0.39319606382373973</v>
      </c>
      <c r="H14" s="734">
        <v>128</v>
      </c>
      <c r="I14" s="771">
        <v>0.4050632911392405</v>
      </c>
      <c r="J14" s="799">
        <v>20281.389999999996</v>
      </c>
      <c r="K14" s="748">
        <v>0.60680393617626027</v>
      </c>
      <c r="L14" s="734">
        <v>188</v>
      </c>
      <c r="M14" s="771">
        <v>0.59493670886075944</v>
      </c>
    </row>
    <row r="15" spans="1:13" ht="14.45" customHeight="1" x14ac:dyDescent="0.2">
      <c r="A15" s="789" t="s">
        <v>944</v>
      </c>
      <c r="B15" s="780">
        <v>18908.820000000007</v>
      </c>
      <c r="C15" s="730">
        <v>1</v>
      </c>
      <c r="D15" s="793">
        <v>155</v>
      </c>
      <c r="E15" s="796" t="s">
        <v>944</v>
      </c>
      <c r="F15" s="780">
        <v>9581.6500000000015</v>
      </c>
      <c r="G15" s="748">
        <v>0.50672913486933602</v>
      </c>
      <c r="H15" s="734">
        <v>77</v>
      </c>
      <c r="I15" s="771">
        <v>0.49677419354838709</v>
      </c>
      <c r="J15" s="799">
        <v>9327.1700000000037</v>
      </c>
      <c r="K15" s="748">
        <v>0.49327086513066393</v>
      </c>
      <c r="L15" s="734">
        <v>78</v>
      </c>
      <c r="M15" s="771">
        <v>0.50322580645161286</v>
      </c>
    </row>
    <row r="16" spans="1:13" ht="14.45" customHeight="1" thickBot="1" x14ac:dyDescent="0.25">
      <c r="A16" s="790" t="s">
        <v>945</v>
      </c>
      <c r="B16" s="781">
        <v>30393.62000000001</v>
      </c>
      <c r="C16" s="737">
        <v>1</v>
      </c>
      <c r="D16" s="794">
        <v>249</v>
      </c>
      <c r="E16" s="797" t="s">
        <v>945</v>
      </c>
      <c r="F16" s="781">
        <v>13129.570000000002</v>
      </c>
      <c r="G16" s="749">
        <v>0.43198440988602205</v>
      </c>
      <c r="H16" s="741">
        <v>104</v>
      </c>
      <c r="I16" s="772">
        <v>0.41767068273092367</v>
      </c>
      <c r="J16" s="800">
        <v>17264.05000000001</v>
      </c>
      <c r="K16" s="749">
        <v>0.56801559011397806</v>
      </c>
      <c r="L16" s="741">
        <v>145</v>
      </c>
      <c r="M16" s="772">
        <v>0.58232931726907633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1646F235-F2CA-4DA6-A7AA-940F93693FF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8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39" customWidth="1"/>
    <col min="5" max="5" width="13.5703125" style="329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0" customWidth="1"/>
    <col min="13" max="13" width="11.140625" style="330" customWidth="1"/>
    <col min="14" max="14" width="7.7109375" style="247" customWidth="1"/>
    <col min="15" max="15" width="7.7109375" style="340" customWidth="1"/>
    <col min="16" max="16" width="11.140625" style="330" customWidth="1"/>
    <col min="17" max="17" width="5.42578125" style="331" bestFit="1" customWidth="1"/>
    <col min="18" max="18" width="7.7109375" style="247" customWidth="1"/>
    <col min="19" max="19" width="5.42578125" style="331" bestFit="1" customWidth="1"/>
    <col min="20" max="20" width="7.7109375" style="340" customWidth="1"/>
    <col min="21" max="21" width="5.42578125" style="331" bestFit="1" customWidth="1"/>
    <col min="22" max="16384" width="8.85546875" style="247"/>
  </cols>
  <sheetData>
    <row r="1" spans="1:21" ht="18.600000000000001" customHeight="1" thickBot="1" x14ac:dyDescent="0.35">
      <c r="A1" s="546" t="s">
        <v>1363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0" t="s">
        <v>328</v>
      </c>
      <c r="B2" s="337"/>
      <c r="C2" s="327"/>
      <c r="D2" s="327"/>
      <c r="E2" s="338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196623.89000000007</v>
      </c>
      <c r="N3" s="70">
        <f>SUBTOTAL(9,N7:N1048576)</f>
        <v>2039</v>
      </c>
      <c r="O3" s="70">
        <f>SUBTOTAL(9,O7:O1048576)</f>
        <v>1691</v>
      </c>
      <c r="P3" s="70">
        <f>SUBTOTAL(9,P7:P1048576)</f>
        <v>81830.870000000054</v>
      </c>
      <c r="Q3" s="71">
        <f>IF(M3=0,0,P3/M3)</f>
        <v>0.41617969210150418</v>
      </c>
      <c r="R3" s="70">
        <f>SUBTOTAL(9,R7:R1048576)</f>
        <v>902</v>
      </c>
      <c r="S3" s="71">
        <f>IF(N3=0,0,R3/N3)</f>
        <v>0.44237371260421776</v>
      </c>
      <c r="T3" s="70">
        <f>SUBTOTAL(9,T7:T1048576)</f>
        <v>705</v>
      </c>
      <c r="U3" s="72">
        <f>IF(O3=0,0,T3/O3)</f>
        <v>0.41691306918982851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29" customFormat="1" ht="14.45" customHeight="1" thickBot="1" x14ac:dyDescent="0.25">
      <c r="A6" s="801" t="s">
        <v>23</v>
      </c>
      <c r="B6" s="802" t="s">
        <v>5</v>
      </c>
      <c r="C6" s="801" t="s">
        <v>24</v>
      </c>
      <c r="D6" s="802" t="s">
        <v>6</v>
      </c>
      <c r="E6" s="802" t="s">
        <v>192</v>
      </c>
      <c r="F6" s="802" t="s">
        <v>25</v>
      </c>
      <c r="G6" s="802" t="s">
        <v>26</v>
      </c>
      <c r="H6" s="802" t="s">
        <v>8</v>
      </c>
      <c r="I6" s="802" t="s">
        <v>10</v>
      </c>
      <c r="J6" s="802" t="s">
        <v>11</v>
      </c>
      <c r="K6" s="802" t="s">
        <v>12</v>
      </c>
      <c r="L6" s="802" t="s">
        <v>27</v>
      </c>
      <c r="M6" s="803" t="s">
        <v>14</v>
      </c>
      <c r="N6" s="804" t="s">
        <v>28</v>
      </c>
      <c r="O6" s="804" t="s">
        <v>28</v>
      </c>
      <c r="P6" s="804" t="s">
        <v>14</v>
      </c>
      <c r="Q6" s="804" t="s">
        <v>2</v>
      </c>
      <c r="R6" s="804" t="s">
        <v>28</v>
      </c>
      <c r="S6" s="804" t="s">
        <v>2</v>
      </c>
      <c r="T6" s="804" t="s">
        <v>28</v>
      </c>
      <c r="U6" s="805" t="s">
        <v>2</v>
      </c>
    </row>
    <row r="7" spans="1:21" ht="14.45" customHeight="1" x14ac:dyDescent="0.2">
      <c r="A7" s="806">
        <v>22</v>
      </c>
      <c r="B7" s="807" t="s">
        <v>927</v>
      </c>
      <c r="C7" s="807" t="s">
        <v>929</v>
      </c>
      <c r="D7" s="808" t="s">
        <v>1362</v>
      </c>
      <c r="E7" s="809" t="s">
        <v>934</v>
      </c>
      <c r="F7" s="807" t="s">
        <v>928</v>
      </c>
      <c r="G7" s="807" t="s">
        <v>946</v>
      </c>
      <c r="H7" s="807" t="s">
        <v>607</v>
      </c>
      <c r="I7" s="807" t="s">
        <v>947</v>
      </c>
      <c r="J7" s="807" t="s">
        <v>948</v>
      </c>
      <c r="K7" s="807" t="s">
        <v>949</v>
      </c>
      <c r="L7" s="810">
        <v>23.4</v>
      </c>
      <c r="M7" s="810">
        <v>23.4</v>
      </c>
      <c r="N7" s="807">
        <v>1</v>
      </c>
      <c r="O7" s="811">
        <v>1</v>
      </c>
      <c r="P7" s="810"/>
      <c r="Q7" s="812">
        <v>0</v>
      </c>
      <c r="R7" s="807"/>
      <c r="S7" s="812">
        <v>0</v>
      </c>
      <c r="T7" s="811"/>
      <c r="U7" s="231">
        <v>0</v>
      </c>
    </row>
    <row r="8" spans="1:21" ht="14.45" customHeight="1" x14ac:dyDescent="0.2">
      <c r="A8" s="821">
        <v>22</v>
      </c>
      <c r="B8" s="822" t="s">
        <v>927</v>
      </c>
      <c r="C8" s="822" t="s">
        <v>929</v>
      </c>
      <c r="D8" s="823" t="s">
        <v>1362</v>
      </c>
      <c r="E8" s="824" t="s">
        <v>934</v>
      </c>
      <c r="F8" s="822" t="s">
        <v>928</v>
      </c>
      <c r="G8" s="822" t="s">
        <v>946</v>
      </c>
      <c r="H8" s="822" t="s">
        <v>607</v>
      </c>
      <c r="I8" s="822" t="s">
        <v>950</v>
      </c>
      <c r="J8" s="822" t="s">
        <v>948</v>
      </c>
      <c r="K8" s="822" t="s">
        <v>951</v>
      </c>
      <c r="L8" s="825">
        <v>11.71</v>
      </c>
      <c r="M8" s="825">
        <v>11.71</v>
      </c>
      <c r="N8" s="822">
        <v>1</v>
      </c>
      <c r="O8" s="826">
        <v>1</v>
      </c>
      <c r="P8" s="825">
        <v>11.71</v>
      </c>
      <c r="Q8" s="827">
        <v>1</v>
      </c>
      <c r="R8" s="822">
        <v>1</v>
      </c>
      <c r="S8" s="827">
        <v>1</v>
      </c>
      <c r="T8" s="826">
        <v>1</v>
      </c>
      <c r="U8" s="828">
        <v>1</v>
      </c>
    </row>
    <row r="9" spans="1:21" ht="14.45" customHeight="1" x14ac:dyDescent="0.2">
      <c r="A9" s="821">
        <v>22</v>
      </c>
      <c r="B9" s="822" t="s">
        <v>927</v>
      </c>
      <c r="C9" s="822" t="s">
        <v>929</v>
      </c>
      <c r="D9" s="823" t="s">
        <v>1362</v>
      </c>
      <c r="E9" s="824" t="s">
        <v>934</v>
      </c>
      <c r="F9" s="822" t="s">
        <v>928</v>
      </c>
      <c r="G9" s="822" t="s">
        <v>952</v>
      </c>
      <c r="H9" s="822" t="s">
        <v>329</v>
      </c>
      <c r="I9" s="822" t="s">
        <v>953</v>
      </c>
      <c r="J9" s="822" t="s">
        <v>954</v>
      </c>
      <c r="K9" s="822" t="s">
        <v>955</v>
      </c>
      <c r="L9" s="825">
        <v>0</v>
      </c>
      <c r="M9" s="825">
        <v>0</v>
      </c>
      <c r="N9" s="822">
        <v>1</v>
      </c>
      <c r="O9" s="826">
        <v>1</v>
      </c>
      <c r="P9" s="825">
        <v>0</v>
      </c>
      <c r="Q9" s="827"/>
      <c r="R9" s="822">
        <v>1</v>
      </c>
      <c r="S9" s="827">
        <v>1</v>
      </c>
      <c r="T9" s="826">
        <v>1</v>
      </c>
      <c r="U9" s="828">
        <v>1</v>
      </c>
    </row>
    <row r="10" spans="1:21" ht="14.45" customHeight="1" x14ac:dyDescent="0.2">
      <c r="A10" s="821">
        <v>22</v>
      </c>
      <c r="B10" s="822" t="s">
        <v>927</v>
      </c>
      <c r="C10" s="822" t="s">
        <v>929</v>
      </c>
      <c r="D10" s="823" t="s">
        <v>1362</v>
      </c>
      <c r="E10" s="824" t="s">
        <v>934</v>
      </c>
      <c r="F10" s="822" t="s">
        <v>928</v>
      </c>
      <c r="G10" s="822" t="s">
        <v>952</v>
      </c>
      <c r="H10" s="822" t="s">
        <v>329</v>
      </c>
      <c r="I10" s="822" t="s">
        <v>956</v>
      </c>
      <c r="J10" s="822" t="s">
        <v>954</v>
      </c>
      <c r="K10" s="822" t="s">
        <v>957</v>
      </c>
      <c r="L10" s="825">
        <v>0</v>
      </c>
      <c r="M10" s="825">
        <v>0</v>
      </c>
      <c r="N10" s="822">
        <v>1</v>
      </c>
      <c r="O10" s="826">
        <v>0.5</v>
      </c>
      <c r="P10" s="825"/>
      <c r="Q10" s="827"/>
      <c r="R10" s="822"/>
      <c r="S10" s="827">
        <v>0</v>
      </c>
      <c r="T10" s="826"/>
      <c r="U10" s="828">
        <v>0</v>
      </c>
    </row>
    <row r="11" spans="1:21" ht="14.45" customHeight="1" x14ac:dyDescent="0.2">
      <c r="A11" s="821">
        <v>22</v>
      </c>
      <c r="B11" s="822" t="s">
        <v>927</v>
      </c>
      <c r="C11" s="822" t="s">
        <v>929</v>
      </c>
      <c r="D11" s="823" t="s">
        <v>1362</v>
      </c>
      <c r="E11" s="824" t="s">
        <v>934</v>
      </c>
      <c r="F11" s="822" t="s">
        <v>928</v>
      </c>
      <c r="G11" s="822" t="s">
        <v>958</v>
      </c>
      <c r="H11" s="822" t="s">
        <v>329</v>
      </c>
      <c r="I11" s="822" t="s">
        <v>959</v>
      </c>
      <c r="J11" s="822" t="s">
        <v>960</v>
      </c>
      <c r="K11" s="822" t="s">
        <v>961</v>
      </c>
      <c r="L11" s="825">
        <v>230.51</v>
      </c>
      <c r="M11" s="825">
        <v>461.02</v>
      </c>
      <c r="N11" s="822">
        <v>2</v>
      </c>
      <c r="O11" s="826">
        <v>2</v>
      </c>
      <c r="P11" s="825"/>
      <c r="Q11" s="827">
        <v>0</v>
      </c>
      <c r="R11" s="822"/>
      <c r="S11" s="827">
        <v>0</v>
      </c>
      <c r="T11" s="826"/>
      <c r="U11" s="828">
        <v>0</v>
      </c>
    </row>
    <row r="12" spans="1:21" ht="14.45" customHeight="1" x14ac:dyDescent="0.2">
      <c r="A12" s="821">
        <v>22</v>
      </c>
      <c r="B12" s="822" t="s">
        <v>927</v>
      </c>
      <c r="C12" s="822" t="s">
        <v>929</v>
      </c>
      <c r="D12" s="823" t="s">
        <v>1362</v>
      </c>
      <c r="E12" s="824" t="s">
        <v>934</v>
      </c>
      <c r="F12" s="822" t="s">
        <v>928</v>
      </c>
      <c r="G12" s="822" t="s">
        <v>962</v>
      </c>
      <c r="H12" s="822" t="s">
        <v>329</v>
      </c>
      <c r="I12" s="822" t="s">
        <v>963</v>
      </c>
      <c r="J12" s="822" t="s">
        <v>964</v>
      </c>
      <c r="K12" s="822" t="s">
        <v>965</v>
      </c>
      <c r="L12" s="825">
        <v>70.48</v>
      </c>
      <c r="M12" s="825">
        <v>70.48</v>
      </c>
      <c r="N12" s="822">
        <v>1</v>
      </c>
      <c r="O12" s="826">
        <v>1</v>
      </c>
      <c r="P12" s="825"/>
      <c r="Q12" s="827">
        <v>0</v>
      </c>
      <c r="R12" s="822"/>
      <c r="S12" s="827">
        <v>0</v>
      </c>
      <c r="T12" s="826"/>
      <c r="U12" s="828">
        <v>0</v>
      </c>
    </row>
    <row r="13" spans="1:21" ht="14.45" customHeight="1" x14ac:dyDescent="0.2">
      <c r="A13" s="821">
        <v>22</v>
      </c>
      <c r="B13" s="822" t="s">
        <v>927</v>
      </c>
      <c r="C13" s="822" t="s">
        <v>929</v>
      </c>
      <c r="D13" s="823" t="s">
        <v>1362</v>
      </c>
      <c r="E13" s="824" t="s">
        <v>934</v>
      </c>
      <c r="F13" s="822" t="s">
        <v>928</v>
      </c>
      <c r="G13" s="822" t="s">
        <v>966</v>
      </c>
      <c r="H13" s="822" t="s">
        <v>329</v>
      </c>
      <c r="I13" s="822" t="s">
        <v>967</v>
      </c>
      <c r="J13" s="822" t="s">
        <v>968</v>
      </c>
      <c r="K13" s="822" t="s">
        <v>969</v>
      </c>
      <c r="L13" s="825">
        <v>91.11</v>
      </c>
      <c r="M13" s="825">
        <v>91.11</v>
      </c>
      <c r="N13" s="822">
        <v>1</v>
      </c>
      <c r="O13" s="826">
        <v>0.5</v>
      </c>
      <c r="P13" s="825"/>
      <c r="Q13" s="827">
        <v>0</v>
      </c>
      <c r="R13" s="822"/>
      <c r="S13" s="827">
        <v>0</v>
      </c>
      <c r="T13" s="826"/>
      <c r="U13" s="828">
        <v>0</v>
      </c>
    </row>
    <row r="14" spans="1:21" ht="14.45" customHeight="1" x14ac:dyDescent="0.2">
      <c r="A14" s="821">
        <v>22</v>
      </c>
      <c r="B14" s="822" t="s">
        <v>927</v>
      </c>
      <c r="C14" s="822" t="s">
        <v>929</v>
      </c>
      <c r="D14" s="823" t="s">
        <v>1362</v>
      </c>
      <c r="E14" s="824" t="s">
        <v>934</v>
      </c>
      <c r="F14" s="822" t="s">
        <v>928</v>
      </c>
      <c r="G14" s="822" t="s">
        <v>966</v>
      </c>
      <c r="H14" s="822" t="s">
        <v>329</v>
      </c>
      <c r="I14" s="822" t="s">
        <v>970</v>
      </c>
      <c r="J14" s="822" t="s">
        <v>968</v>
      </c>
      <c r="K14" s="822" t="s">
        <v>971</v>
      </c>
      <c r="L14" s="825">
        <v>273.33</v>
      </c>
      <c r="M14" s="825">
        <v>273.33</v>
      </c>
      <c r="N14" s="822">
        <v>1</v>
      </c>
      <c r="O14" s="826">
        <v>1</v>
      </c>
      <c r="P14" s="825"/>
      <c r="Q14" s="827">
        <v>0</v>
      </c>
      <c r="R14" s="822"/>
      <c r="S14" s="827">
        <v>0</v>
      </c>
      <c r="T14" s="826"/>
      <c r="U14" s="828">
        <v>0</v>
      </c>
    </row>
    <row r="15" spans="1:21" ht="14.45" customHeight="1" x14ac:dyDescent="0.2">
      <c r="A15" s="821">
        <v>22</v>
      </c>
      <c r="B15" s="822" t="s">
        <v>927</v>
      </c>
      <c r="C15" s="822" t="s">
        <v>929</v>
      </c>
      <c r="D15" s="823" t="s">
        <v>1362</v>
      </c>
      <c r="E15" s="824" t="s">
        <v>934</v>
      </c>
      <c r="F15" s="822" t="s">
        <v>928</v>
      </c>
      <c r="G15" s="822" t="s">
        <v>972</v>
      </c>
      <c r="H15" s="822" t="s">
        <v>329</v>
      </c>
      <c r="I15" s="822" t="s">
        <v>973</v>
      </c>
      <c r="J15" s="822" t="s">
        <v>613</v>
      </c>
      <c r="K15" s="822" t="s">
        <v>659</v>
      </c>
      <c r="L15" s="825">
        <v>53.57</v>
      </c>
      <c r="M15" s="825">
        <v>53.57</v>
      </c>
      <c r="N15" s="822">
        <v>1</v>
      </c>
      <c r="O15" s="826">
        <v>1</v>
      </c>
      <c r="P15" s="825"/>
      <c r="Q15" s="827">
        <v>0</v>
      </c>
      <c r="R15" s="822"/>
      <c r="S15" s="827">
        <v>0</v>
      </c>
      <c r="T15" s="826"/>
      <c r="U15" s="828">
        <v>0</v>
      </c>
    </row>
    <row r="16" spans="1:21" ht="14.45" customHeight="1" x14ac:dyDescent="0.2">
      <c r="A16" s="821">
        <v>22</v>
      </c>
      <c r="B16" s="822" t="s">
        <v>927</v>
      </c>
      <c r="C16" s="822" t="s">
        <v>929</v>
      </c>
      <c r="D16" s="823" t="s">
        <v>1362</v>
      </c>
      <c r="E16" s="824" t="s">
        <v>934</v>
      </c>
      <c r="F16" s="822" t="s">
        <v>928</v>
      </c>
      <c r="G16" s="822" t="s">
        <v>974</v>
      </c>
      <c r="H16" s="822" t="s">
        <v>329</v>
      </c>
      <c r="I16" s="822" t="s">
        <v>975</v>
      </c>
      <c r="J16" s="822" t="s">
        <v>976</v>
      </c>
      <c r="K16" s="822" t="s">
        <v>977</v>
      </c>
      <c r="L16" s="825">
        <v>27.37</v>
      </c>
      <c r="M16" s="825">
        <v>54.74</v>
      </c>
      <c r="N16" s="822">
        <v>2</v>
      </c>
      <c r="O16" s="826">
        <v>1</v>
      </c>
      <c r="P16" s="825">
        <v>27.37</v>
      </c>
      <c r="Q16" s="827">
        <v>0.5</v>
      </c>
      <c r="R16" s="822">
        <v>1</v>
      </c>
      <c r="S16" s="827">
        <v>0.5</v>
      </c>
      <c r="T16" s="826">
        <v>0.5</v>
      </c>
      <c r="U16" s="828">
        <v>0.5</v>
      </c>
    </row>
    <row r="17" spans="1:21" ht="14.45" customHeight="1" x14ac:dyDescent="0.2">
      <c r="A17" s="821">
        <v>22</v>
      </c>
      <c r="B17" s="822" t="s">
        <v>927</v>
      </c>
      <c r="C17" s="822" t="s">
        <v>929</v>
      </c>
      <c r="D17" s="823" t="s">
        <v>1362</v>
      </c>
      <c r="E17" s="824" t="s">
        <v>934</v>
      </c>
      <c r="F17" s="822" t="s">
        <v>928</v>
      </c>
      <c r="G17" s="822" t="s">
        <v>974</v>
      </c>
      <c r="H17" s="822" t="s">
        <v>607</v>
      </c>
      <c r="I17" s="822" t="s">
        <v>978</v>
      </c>
      <c r="J17" s="822" t="s">
        <v>976</v>
      </c>
      <c r="K17" s="822" t="s">
        <v>979</v>
      </c>
      <c r="L17" s="825">
        <v>48.89</v>
      </c>
      <c r="M17" s="825">
        <v>97.78</v>
      </c>
      <c r="N17" s="822">
        <v>2</v>
      </c>
      <c r="O17" s="826">
        <v>1.5</v>
      </c>
      <c r="P17" s="825">
        <v>48.89</v>
      </c>
      <c r="Q17" s="827">
        <v>0.5</v>
      </c>
      <c r="R17" s="822">
        <v>1</v>
      </c>
      <c r="S17" s="827">
        <v>0.5</v>
      </c>
      <c r="T17" s="826">
        <v>0.5</v>
      </c>
      <c r="U17" s="828">
        <v>0.33333333333333331</v>
      </c>
    </row>
    <row r="18" spans="1:21" ht="14.45" customHeight="1" x14ac:dyDescent="0.2">
      <c r="A18" s="821">
        <v>22</v>
      </c>
      <c r="B18" s="822" t="s">
        <v>927</v>
      </c>
      <c r="C18" s="822" t="s">
        <v>929</v>
      </c>
      <c r="D18" s="823" t="s">
        <v>1362</v>
      </c>
      <c r="E18" s="824" t="s">
        <v>934</v>
      </c>
      <c r="F18" s="822" t="s">
        <v>928</v>
      </c>
      <c r="G18" s="822" t="s">
        <v>974</v>
      </c>
      <c r="H18" s="822" t="s">
        <v>329</v>
      </c>
      <c r="I18" s="822" t="s">
        <v>980</v>
      </c>
      <c r="J18" s="822" t="s">
        <v>976</v>
      </c>
      <c r="K18" s="822" t="s">
        <v>981</v>
      </c>
      <c r="L18" s="825">
        <v>97.76</v>
      </c>
      <c r="M18" s="825">
        <v>195.52</v>
      </c>
      <c r="N18" s="822">
        <v>2</v>
      </c>
      <c r="O18" s="826">
        <v>1.5</v>
      </c>
      <c r="P18" s="825">
        <v>97.76</v>
      </c>
      <c r="Q18" s="827">
        <v>0.5</v>
      </c>
      <c r="R18" s="822">
        <v>1</v>
      </c>
      <c r="S18" s="827">
        <v>0.5</v>
      </c>
      <c r="T18" s="826">
        <v>0.5</v>
      </c>
      <c r="U18" s="828">
        <v>0.33333333333333331</v>
      </c>
    </row>
    <row r="19" spans="1:21" ht="14.45" customHeight="1" x14ac:dyDescent="0.2">
      <c r="A19" s="821">
        <v>22</v>
      </c>
      <c r="B19" s="822" t="s">
        <v>927</v>
      </c>
      <c r="C19" s="822" t="s">
        <v>929</v>
      </c>
      <c r="D19" s="823" t="s">
        <v>1362</v>
      </c>
      <c r="E19" s="824" t="s">
        <v>934</v>
      </c>
      <c r="F19" s="822" t="s">
        <v>928</v>
      </c>
      <c r="G19" s="822" t="s">
        <v>982</v>
      </c>
      <c r="H19" s="822" t="s">
        <v>607</v>
      </c>
      <c r="I19" s="822" t="s">
        <v>983</v>
      </c>
      <c r="J19" s="822" t="s">
        <v>984</v>
      </c>
      <c r="K19" s="822" t="s">
        <v>985</v>
      </c>
      <c r="L19" s="825">
        <v>103.4</v>
      </c>
      <c r="M19" s="825">
        <v>310.20000000000005</v>
      </c>
      <c r="N19" s="822">
        <v>3</v>
      </c>
      <c r="O19" s="826">
        <v>2.5</v>
      </c>
      <c r="P19" s="825">
        <v>206.8</v>
      </c>
      <c r="Q19" s="827">
        <v>0.66666666666666663</v>
      </c>
      <c r="R19" s="822">
        <v>2</v>
      </c>
      <c r="S19" s="827">
        <v>0.66666666666666663</v>
      </c>
      <c r="T19" s="826">
        <v>1.5</v>
      </c>
      <c r="U19" s="828">
        <v>0.6</v>
      </c>
    </row>
    <row r="20" spans="1:21" ht="14.45" customHeight="1" x14ac:dyDescent="0.2">
      <c r="A20" s="821">
        <v>22</v>
      </c>
      <c r="B20" s="822" t="s">
        <v>927</v>
      </c>
      <c r="C20" s="822" t="s">
        <v>929</v>
      </c>
      <c r="D20" s="823" t="s">
        <v>1362</v>
      </c>
      <c r="E20" s="824" t="s">
        <v>934</v>
      </c>
      <c r="F20" s="822" t="s">
        <v>928</v>
      </c>
      <c r="G20" s="822" t="s">
        <v>986</v>
      </c>
      <c r="H20" s="822" t="s">
        <v>329</v>
      </c>
      <c r="I20" s="822" t="s">
        <v>987</v>
      </c>
      <c r="J20" s="822" t="s">
        <v>988</v>
      </c>
      <c r="K20" s="822" t="s">
        <v>989</v>
      </c>
      <c r="L20" s="825">
        <v>218.62</v>
      </c>
      <c r="M20" s="825">
        <v>874.48</v>
      </c>
      <c r="N20" s="822">
        <v>4</v>
      </c>
      <c r="O20" s="826">
        <v>2.5</v>
      </c>
      <c r="P20" s="825">
        <v>437.24</v>
      </c>
      <c r="Q20" s="827">
        <v>0.5</v>
      </c>
      <c r="R20" s="822">
        <v>2</v>
      </c>
      <c r="S20" s="827">
        <v>0.5</v>
      </c>
      <c r="T20" s="826">
        <v>1</v>
      </c>
      <c r="U20" s="828">
        <v>0.4</v>
      </c>
    </row>
    <row r="21" spans="1:21" ht="14.45" customHeight="1" x14ac:dyDescent="0.2">
      <c r="A21" s="821">
        <v>22</v>
      </c>
      <c r="B21" s="822" t="s">
        <v>927</v>
      </c>
      <c r="C21" s="822" t="s">
        <v>929</v>
      </c>
      <c r="D21" s="823" t="s">
        <v>1362</v>
      </c>
      <c r="E21" s="824" t="s">
        <v>934</v>
      </c>
      <c r="F21" s="822" t="s">
        <v>928</v>
      </c>
      <c r="G21" s="822" t="s">
        <v>990</v>
      </c>
      <c r="H21" s="822" t="s">
        <v>329</v>
      </c>
      <c r="I21" s="822" t="s">
        <v>991</v>
      </c>
      <c r="J21" s="822" t="s">
        <v>992</v>
      </c>
      <c r="K21" s="822" t="s">
        <v>993</v>
      </c>
      <c r="L21" s="825">
        <v>107.37</v>
      </c>
      <c r="M21" s="825">
        <v>107.37</v>
      </c>
      <c r="N21" s="822">
        <v>1</v>
      </c>
      <c r="O21" s="826">
        <v>0.5</v>
      </c>
      <c r="P21" s="825"/>
      <c r="Q21" s="827">
        <v>0</v>
      </c>
      <c r="R21" s="822"/>
      <c r="S21" s="827">
        <v>0</v>
      </c>
      <c r="T21" s="826"/>
      <c r="U21" s="828">
        <v>0</v>
      </c>
    </row>
    <row r="22" spans="1:21" ht="14.45" customHeight="1" x14ac:dyDescent="0.2">
      <c r="A22" s="821">
        <v>22</v>
      </c>
      <c r="B22" s="822" t="s">
        <v>927</v>
      </c>
      <c r="C22" s="822" t="s">
        <v>929</v>
      </c>
      <c r="D22" s="823" t="s">
        <v>1362</v>
      </c>
      <c r="E22" s="824" t="s">
        <v>934</v>
      </c>
      <c r="F22" s="822" t="s">
        <v>928</v>
      </c>
      <c r="G22" s="822" t="s">
        <v>994</v>
      </c>
      <c r="H22" s="822" t="s">
        <v>329</v>
      </c>
      <c r="I22" s="822" t="s">
        <v>995</v>
      </c>
      <c r="J22" s="822" t="s">
        <v>996</v>
      </c>
      <c r="K22" s="822" t="s">
        <v>997</v>
      </c>
      <c r="L22" s="825">
        <v>161.46</v>
      </c>
      <c r="M22" s="825">
        <v>161.46</v>
      </c>
      <c r="N22" s="822">
        <v>1</v>
      </c>
      <c r="O22" s="826">
        <v>1</v>
      </c>
      <c r="P22" s="825"/>
      <c r="Q22" s="827">
        <v>0</v>
      </c>
      <c r="R22" s="822"/>
      <c r="S22" s="827">
        <v>0</v>
      </c>
      <c r="T22" s="826"/>
      <c r="U22" s="828">
        <v>0</v>
      </c>
    </row>
    <row r="23" spans="1:21" ht="14.45" customHeight="1" x14ac:dyDescent="0.2">
      <c r="A23" s="821">
        <v>22</v>
      </c>
      <c r="B23" s="822" t="s">
        <v>927</v>
      </c>
      <c r="C23" s="822" t="s">
        <v>929</v>
      </c>
      <c r="D23" s="823" t="s">
        <v>1362</v>
      </c>
      <c r="E23" s="824" t="s">
        <v>934</v>
      </c>
      <c r="F23" s="822" t="s">
        <v>928</v>
      </c>
      <c r="G23" s="822" t="s">
        <v>998</v>
      </c>
      <c r="H23" s="822" t="s">
        <v>607</v>
      </c>
      <c r="I23" s="822" t="s">
        <v>902</v>
      </c>
      <c r="J23" s="822" t="s">
        <v>674</v>
      </c>
      <c r="K23" s="822" t="s">
        <v>665</v>
      </c>
      <c r="L23" s="825">
        <v>0</v>
      </c>
      <c r="M23" s="825">
        <v>0</v>
      </c>
      <c r="N23" s="822">
        <v>53</v>
      </c>
      <c r="O23" s="826">
        <v>53</v>
      </c>
      <c r="P23" s="825">
        <v>0</v>
      </c>
      <c r="Q23" s="827"/>
      <c r="R23" s="822">
        <v>18</v>
      </c>
      <c r="S23" s="827">
        <v>0.33962264150943394</v>
      </c>
      <c r="T23" s="826">
        <v>18</v>
      </c>
      <c r="U23" s="828">
        <v>0.33962264150943394</v>
      </c>
    </row>
    <row r="24" spans="1:21" ht="14.45" customHeight="1" x14ac:dyDescent="0.2">
      <c r="A24" s="821">
        <v>22</v>
      </c>
      <c r="B24" s="822" t="s">
        <v>927</v>
      </c>
      <c r="C24" s="822" t="s">
        <v>929</v>
      </c>
      <c r="D24" s="823" t="s">
        <v>1362</v>
      </c>
      <c r="E24" s="824" t="s">
        <v>934</v>
      </c>
      <c r="F24" s="822" t="s">
        <v>928</v>
      </c>
      <c r="G24" s="822" t="s">
        <v>998</v>
      </c>
      <c r="H24" s="822" t="s">
        <v>607</v>
      </c>
      <c r="I24" s="822" t="s">
        <v>900</v>
      </c>
      <c r="J24" s="822" t="s">
        <v>674</v>
      </c>
      <c r="K24" s="822" t="s">
        <v>901</v>
      </c>
      <c r="L24" s="825">
        <v>0</v>
      </c>
      <c r="M24" s="825">
        <v>0</v>
      </c>
      <c r="N24" s="822">
        <v>3</v>
      </c>
      <c r="O24" s="826">
        <v>1.5</v>
      </c>
      <c r="P24" s="825">
        <v>0</v>
      </c>
      <c r="Q24" s="827"/>
      <c r="R24" s="822">
        <v>2</v>
      </c>
      <c r="S24" s="827">
        <v>0.66666666666666663</v>
      </c>
      <c r="T24" s="826">
        <v>1</v>
      </c>
      <c r="U24" s="828">
        <v>0.66666666666666663</v>
      </c>
    </row>
    <row r="25" spans="1:21" ht="14.45" customHeight="1" x14ac:dyDescent="0.2">
      <c r="A25" s="821">
        <v>22</v>
      </c>
      <c r="B25" s="822" t="s">
        <v>927</v>
      </c>
      <c r="C25" s="822" t="s">
        <v>929</v>
      </c>
      <c r="D25" s="823" t="s">
        <v>1362</v>
      </c>
      <c r="E25" s="824" t="s">
        <v>934</v>
      </c>
      <c r="F25" s="822" t="s">
        <v>928</v>
      </c>
      <c r="G25" s="822" t="s">
        <v>999</v>
      </c>
      <c r="H25" s="822" t="s">
        <v>607</v>
      </c>
      <c r="I25" s="822" t="s">
        <v>1000</v>
      </c>
      <c r="J25" s="822" t="s">
        <v>1001</v>
      </c>
      <c r="K25" s="822" t="s">
        <v>1002</v>
      </c>
      <c r="L25" s="825">
        <v>414.07</v>
      </c>
      <c r="M25" s="825">
        <v>414.07</v>
      </c>
      <c r="N25" s="822">
        <v>1</v>
      </c>
      <c r="O25" s="826">
        <v>1</v>
      </c>
      <c r="P25" s="825"/>
      <c r="Q25" s="827">
        <v>0</v>
      </c>
      <c r="R25" s="822"/>
      <c r="S25" s="827">
        <v>0</v>
      </c>
      <c r="T25" s="826"/>
      <c r="U25" s="828">
        <v>0</v>
      </c>
    </row>
    <row r="26" spans="1:21" ht="14.45" customHeight="1" x14ac:dyDescent="0.2">
      <c r="A26" s="821">
        <v>22</v>
      </c>
      <c r="B26" s="822" t="s">
        <v>927</v>
      </c>
      <c r="C26" s="822" t="s">
        <v>929</v>
      </c>
      <c r="D26" s="823" t="s">
        <v>1362</v>
      </c>
      <c r="E26" s="824" t="s">
        <v>934</v>
      </c>
      <c r="F26" s="822" t="s">
        <v>928</v>
      </c>
      <c r="G26" s="822" t="s">
        <v>1003</v>
      </c>
      <c r="H26" s="822" t="s">
        <v>607</v>
      </c>
      <c r="I26" s="822" t="s">
        <v>1004</v>
      </c>
      <c r="J26" s="822" t="s">
        <v>888</v>
      </c>
      <c r="K26" s="822" t="s">
        <v>1005</v>
      </c>
      <c r="L26" s="825">
        <v>105.23</v>
      </c>
      <c r="M26" s="825">
        <v>1683.6799999999998</v>
      </c>
      <c r="N26" s="822">
        <v>16</v>
      </c>
      <c r="O26" s="826">
        <v>15.5</v>
      </c>
      <c r="P26" s="825">
        <v>526.15</v>
      </c>
      <c r="Q26" s="827">
        <v>0.3125</v>
      </c>
      <c r="R26" s="822">
        <v>5</v>
      </c>
      <c r="S26" s="827">
        <v>0.3125</v>
      </c>
      <c r="T26" s="826">
        <v>4.5</v>
      </c>
      <c r="U26" s="828">
        <v>0.29032258064516131</v>
      </c>
    </row>
    <row r="27" spans="1:21" ht="14.45" customHeight="1" x14ac:dyDescent="0.2">
      <c r="A27" s="821">
        <v>22</v>
      </c>
      <c r="B27" s="822" t="s">
        <v>927</v>
      </c>
      <c r="C27" s="822" t="s">
        <v>929</v>
      </c>
      <c r="D27" s="823" t="s">
        <v>1362</v>
      </c>
      <c r="E27" s="824" t="s">
        <v>934</v>
      </c>
      <c r="F27" s="822" t="s">
        <v>928</v>
      </c>
      <c r="G27" s="822" t="s">
        <v>1003</v>
      </c>
      <c r="H27" s="822" t="s">
        <v>607</v>
      </c>
      <c r="I27" s="822" t="s">
        <v>1006</v>
      </c>
      <c r="J27" s="822" t="s">
        <v>888</v>
      </c>
      <c r="K27" s="822" t="s">
        <v>1007</v>
      </c>
      <c r="L27" s="825">
        <v>126.27</v>
      </c>
      <c r="M27" s="825">
        <v>5050.8</v>
      </c>
      <c r="N27" s="822">
        <v>40</v>
      </c>
      <c r="O27" s="826">
        <v>34</v>
      </c>
      <c r="P27" s="825">
        <v>1136.43</v>
      </c>
      <c r="Q27" s="827">
        <v>0.22500000000000001</v>
      </c>
      <c r="R27" s="822">
        <v>9</v>
      </c>
      <c r="S27" s="827">
        <v>0.22500000000000001</v>
      </c>
      <c r="T27" s="826">
        <v>6.5</v>
      </c>
      <c r="U27" s="828">
        <v>0.19117647058823528</v>
      </c>
    </row>
    <row r="28" spans="1:21" ht="14.45" customHeight="1" x14ac:dyDescent="0.2">
      <c r="A28" s="821">
        <v>22</v>
      </c>
      <c r="B28" s="822" t="s">
        <v>927</v>
      </c>
      <c r="C28" s="822" t="s">
        <v>929</v>
      </c>
      <c r="D28" s="823" t="s">
        <v>1362</v>
      </c>
      <c r="E28" s="824" t="s">
        <v>934</v>
      </c>
      <c r="F28" s="822" t="s">
        <v>928</v>
      </c>
      <c r="G28" s="822" t="s">
        <v>1003</v>
      </c>
      <c r="H28" s="822" t="s">
        <v>607</v>
      </c>
      <c r="I28" s="822" t="s">
        <v>1008</v>
      </c>
      <c r="J28" s="822" t="s">
        <v>888</v>
      </c>
      <c r="K28" s="822" t="s">
        <v>1009</v>
      </c>
      <c r="L28" s="825">
        <v>63.14</v>
      </c>
      <c r="M28" s="825">
        <v>189.42000000000002</v>
      </c>
      <c r="N28" s="822">
        <v>3</v>
      </c>
      <c r="O28" s="826">
        <v>2.5</v>
      </c>
      <c r="P28" s="825">
        <v>63.14</v>
      </c>
      <c r="Q28" s="827">
        <v>0.33333333333333331</v>
      </c>
      <c r="R28" s="822">
        <v>1</v>
      </c>
      <c r="S28" s="827">
        <v>0.33333333333333331</v>
      </c>
      <c r="T28" s="826">
        <v>1</v>
      </c>
      <c r="U28" s="828">
        <v>0.4</v>
      </c>
    </row>
    <row r="29" spans="1:21" ht="14.45" customHeight="1" x14ac:dyDescent="0.2">
      <c r="A29" s="821">
        <v>22</v>
      </c>
      <c r="B29" s="822" t="s">
        <v>927</v>
      </c>
      <c r="C29" s="822" t="s">
        <v>929</v>
      </c>
      <c r="D29" s="823" t="s">
        <v>1362</v>
      </c>
      <c r="E29" s="824" t="s">
        <v>934</v>
      </c>
      <c r="F29" s="822" t="s">
        <v>928</v>
      </c>
      <c r="G29" s="822" t="s">
        <v>1003</v>
      </c>
      <c r="H29" s="822" t="s">
        <v>607</v>
      </c>
      <c r="I29" s="822" t="s">
        <v>890</v>
      </c>
      <c r="J29" s="822" t="s">
        <v>888</v>
      </c>
      <c r="K29" s="822" t="s">
        <v>891</v>
      </c>
      <c r="L29" s="825">
        <v>84.18</v>
      </c>
      <c r="M29" s="825">
        <v>2525.4000000000005</v>
      </c>
      <c r="N29" s="822">
        <v>30</v>
      </c>
      <c r="O29" s="826">
        <v>26</v>
      </c>
      <c r="P29" s="825">
        <v>841.80000000000018</v>
      </c>
      <c r="Q29" s="827">
        <v>0.33333333333333331</v>
      </c>
      <c r="R29" s="822">
        <v>10</v>
      </c>
      <c r="S29" s="827">
        <v>0.33333333333333331</v>
      </c>
      <c r="T29" s="826">
        <v>9</v>
      </c>
      <c r="U29" s="828">
        <v>0.34615384615384615</v>
      </c>
    </row>
    <row r="30" spans="1:21" ht="14.45" customHeight="1" x14ac:dyDescent="0.2">
      <c r="A30" s="821">
        <v>22</v>
      </c>
      <c r="B30" s="822" t="s">
        <v>927</v>
      </c>
      <c r="C30" s="822" t="s">
        <v>929</v>
      </c>
      <c r="D30" s="823" t="s">
        <v>1362</v>
      </c>
      <c r="E30" s="824" t="s">
        <v>934</v>
      </c>
      <c r="F30" s="822" t="s">
        <v>928</v>
      </c>
      <c r="G30" s="822" t="s">
        <v>1003</v>
      </c>
      <c r="H30" s="822" t="s">
        <v>329</v>
      </c>
      <c r="I30" s="822" t="s">
        <v>1010</v>
      </c>
      <c r="J30" s="822" t="s">
        <v>619</v>
      </c>
      <c r="K30" s="822" t="s">
        <v>620</v>
      </c>
      <c r="L30" s="825">
        <v>84.18</v>
      </c>
      <c r="M30" s="825">
        <v>84.18</v>
      </c>
      <c r="N30" s="822">
        <v>1</v>
      </c>
      <c r="O30" s="826">
        <v>1</v>
      </c>
      <c r="P30" s="825">
        <v>84.18</v>
      </c>
      <c r="Q30" s="827">
        <v>1</v>
      </c>
      <c r="R30" s="822">
        <v>1</v>
      </c>
      <c r="S30" s="827">
        <v>1</v>
      </c>
      <c r="T30" s="826">
        <v>1</v>
      </c>
      <c r="U30" s="828">
        <v>1</v>
      </c>
    </row>
    <row r="31" spans="1:21" ht="14.45" customHeight="1" x14ac:dyDescent="0.2">
      <c r="A31" s="821">
        <v>22</v>
      </c>
      <c r="B31" s="822" t="s">
        <v>927</v>
      </c>
      <c r="C31" s="822" t="s">
        <v>929</v>
      </c>
      <c r="D31" s="823" t="s">
        <v>1362</v>
      </c>
      <c r="E31" s="824" t="s">
        <v>934</v>
      </c>
      <c r="F31" s="822" t="s">
        <v>928</v>
      </c>
      <c r="G31" s="822" t="s">
        <v>1003</v>
      </c>
      <c r="H31" s="822" t="s">
        <v>607</v>
      </c>
      <c r="I31" s="822" t="s">
        <v>887</v>
      </c>
      <c r="J31" s="822" t="s">
        <v>888</v>
      </c>
      <c r="K31" s="822" t="s">
        <v>889</v>
      </c>
      <c r="L31" s="825">
        <v>49.08</v>
      </c>
      <c r="M31" s="825">
        <v>49.08</v>
      </c>
      <c r="N31" s="822">
        <v>1</v>
      </c>
      <c r="O31" s="826">
        <v>0.5</v>
      </c>
      <c r="P31" s="825">
        <v>49.08</v>
      </c>
      <c r="Q31" s="827">
        <v>1</v>
      </c>
      <c r="R31" s="822">
        <v>1</v>
      </c>
      <c r="S31" s="827">
        <v>1</v>
      </c>
      <c r="T31" s="826">
        <v>0.5</v>
      </c>
      <c r="U31" s="828">
        <v>1</v>
      </c>
    </row>
    <row r="32" spans="1:21" ht="14.45" customHeight="1" x14ac:dyDescent="0.2">
      <c r="A32" s="821">
        <v>22</v>
      </c>
      <c r="B32" s="822" t="s">
        <v>927</v>
      </c>
      <c r="C32" s="822" t="s">
        <v>929</v>
      </c>
      <c r="D32" s="823" t="s">
        <v>1362</v>
      </c>
      <c r="E32" s="824" t="s">
        <v>934</v>
      </c>
      <c r="F32" s="822" t="s">
        <v>928</v>
      </c>
      <c r="G32" s="822" t="s">
        <v>1003</v>
      </c>
      <c r="H32" s="822" t="s">
        <v>607</v>
      </c>
      <c r="I32" s="822" t="s">
        <v>892</v>
      </c>
      <c r="J32" s="822" t="s">
        <v>619</v>
      </c>
      <c r="K32" s="822" t="s">
        <v>620</v>
      </c>
      <c r="L32" s="825">
        <v>84.18</v>
      </c>
      <c r="M32" s="825">
        <v>757.62000000000012</v>
      </c>
      <c r="N32" s="822">
        <v>9</v>
      </c>
      <c r="O32" s="826">
        <v>8</v>
      </c>
      <c r="P32" s="825">
        <v>252.54000000000002</v>
      </c>
      <c r="Q32" s="827">
        <v>0.33333333333333331</v>
      </c>
      <c r="R32" s="822">
        <v>3</v>
      </c>
      <c r="S32" s="827">
        <v>0.33333333333333331</v>
      </c>
      <c r="T32" s="826">
        <v>3</v>
      </c>
      <c r="U32" s="828">
        <v>0.375</v>
      </c>
    </row>
    <row r="33" spans="1:21" ht="14.45" customHeight="1" x14ac:dyDescent="0.2">
      <c r="A33" s="821">
        <v>22</v>
      </c>
      <c r="B33" s="822" t="s">
        <v>927</v>
      </c>
      <c r="C33" s="822" t="s">
        <v>929</v>
      </c>
      <c r="D33" s="823" t="s">
        <v>1362</v>
      </c>
      <c r="E33" s="824" t="s">
        <v>934</v>
      </c>
      <c r="F33" s="822" t="s">
        <v>928</v>
      </c>
      <c r="G33" s="822" t="s">
        <v>1003</v>
      </c>
      <c r="H33" s="822" t="s">
        <v>607</v>
      </c>
      <c r="I33" s="822" t="s">
        <v>1011</v>
      </c>
      <c r="J33" s="822" t="s">
        <v>619</v>
      </c>
      <c r="K33" s="822" t="s">
        <v>1012</v>
      </c>
      <c r="L33" s="825">
        <v>105.23</v>
      </c>
      <c r="M33" s="825">
        <v>631.38</v>
      </c>
      <c r="N33" s="822">
        <v>6</v>
      </c>
      <c r="O33" s="826">
        <v>6</v>
      </c>
      <c r="P33" s="825">
        <v>105.23</v>
      </c>
      <c r="Q33" s="827">
        <v>0.16666666666666669</v>
      </c>
      <c r="R33" s="822">
        <v>1</v>
      </c>
      <c r="S33" s="827">
        <v>0.16666666666666666</v>
      </c>
      <c r="T33" s="826">
        <v>1</v>
      </c>
      <c r="U33" s="828">
        <v>0.16666666666666666</v>
      </c>
    </row>
    <row r="34" spans="1:21" ht="14.45" customHeight="1" x14ac:dyDescent="0.2">
      <c r="A34" s="821">
        <v>22</v>
      </c>
      <c r="B34" s="822" t="s">
        <v>927</v>
      </c>
      <c r="C34" s="822" t="s">
        <v>929</v>
      </c>
      <c r="D34" s="823" t="s">
        <v>1362</v>
      </c>
      <c r="E34" s="824" t="s">
        <v>934</v>
      </c>
      <c r="F34" s="822" t="s">
        <v>928</v>
      </c>
      <c r="G34" s="822" t="s">
        <v>1003</v>
      </c>
      <c r="H34" s="822" t="s">
        <v>607</v>
      </c>
      <c r="I34" s="822" t="s">
        <v>1013</v>
      </c>
      <c r="J34" s="822" t="s">
        <v>619</v>
      </c>
      <c r="K34" s="822" t="s">
        <v>1014</v>
      </c>
      <c r="L34" s="825">
        <v>63.14</v>
      </c>
      <c r="M34" s="825">
        <v>63.14</v>
      </c>
      <c r="N34" s="822">
        <v>1</v>
      </c>
      <c r="O34" s="826">
        <v>1</v>
      </c>
      <c r="P34" s="825">
        <v>63.14</v>
      </c>
      <c r="Q34" s="827">
        <v>1</v>
      </c>
      <c r="R34" s="822">
        <v>1</v>
      </c>
      <c r="S34" s="827">
        <v>1</v>
      </c>
      <c r="T34" s="826">
        <v>1</v>
      </c>
      <c r="U34" s="828">
        <v>1</v>
      </c>
    </row>
    <row r="35" spans="1:21" ht="14.45" customHeight="1" x14ac:dyDescent="0.2">
      <c r="A35" s="821">
        <v>22</v>
      </c>
      <c r="B35" s="822" t="s">
        <v>927</v>
      </c>
      <c r="C35" s="822" t="s">
        <v>929</v>
      </c>
      <c r="D35" s="823" t="s">
        <v>1362</v>
      </c>
      <c r="E35" s="824" t="s">
        <v>934</v>
      </c>
      <c r="F35" s="822" t="s">
        <v>928</v>
      </c>
      <c r="G35" s="822" t="s">
        <v>1003</v>
      </c>
      <c r="H35" s="822" t="s">
        <v>607</v>
      </c>
      <c r="I35" s="822" t="s">
        <v>893</v>
      </c>
      <c r="J35" s="822" t="s">
        <v>619</v>
      </c>
      <c r="K35" s="822" t="s">
        <v>894</v>
      </c>
      <c r="L35" s="825">
        <v>49.08</v>
      </c>
      <c r="M35" s="825">
        <v>49.08</v>
      </c>
      <c r="N35" s="822">
        <v>1</v>
      </c>
      <c r="O35" s="826">
        <v>0.5</v>
      </c>
      <c r="P35" s="825"/>
      <c r="Q35" s="827">
        <v>0</v>
      </c>
      <c r="R35" s="822"/>
      <c r="S35" s="827">
        <v>0</v>
      </c>
      <c r="T35" s="826"/>
      <c r="U35" s="828">
        <v>0</v>
      </c>
    </row>
    <row r="36" spans="1:21" ht="14.45" customHeight="1" x14ac:dyDescent="0.2">
      <c r="A36" s="821">
        <v>22</v>
      </c>
      <c r="B36" s="822" t="s">
        <v>927</v>
      </c>
      <c r="C36" s="822" t="s">
        <v>929</v>
      </c>
      <c r="D36" s="823" t="s">
        <v>1362</v>
      </c>
      <c r="E36" s="824" t="s">
        <v>934</v>
      </c>
      <c r="F36" s="822" t="s">
        <v>928</v>
      </c>
      <c r="G36" s="822" t="s">
        <v>1003</v>
      </c>
      <c r="H36" s="822" t="s">
        <v>607</v>
      </c>
      <c r="I36" s="822" t="s">
        <v>1015</v>
      </c>
      <c r="J36" s="822" t="s">
        <v>619</v>
      </c>
      <c r="K36" s="822" t="s">
        <v>1016</v>
      </c>
      <c r="L36" s="825">
        <v>126.27</v>
      </c>
      <c r="M36" s="825">
        <v>1010.16</v>
      </c>
      <c r="N36" s="822">
        <v>8</v>
      </c>
      <c r="O36" s="826">
        <v>7</v>
      </c>
      <c r="P36" s="825">
        <v>126.27</v>
      </c>
      <c r="Q36" s="827">
        <v>0.125</v>
      </c>
      <c r="R36" s="822">
        <v>1</v>
      </c>
      <c r="S36" s="827">
        <v>0.125</v>
      </c>
      <c r="T36" s="826">
        <v>1</v>
      </c>
      <c r="U36" s="828">
        <v>0.14285714285714285</v>
      </c>
    </row>
    <row r="37" spans="1:21" ht="14.45" customHeight="1" x14ac:dyDescent="0.2">
      <c r="A37" s="821">
        <v>22</v>
      </c>
      <c r="B37" s="822" t="s">
        <v>927</v>
      </c>
      <c r="C37" s="822" t="s">
        <v>929</v>
      </c>
      <c r="D37" s="823" t="s">
        <v>1362</v>
      </c>
      <c r="E37" s="824" t="s">
        <v>934</v>
      </c>
      <c r="F37" s="822" t="s">
        <v>928</v>
      </c>
      <c r="G37" s="822" t="s">
        <v>1003</v>
      </c>
      <c r="H37" s="822" t="s">
        <v>607</v>
      </c>
      <c r="I37" s="822" t="s">
        <v>1017</v>
      </c>
      <c r="J37" s="822" t="s">
        <v>619</v>
      </c>
      <c r="K37" s="822" t="s">
        <v>1018</v>
      </c>
      <c r="L37" s="825">
        <v>74.08</v>
      </c>
      <c r="M37" s="825">
        <v>148.16</v>
      </c>
      <c r="N37" s="822">
        <v>2</v>
      </c>
      <c r="O37" s="826">
        <v>2</v>
      </c>
      <c r="P37" s="825"/>
      <c r="Q37" s="827">
        <v>0</v>
      </c>
      <c r="R37" s="822"/>
      <c r="S37" s="827">
        <v>0</v>
      </c>
      <c r="T37" s="826"/>
      <c r="U37" s="828">
        <v>0</v>
      </c>
    </row>
    <row r="38" spans="1:21" ht="14.45" customHeight="1" x14ac:dyDescent="0.2">
      <c r="A38" s="821">
        <v>22</v>
      </c>
      <c r="B38" s="822" t="s">
        <v>927</v>
      </c>
      <c r="C38" s="822" t="s">
        <v>929</v>
      </c>
      <c r="D38" s="823" t="s">
        <v>1362</v>
      </c>
      <c r="E38" s="824" t="s">
        <v>934</v>
      </c>
      <c r="F38" s="822" t="s">
        <v>928</v>
      </c>
      <c r="G38" s="822" t="s">
        <v>1003</v>
      </c>
      <c r="H38" s="822" t="s">
        <v>607</v>
      </c>
      <c r="I38" s="822" t="s">
        <v>912</v>
      </c>
      <c r="J38" s="822" t="s">
        <v>619</v>
      </c>
      <c r="K38" s="822" t="s">
        <v>716</v>
      </c>
      <c r="L38" s="825">
        <v>94.28</v>
      </c>
      <c r="M38" s="825">
        <v>754.24</v>
      </c>
      <c r="N38" s="822">
        <v>8</v>
      </c>
      <c r="O38" s="826">
        <v>7.5</v>
      </c>
      <c r="P38" s="825">
        <v>188.56</v>
      </c>
      <c r="Q38" s="827">
        <v>0.25</v>
      </c>
      <c r="R38" s="822">
        <v>2</v>
      </c>
      <c r="S38" s="827">
        <v>0.25</v>
      </c>
      <c r="T38" s="826">
        <v>1.5</v>
      </c>
      <c r="U38" s="828">
        <v>0.2</v>
      </c>
    </row>
    <row r="39" spans="1:21" ht="14.45" customHeight="1" x14ac:dyDescent="0.2">
      <c r="A39" s="821">
        <v>22</v>
      </c>
      <c r="B39" s="822" t="s">
        <v>927</v>
      </c>
      <c r="C39" s="822" t="s">
        <v>929</v>
      </c>
      <c r="D39" s="823" t="s">
        <v>1362</v>
      </c>
      <c r="E39" s="824" t="s">
        <v>934</v>
      </c>
      <c r="F39" s="822" t="s">
        <v>928</v>
      </c>
      <c r="G39" s="822" t="s">
        <v>1003</v>
      </c>
      <c r="H39" s="822" t="s">
        <v>607</v>
      </c>
      <c r="I39" s="822" t="s">
        <v>1019</v>
      </c>
      <c r="J39" s="822" t="s">
        <v>619</v>
      </c>
      <c r="K39" s="822" t="s">
        <v>1020</v>
      </c>
      <c r="L39" s="825">
        <v>168.36</v>
      </c>
      <c r="M39" s="825">
        <v>505.08000000000004</v>
      </c>
      <c r="N39" s="822">
        <v>3</v>
      </c>
      <c r="O39" s="826">
        <v>2</v>
      </c>
      <c r="P39" s="825">
        <v>168.36</v>
      </c>
      <c r="Q39" s="827">
        <v>0.33333333333333331</v>
      </c>
      <c r="R39" s="822">
        <v>1</v>
      </c>
      <c r="S39" s="827">
        <v>0.33333333333333331</v>
      </c>
      <c r="T39" s="826">
        <v>0.5</v>
      </c>
      <c r="U39" s="828">
        <v>0.25</v>
      </c>
    </row>
    <row r="40" spans="1:21" ht="14.45" customHeight="1" x14ac:dyDescent="0.2">
      <c r="A40" s="821">
        <v>22</v>
      </c>
      <c r="B40" s="822" t="s">
        <v>927</v>
      </c>
      <c r="C40" s="822" t="s">
        <v>929</v>
      </c>
      <c r="D40" s="823" t="s">
        <v>1362</v>
      </c>
      <c r="E40" s="824" t="s">
        <v>934</v>
      </c>
      <c r="F40" s="822" t="s">
        <v>928</v>
      </c>
      <c r="G40" s="822" t="s">
        <v>1003</v>
      </c>
      <c r="H40" s="822" t="s">
        <v>607</v>
      </c>
      <c r="I40" s="822" t="s">
        <v>1021</v>
      </c>
      <c r="J40" s="822" t="s">
        <v>619</v>
      </c>
      <c r="K40" s="822" t="s">
        <v>1022</v>
      </c>
      <c r="L40" s="825">
        <v>115.33</v>
      </c>
      <c r="M40" s="825">
        <v>230.66</v>
      </c>
      <c r="N40" s="822">
        <v>2</v>
      </c>
      <c r="O40" s="826">
        <v>2</v>
      </c>
      <c r="P40" s="825"/>
      <c r="Q40" s="827">
        <v>0</v>
      </c>
      <c r="R40" s="822"/>
      <c r="S40" s="827">
        <v>0</v>
      </c>
      <c r="T40" s="826"/>
      <c r="U40" s="828">
        <v>0</v>
      </c>
    </row>
    <row r="41" spans="1:21" ht="14.45" customHeight="1" x14ac:dyDescent="0.2">
      <c r="A41" s="821">
        <v>22</v>
      </c>
      <c r="B41" s="822" t="s">
        <v>927</v>
      </c>
      <c r="C41" s="822" t="s">
        <v>929</v>
      </c>
      <c r="D41" s="823" t="s">
        <v>1362</v>
      </c>
      <c r="E41" s="824" t="s">
        <v>934</v>
      </c>
      <c r="F41" s="822" t="s">
        <v>928</v>
      </c>
      <c r="G41" s="822" t="s">
        <v>1023</v>
      </c>
      <c r="H41" s="822" t="s">
        <v>329</v>
      </c>
      <c r="I41" s="822" t="s">
        <v>1024</v>
      </c>
      <c r="J41" s="822" t="s">
        <v>1025</v>
      </c>
      <c r="K41" s="822" t="s">
        <v>1026</v>
      </c>
      <c r="L41" s="825">
        <v>185.92</v>
      </c>
      <c r="M41" s="825">
        <v>185.92</v>
      </c>
      <c r="N41" s="822">
        <v>1</v>
      </c>
      <c r="O41" s="826">
        <v>1</v>
      </c>
      <c r="P41" s="825"/>
      <c r="Q41" s="827">
        <v>0</v>
      </c>
      <c r="R41" s="822"/>
      <c r="S41" s="827">
        <v>0</v>
      </c>
      <c r="T41" s="826"/>
      <c r="U41" s="828">
        <v>0</v>
      </c>
    </row>
    <row r="42" spans="1:21" ht="14.45" customHeight="1" x14ac:dyDescent="0.2">
      <c r="A42" s="821">
        <v>22</v>
      </c>
      <c r="B42" s="822" t="s">
        <v>927</v>
      </c>
      <c r="C42" s="822" t="s">
        <v>929</v>
      </c>
      <c r="D42" s="823" t="s">
        <v>1362</v>
      </c>
      <c r="E42" s="824" t="s">
        <v>934</v>
      </c>
      <c r="F42" s="822" t="s">
        <v>928</v>
      </c>
      <c r="G42" s="822" t="s">
        <v>1027</v>
      </c>
      <c r="H42" s="822" t="s">
        <v>329</v>
      </c>
      <c r="I42" s="822" t="s">
        <v>1028</v>
      </c>
      <c r="J42" s="822" t="s">
        <v>1029</v>
      </c>
      <c r="K42" s="822" t="s">
        <v>1030</v>
      </c>
      <c r="L42" s="825">
        <v>0</v>
      </c>
      <c r="M42" s="825">
        <v>0</v>
      </c>
      <c r="N42" s="822">
        <v>8</v>
      </c>
      <c r="O42" s="826">
        <v>5.5</v>
      </c>
      <c r="P42" s="825">
        <v>0</v>
      </c>
      <c r="Q42" s="827"/>
      <c r="R42" s="822">
        <v>7</v>
      </c>
      <c r="S42" s="827">
        <v>0.875</v>
      </c>
      <c r="T42" s="826">
        <v>4.5</v>
      </c>
      <c r="U42" s="828">
        <v>0.81818181818181823</v>
      </c>
    </row>
    <row r="43" spans="1:21" ht="14.45" customHeight="1" x14ac:dyDescent="0.2">
      <c r="A43" s="821">
        <v>22</v>
      </c>
      <c r="B43" s="822" t="s">
        <v>927</v>
      </c>
      <c r="C43" s="822" t="s">
        <v>929</v>
      </c>
      <c r="D43" s="823" t="s">
        <v>1362</v>
      </c>
      <c r="E43" s="824" t="s">
        <v>937</v>
      </c>
      <c r="F43" s="822" t="s">
        <v>928</v>
      </c>
      <c r="G43" s="822" t="s">
        <v>1031</v>
      </c>
      <c r="H43" s="822" t="s">
        <v>329</v>
      </c>
      <c r="I43" s="822" t="s">
        <v>1032</v>
      </c>
      <c r="J43" s="822" t="s">
        <v>1033</v>
      </c>
      <c r="K43" s="822" t="s">
        <v>1034</v>
      </c>
      <c r="L43" s="825">
        <v>36.270000000000003</v>
      </c>
      <c r="M43" s="825">
        <v>72.540000000000006</v>
      </c>
      <c r="N43" s="822">
        <v>2</v>
      </c>
      <c r="O43" s="826">
        <v>1</v>
      </c>
      <c r="P43" s="825">
        <v>72.540000000000006</v>
      </c>
      <c r="Q43" s="827">
        <v>1</v>
      </c>
      <c r="R43" s="822">
        <v>2</v>
      </c>
      <c r="S43" s="827">
        <v>1</v>
      </c>
      <c r="T43" s="826">
        <v>1</v>
      </c>
      <c r="U43" s="828">
        <v>1</v>
      </c>
    </row>
    <row r="44" spans="1:21" ht="14.45" customHeight="1" x14ac:dyDescent="0.2">
      <c r="A44" s="821">
        <v>22</v>
      </c>
      <c r="B44" s="822" t="s">
        <v>927</v>
      </c>
      <c r="C44" s="822" t="s">
        <v>929</v>
      </c>
      <c r="D44" s="823" t="s">
        <v>1362</v>
      </c>
      <c r="E44" s="824" t="s">
        <v>937</v>
      </c>
      <c r="F44" s="822" t="s">
        <v>928</v>
      </c>
      <c r="G44" s="822" t="s">
        <v>1035</v>
      </c>
      <c r="H44" s="822" t="s">
        <v>329</v>
      </c>
      <c r="I44" s="822" t="s">
        <v>1036</v>
      </c>
      <c r="J44" s="822" t="s">
        <v>1037</v>
      </c>
      <c r="K44" s="822" t="s">
        <v>1038</v>
      </c>
      <c r="L44" s="825">
        <v>56.05</v>
      </c>
      <c r="M44" s="825">
        <v>56.05</v>
      </c>
      <c r="N44" s="822">
        <v>1</v>
      </c>
      <c r="O44" s="826">
        <v>1</v>
      </c>
      <c r="P44" s="825">
        <v>56.05</v>
      </c>
      <c r="Q44" s="827">
        <v>1</v>
      </c>
      <c r="R44" s="822">
        <v>1</v>
      </c>
      <c r="S44" s="827">
        <v>1</v>
      </c>
      <c r="T44" s="826">
        <v>1</v>
      </c>
      <c r="U44" s="828">
        <v>1</v>
      </c>
    </row>
    <row r="45" spans="1:21" ht="14.45" customHeight="1" x14ac:dyDescent="0.2">
      <c r="A45" s="821">
        <v>22</v>
      </c>
      <c r="B45" s="822" t="s">
        <v>927</v>
      </c>
      <c r="C45" s="822" t="s">
        <v>929</v>
      </c>
      <c r="D45" s="823" t="s">
        <v>1362</v>
      </c>
      <c r="E45" s="824" t="s">
        <v>937</v>
      </c>
      <c r="F45" s="822" t="s">
        <v>928</v>
      </c>
      <c r="G45" s="822" t="s">
        <v>1039</v>
      </c>
      <c r="H45" s="822" t="s">
        <v>329</v>
      </c>
      <c r="I45" s="822" t="s">
        <v>1040</v>
      </c>
      <c r="J45" s="822" t="s">
        <v>1041</v>
      </c>
      <c r="K45" s="822" t="s">
        <v>1042</v>
      </c>
      <c r="L45" s="825">
        <v>105.32</v>
      </c>
      <c r="M45" s="825">
        <v>105.32</v>
      </c>
      <c r="N45" s="822">
        <v>1</v>
      </c>
      <c r="O45" s="826">
        <v>1</v>
      </c>
      <c r="P45" s="825">
        <v>105.32</v>
      </c>
      <c r="Q45" s="827">
        <v>1</v>
      </c>
      <c r="R45" s="822">
        <v>1</v>
      </c>
      <c r="S45" s="827">
        <v>1</v>
      </c>
      <c r="T45" s="826">
        <v>1</v>
      </c>
      <c r="U45" s="828">
        <v>1</v>
      </c>
    </row>
    <row r="46" spans="1:21" ht="14.45" customHeight="1" x14ac:dyDescent="0.2">
      <c r="A46" s="821">
        <v>22</v>
      </c>
      <c r="B46" s="822" t="s">
        <v>927</v>
      </c>
      <c r="C46" s="822" t="s">
        <v>929</v>
      </c>
      <c r="D46" s="823" t="s">
        <v>1362</v>
      </c>
      <c r="E46" s="824" t="s">
        <v>937</v>
      </c>
      <c r="F46" s="822" t="s">
        <v>928</v>
      </c>
      <c r="G46" s="822" t="s">
        <v>1043</v>
      </c>
      <c r="H46" s="822" t="s">
        <v>607</v>
      </c>
      <c r="I46" s="822" t="s">
        <v>1044</v>
      </c>
      <c r="J46" s="822" t="s">
        <v>1045</v>
      </c>
      <c r="K46" s="822" t="s">
        <v>1046</v>
      </c>
      <c r="L46" s="825">
        <v>117.55</v>
      </c>
      <c r="M46" s="825">
        <v>117.55</v>
      </c>
      <c r="N46" s="822">
        <v>1</v>
      </c>
      <c r="O46" s="826">
        <v>0.5</v>
      </c>
      <c r="P46" s="825">
        <v>117.55</v>
      </c>
      <c r="Q46" s="827">
        <v>1</v>
      </c>
      <c r="R46" s="822">
        <v>1</v>
      </c>
      <c r="S46" s="827">
        <v>1</v>
      </c>
      <c r="T46" s="826">
        <v>0.5</v>
      </c>
      <c r="U46" s="828">
        <v>1</v>
      </c>
    </row>
    <row r="47" spans="1:21" ht="14.45" customHeight="1" x14ac:dyDescent="0.2">
      <c r="A47" s="821">
        <v>22</v>
      </c>
      <c r="B47" s="822" t="s">
        <v>927</v>
      </c>
      <c r="C47" s="822" t="s">
        <v>929</v>
      </c>
      <c r="D47" s="823" t="s">
        <v>1362</v>
      </c>
      <c r="E47" s="824" t="s">
        <v>937</v>
      </c>
      <c r="F47" s="822" t="s">
        <v>928</v>
      </c>
      <c r="G47" s="822" t="s">
        <v>1047</v>
      </c>
      <c r="H47" s="822" t="s">
        <v>329</v>
      </c>
      <c r="I47" s="822" t="s">
        <v>1048</v>
      </c>
      <c r="J47" s="822" t="s">
        <v>1049</v>
      </c>
      <c r="K47" s="822" t="s">
        <v>1050</v>
      </c>
      <c r="L47" s="825">
        <v>147.85</v>
      </c>
      <c r="M47" s="825">
        <v>147.85</v>
      </c>
      <c r="N47" s="822">
        <v>1</v>
      </c>
      <c r="O47" s="826">
        <v>1</v>
      </c>
      <c r="P47" s="825"/>
      <c r="Q47" s="827">
        <v>0</v>
      </c>
      <c r="R47" s="822"/>
      <c r="S47" s="827">
        <v>0</v>
      </c>
      <c r="T47" s="826"/>
      <c r="U47" s="828">
        <v>0</v>
      </c>
    </row>
    <row r="48" spans="1:21" ht="14.45" customHeight="1" x14ac:dyDescent="0.2">
      <c r="A48" s="821">
        <v>22</v>
      </c>
      <c r="B48" s="822" t="s">
        <v>927</v>
      </c>
      <c r="C48" s="822" t="s">
        <v>929</v>
      </c>
      <c r="D48" s="823" t="s">
        <v>1362</v>
      </c>
      <c r="E48" s="824" t="s">
        <v>937</v>
      </c>
      <c r="F48" s="822" t="s">
        <v>928</v>
      </c>
      <c r="G48" s="822" t="s">
        <v>1051</v>
      </c>
      <c r="H48" s="822" t="s">
        <v>329</v>
      </c>
      <c r="I48" s="822" t="s">
        <v>1052</v>
      </c>
      <c r="J48" s="822" t="s">
        <v>1053</v>
      </c>
      <c r="K48" s="822" t="s">
        <v>1054</v>
      </c>
      <c r="L48" s="825">
        <v>0</v>
      </c>
      <c r="M48" s="825">
        <v>0</v>
      </c>
      <c r="N48" s="822">
        <v>2</v>
      </c>
      <c r="O48" s="826">
        <v>2</v>
      </c>
      <c r="P48" s="825">
        <v>0</v>
      </c>
      <c r="Q48" s="827"/>
      <c r="R48" s="822">
        <v>2</v>
      </c>
      <c r="S48" s="827">
        <v>1</v>
      </c>
      <c r="T48" s="826">
        <v>2</v>
      </c>
      <c r="U48" s="828">
        <v>1</v>
      </c>
    </row>
    <row r="49" spans="1:21" ht="14.45" customHeight="1" x14ac:dyDescent="0.2">
      <c r="A49" s="821">
        <v>22</v>
      </c>
      <c r="B49" s="822" t="s">
        <v>927</v>
      </c>
      <c r="C49" s="822" t="s">
        <v>929</v>
      </c>
      <c r="D49" s="823" t="s">
        <v>1362</v>
      </c>
      <c r="E49" s="824" t="s">
        <v>937</v>
      </c>
      <c r="F49" s="822" t="s">
        <v>928</v>
      </c>
      <c r="G49" s="822" t="s">
        <v>962</v>
      </c>
      <c r="H49" s="822" t="s">
        <v>329</v>
      </c>
      <c r="I49" s="822" t="s">
        <v>1055</v>
      </c>
      <c r="J49" s="822" t="s">
        <v>1056</v>
      </c>
      <c r="K49" s="822" t="s">
        <v>1057</v>
      </c>
      <c r="L49" s="825">
        <v>234.94</v>
      </c>
      <c r="M49" s="825">
        <v>469.88</v>
      </c>
      <c r="N49" s="822">
        <v>2</v>
      </c>
      <c r="O49" s="826">
        <v>2</v>
      </c>
      <c r="P49" s="825">
        <v>469.88</v>
      </c>
      <c r="Q49" s="827">
        <v>1</v>
      </c>
      <c r="R49" s="822">
        <v>2</v>
      </c>
      <c r="S49" s="827">
        <v>1</v>
      </c>
      <c r="T49" s="826">
        <v>2</v>
      </c>
      <c r="U49" s="828">
        <v>1</v>
      </c>
    </row>
    <row r="50" spans="1:21" ht="14.45" customHeight="1" x14ac:dyDescent="0.2">
      <c r="A50" s="821">
        <v>22</v>
      </c>
      <c r="B50" s="822" t="s">
        <v>927</v>
      </c>
      <c r="C50" s="822" t="s">
        <v>929</v>
      </c>
      <c r="D50" s="823" t="s">
        <v>1362</v>
      </c>
      <c r="E50" s="824" t="s">
        <v>937</v>
      </c>
      <c r="F50" s="822" t="s">
        <v>928</v>
      </c>
      <c r="G50" s="822" t="s">
        <v>1058</v>
      </c>
      <c r="H50" s="822" t="s">
        <v>329</v>
      </c>
      <c r="I50" s="822" t="s">
        <v>1059</v>
      </c>
      <c r="J50" s="822" t="s">
        <v>1060</v>
      </c>
      <c r="K50" s="822" t="s">
        <v>1061</v>
      </c>
      <c r="L50" s="825">
        <v>419.2</v>
      </c>
      <c r="M50" s="825">
        <v>838.4</v>
      </c>
      <c r="N50" s="822">
        <v>2</v>
      </c>
      <c r="O50" s="826">
        <v>1.5</v>
      </c>
      <c r="P50" s="825">
        <v>838.4</v>
      </c>
      <c r="Q50" s="827">
        <v>1</v>
      </c>
      <c r="R50" s="822">
        <v>2</v>
      </c>
      <c r="S50" s="827">
        <v>1</v>
      </c>
      <c r="T50" s="826">
        <v>1.5</v>
      </c>
      <c r="U50" s="828">
        <v>1</v>
      </c>
    </row>
    <row r="51" spans="1:21" ht="14.45" customHeight="1" x14ac:dyDescent="0.2">
      <c r="A51" s="821">
        <v>22</v>
      </c>
      <c r="B51" s="822" t="s">
        <v>927</v>
      </c>
      <c r="C51" s="822" t="s">
        <v>929</v>
      </c>
      <c r="D51" s="823" t="s">
        <v>1362</v>
      </c>
      <c r="E51" s="824" t="s">
        <v>937</v>
      </c>
      <c r="F51" s="822" t="s">
        <v>928</v>
      </c>
      <c r="G51" s="822" t="s">
        <v>1062</v>
      </c>
      <c r="H51" s="822" t="s">
        <v>329</v>
      </c>
      <c r="I51" s="822" t="s">
        <v>1063</v>
      </c>
      <c r="J51" s="822" t="s">
        <v>1064</v>
      </c>
      <c r="K51" s="822" t="s">
        <v>1065</v>
      </c>
      <c r="L51" s="825">
        <v>42.14</v>
      </c>
      <c r="M51" s="825">
        <v>42.14</v>
      </c>
      <c r="N51" s="822">
        <v>1</v>
      </c>
      <c r="O51" s="826">
        <v>1</v>
      </c>
      <c r="P51" s="825">
        <v>42.14</v>
      </c>
      <c r="Q51" s="827">
        <v>1</v>
      </c>
      <c r="R51" s="822">
        <v>1</v>
      </c>
      <c r="S51" s="827">
        <v>1</v>
      </c>
      <c r="T51" s="826">
        <v>1</v>
      </c>
      <c r="U51" s="828">
        <v>1</v>
      </c>
    </row>
    <row r="52" spans="1:21" ht="14.45" customHeight="1" x14ac:dyDescent="0.2">
      <c r="A52" s="821">
        <v>22</v>
      </c>
      <c r="B52" s="822" t="s">
        <v>927</v>
      </c>
      <c r="C52" s="822" t="s">
        <v>929</v>
      </c>
      <c r="D52" s="823" t="s">
        <v>1362</v>
      </c>
      <c r="E52" s="824" t="s">
        <v>937</v>
      </c>
      <c r="F52" s="822" t="s">
        <v>928</v>
      </c>
      <c r="G52" s="822" t="s">
        <v>1066</v>
      </c>
      <c r="H52" s="822" t="s">
        <v>329</v>
      </c>
      <c r="I52" s="822" t="s">
        <v>1067</v>
      </c>
      <c r="J52" s="822" t="s">
        <v>1068</v>
      </c>
      <c r="K52" s="822" t="s">
        <v>1069</v>
      </c>
      <c r="L52" s="825">
        <v>35.25</v>
      </c>
      <c r="M52" s="825">
        <v>105.75</v>
      </c>
      <c r="N52" s="822">
        <v>3</v>
      </c>
      <c r="O52" s="826">
        <v>1</v>
      </c>
      <c r="P52" s="825">
        <v>105.75</v>
      </c>
      <c r="Q52" s="827">
        <v>1</v>
      </c>
      <c r="R52" s="822">
        <v>3</v>
      </c>
      <c r="S52" s="827">
        <v>1</v>
      </c>
      <c r="T52" s="826">
        <v>1</v>
      </c>
      <c r="U52" s="828">
        <v>1</v>
      </c>
    </row>
    <row r="53" spans="1:21" ht="14.45" customHeight="1" x14ac:dyDescent="0.2">
      <c r="A53" s="821">
        <v>22</v>
      </c>
      <c r="B53" s="822" t="s">
        <v>927</v>
      </c>
      <c r="C53" s="822" t="s">
        <v>929</v>
      </c>
      <c r="D53" s="823" t="s">
        <v>1362</v>
      </c>
      <c r="E53" s="824" t="s">
        <v>937</v>
      </c>
      <c r="F53" s="822" t="s">
        <v>928</v>
      </c>
      <c r="G53" s="822" t="s">
        <v>1070</v>
      </c>
      <c r="H53" s="822" t="s">
        <v>329</v>
      </c>
      <c r="I53" s="822" t="s">
        <v>1071</v>
      </c>
      <c r="J53" s="822" t="s">
        <v>1072</v>
      </c>
      <c r="K53" s="822" t="s">
        <v>1073</v>
      </c>
      <c r="L53" s="825">
        <v>96.8</v>
      </c>
      <c r="M53" s="825">
        <v>193.6</v>
      </c>
      <c r="N53" s="822">
        <v>2</v>
      </c>
      <c r="O53" s="826">
        <v>0.5</v>
      </c>
      <c r="P53" s="825">
        <v>193.6</v>
      </c>
      <c r="Q53" s="827">
        <v>1</v>
      </c>
      <c r="R53" s="822">
        <v>2</v>
      </c>
      <c r="S53" s="827">
        <v>1</v>
      </c>
      <c r="T53" s="826">
        <v>0.5</v>
      </c>
      <c r="U53" s="828">
        <v>1</v>
      </c>
    </row>
    <row r="54" spans="1:21" ht="14.45" customHeight="1" x14ac:dyDescent="0.2">
      <c r="A54" s="821">
        <v>22</v>
      </c>
      <c r="B54" s="822" t="s">
        <v>927</v>
      </c>
      <c r="C54" s="822" t="s">
        <v>929</v>
      </c>
      <c r="D54" s="823" t="s">
        <v>1362</v>
      </c>
      <c r="E54" s="824" t="s">
        <v>937</v>
      </c>
      <c r="F54" s="822" t="s">
        <v>928</v>
      </c>
      <c r="G54" s="822" t="s">
        <v>998</v>
      </c>
      <c r="H54" s="822" t="s">
        <v>329</v>
      </c>
      <c r="I54" s="822" t="s">
        <v>1074</v>
      </c>
      <c r="J54" s="822" t="s">
        <v>1075</v>
      </c>
      <c r="K54" s="822" t="s">
        <v>1076</v>
      </c>
      <c r="L54" s="825">
        <v>0</v>
      </c>
      <c r="M54" s="825">
        <v>0</v>
      </c>
      <c r="N54" s="822">
        <v>1</v>
      </c>
      <c r="O54" s="826">
        <v>0.5</v>
      </c>
      <c r="P54" s="825">
        <v>0</v>
      </c>
      <c r="Q54" s="827"/>
      <c r="R54" s="822">
        <v>1</v>
      </c>
      <c r="S54" s="827">
        <v>1</v>
      </c>
      <c r="T54" s="826">
        <v>0.5</v>
      </c>
      <c r="U54" s="828">
        <v>1</v>
      </c>
    </row>
    <row r="55" spans="1:21" ht="14.45" customHeight="1" x14ac:dyDescent="0.2">
      <c r="A55" s="821">
        <v>22</v>
      </c>
      <c r="B55" s="822" t="s">
        <v>927</v>
      </c>
      <c r="C55" s="822" t="s">
        <v>929</v>
      </c>
      <c r="D55" s="823" t="s">
        <v>1362</v>
      </c>
      <c r="E55" s="824" t="s">
        <v>937</v>
      </c>
      <c r="F55" s="822" t="s">
        <v>928</v>
      </c>
      <c r="G55" s="822" t="s">
        <v>998</v>
      </c>
      <c r="H55" s="822" t="s">
        <v>607</v>
      </c>
      <c r="I55" s="822" t="s">
        <v>900</v>
      </c>
      <c r="J55" s="822" t="s">
        <v>674</v>
      </c>
      <c r="K55" s="822" t="s">
        <v>901</v>
      </c>
      <c r="L55" s="825">
        <v>0</v>
      </c>
      <c r="M55" s="825">
        <v>0</v>
      </c>
      <c r="N55" s="822">
        <v>3</v>
      </c>
      <c r="O55" s="826">
        <v>1</v>
      </c>
      <c r="P55" s="825"/>
      <c r="Q55" s="827"/>
      <c r="R55" s="822"/>
      <c r="S55" s="827">
        <v>0</v>
      </c>
      <c r="T55" s="826"/>
      <c r="U55" s="828">
        <v>0</v>
      </c>
    </row>
    <row r="56" spans="1:21" ht="14.45" customHeight="1" x14ac:dyDescent="0.2">
      <c r="A56" s="821">
        <v>22</v>
      </c>
      <c r="B56" s="822" t="s">
        <v>927</v>
      </c>
      <c r="C56" s="822" t="s">
        <v>929</v>
      </c>
      <c r="D56" s="823" t="s">
        <v>1362</v>
      </c>
      <c r="E56" s="824" t="s">
        <v>937</v>
      </c>
      <c r="F56" s="822" t="s">
        <v>928</v>
      </c>
      <c r="G56" s="822" t="s">
        <v>1077</v>
      </c>
      <c r="H56" s="822" t="s">
        <v>329</v>
      </c>
      <c r="I56" s="822" t="s">
        <v>1078</v>
      </c>
      <c r="J56" s="822" t="s">
        <v>1079</v>
      </c>
      <c r="K56" s="822" t="s">
        <v>1080</v>
      </c>
      <c r="L56" s="825">
        <v>83.38</v>
      </c>
      <c r="M56" s="825">
        <v>667.04</v>
      </c>
      <c r="N56" s="822">
        <v>8</v>
      </c>
      <c r="O56" s="826">
        <v>4</v>
      </c>
      <c r="P56" s="825">
        <v>667.04</v>
      </c>
      <c r="Q56" s="827">
        <v>1</v>
      </c>
      <c r="R56" s="822">
        <v>8</v>
      </c>
      <c r="S56" s="827">
        <v>1</v>
      </c>
      <c r="T56" s="826">
        <v>4</v>
      </c>
      <c r="U56" s="828">
        <v>1</v>
      </c>
    </row>
    <row r="57" spans="1:21" ht="14.45" customHeight="1" x14ac:dyDescent="0.2">
      <c r="A57" s="821">
        <v>22</v>
      </c>
      <c r="B57" s="822" t="s">
        <v>927</v>
      </c>
      <c r="C57" s="822" t="s">
        <v>929</v>
      </c>
      <c r="D57" s="823" t="s">
        <v>1362</v>
      </c>
      <c r="E57" s="824" t="s">
        <v>938</v>
      </c>
      <c r="F57" s="822" t="s">
        <v>928</v>
      </c>
      <c r="G57" s="822" t="s">
        <v>1081</v>
      </c>
      <c r="H57" s="822" t="s">
        <v>329</v>
      </c>
      <c r="I57" s="822" t="s">
        <v>1082</v>
      </c>
      <c r="J57" s="822" t="s">
        <v>1083</v>
      </c>
      <c r="K57" s="822" t="s">
        <v>1084</v>
      </c>
      <c r="L57" s="825">
        <v>35.11</v>
      </c>
      <c r="M57" s="825">
        <v>421.32</v>
      </c>
      <c r="N57" s="822">
        <v>12</v>
      </c>
      <c r="O57" s="826">
        <v>3</v>
      </c>
      <c r="P57" s="825">
        <v>315.99</v>
      </c>
      <c r="Q57" s="827">
        <v>0.75</v>
      </c>
      <c r="R57" s="822">
        <v>9</v>
      </c>
      <c r="S57" s="827">
        <v>0.75</v>
      </c>
      <c r="T57" s="826">
        <v>2.5</v>
      </c>
      <c r="U57" s="828">
        <v>0.83333333333333337</v>
      </c>
    </row>
    <row r="58" spans="1:21" ht="14.45" customHeight="1" x14ac:dyDescent="0.2">
      <c r="A58" s="821">
        <v>22</v>
      </c>
      <c r="B58" s="822" t="s">
        <v>927</v>
      </c>
      <c r="C58" s="822" t="s">
        <v>929</v>
      </c>
      <c r="D58" s="823" t="s">
        <v>1362</v>
      </c>
      <c r="E58" s="824" t="s">
        <v>938</v>
      </c>
      <c r="F58" s="822" t="s">
        <v>928</v>
      </c>
      <c r="G58" s="822" t="s">
        <v>1085</v>
      </c>
      <c r="H58" s="822" t="s">
        <v>329</v>
      </c>
      <c r="I58" s="822" t="s">
        <v>1086</v>
      </c>
      <c r="J58" s="822" t="s">
        <v>1087</v>
      </c>
      <c r="K58" s="822" t="s">
        <v>1088</v>
      </c>
      <c r="L58" s="825">
        <v>41.41</v>
      </c>
      <c r="M58" s="825">
        <v>41.41</v>
      </c>
      <c r="N58" s="822">
        <v>1</v>
      </c>
      <c r="O58" s="826">
        <v>0.5</v>
      </c>
      <c r="P58" s="825">
        <v>41.41</v>
      </c>
      <c r="Q58" s="827">
        <v>1</v>
      </c>
      <c r="R58" s="822">
        <v>1</v>
      </c>
      <c r="S58" s="827">
        <v>1</v>
      </c>
      <c r="T58" s="826">
        <v>0.5</v>
      </c>
      <c r="U58" s="828">
        <v>1</v>
      </c>
    </row>
    <row r="59" spans="1:21" ht="14.45" customHeight="1" x14ac:dyDescent="0.2">
      <c r="A59" s="821">
        <v>22</v>
      </c>
      <c r="B59" s="822" t="s">
        <v>927</v>
      </c>
      <c r="C59" s="822" t="s">
        <v>929</v>
      </c>
      <c r="D59" s="823" t="s">
        <v>1362</v>
      </c>
      <c r="E59" s="824" t="s">
        <v>938</v>
      </c>
      <c r="F59" s="822" t="s">
        <v>928</v>
      </c>
      <c r="G59" s="822" t="s">
        <v>1089</v>
      </c>
      <c r="H59" s="822" t="s">
        <v>329</v>
      </c>
      <c r="I59" s="822" t="s">
        <v>1090</v>
      </c>
      <c r="J59" s="822" t="s">
        <v>1091</v>
      </c>
      <c r="K59" s="822" t="s">
        <v>1092</v>
      </c>
      <c r="L59" s="825">
        <v>31.09</v>
      </c>
      <c r="M59" s="825">
        <v>31.09</v>
      </c>
      <c r="N59" s="822">
        <v>1</v>
      </c>
      <c r="O59" s="826">
        <v>1</v>
      </c>
      <c r="P59" s="825">
        <v>31.09</v>
      </c>
      <c r="Q59" s="827">
        <v>1</v>
      </c>
      <c r="R59" s="822">
        <v>1</v>
      </c>
      <c r="S59" s="827">
        <v>1</v>
      </c>
      <c r="T59" s="826">
        <v>1</v>
      </c>
      <c r="U59" s="828">
        <v>1</v>
      </c>
    </row>
    <row r="60" spans="1:21" ht="14.45" customHeight="1" x14ac:dyDescent="0.2">
      <c r="A60" s="821">
        <v>22</v>
      </c>
      <c r="B60" s="822" t="s">
        <v>927</v>
      </c>
      <c r="C60" s="822" t="s">
        <v>929</v>
      </c>
      <c r="D60" s="823" t="s">
        <v>1362</v>
      </c>
      <c r="E60" s="824" t="s">
        <v>938</v>
      </c>
      <c r="F60" s="822" t="s">
        <v>928</v>
      </c>
      <c r="G60" s="822" t="s">
        <v>1039</v>
      </c>
      <c r="H60" s="822" t="s">
        <v>329</v>
      </c>
      <c r="I60" s="822" t="s">
        <v>1040</v>
      </c>
      <c r="J60" s="822" t="s">
        <v>1041</v>
      </c>
      <c r="K60" s="822" t="s">
        <v>1042</v>
      </c>
      <c r="L60" s="825">
        <v>105.32</v>
      </c>
      <c r="M60" s="825">
        <v>105.32</v>
      </c>
      <c r="N60" s="822">
        <v>1</v>
      </c>
      <c r="O60" s="826">
        <v>0.5</v>
      </c>
      <c r="P60" s="825"/>
      <c r="Q60" s="827">
        <v>0</v>
      </c>
      <c r="R60" s="822"/>
      <c r="S60" s="827">
        <v>0</v>
      </c>
      <c r="T60" s="826"/>
      <c r="U60" s="828">
        <v>0</v>
      </c>
    </row>
    <row r="61" spans="1:21" ht="14.45" customHeight="1" x14ac:dyDescent="0.2">
      <c r="A61" s="821">
        <v>22</v>
      </c>
      <c r="B61" s="822" t="s">
        <v>927</v>
      </c>
      <c r="C61" s="822" t="s">
        <v>929</v>
      </c>
      <c r="D61" s="823" t="s">
        <v>1362</v>
      </c>
      <c r="E61" s="824" t="s">
        <v>938</v>
      </c>
      <c r="F61" s="822" t="s">
        <v>928</v>
      </c>
      <c r="G61" s="822" t="s">
        <v>1039</v>
      </c>
      <c r="H61" s="822" t="s">
        <v>329</v>
      </c>
      <c r="I61" s="822" t="s">
        <v>1093</v>
      </c>
      <c r="J61" s="822" t="s">
        <v>1094</v>
      </c>
      <c r="K61" s="822" t="s">
        <v>961</v>
      </c>
      <c r="L61" s="825">
        <v>117.03</v>
      </c>
      <c r="M61" s="825">
        <v>117.03</v>
      </c>
      <c r="N61" s="822">
        <v>1</v>
      </c>
      <c r="O61" s="826">
        <v>0.5</v>
      </c>
      <c r="P61" s="825">
        <v>117.03</v>
      </c>
      <c r="Q61" s="827">
        <v>1</v>
      </c>
      <c r="R61" s="822">
        <v>1</v>
      </c>
      <c r="S61" s="827">
        <v>1</v>
      </c>
      <c r="T61" s="826">
        <v>0.5</v>
      </c>
      <c r="U61" s="828">
        <v>1</v>
      </c>
    </row>
    <row r="62" spans="1:21" ht="14.45" customHeight="1" x14ac:dyDescent="0.2">
      <c r="A62" s="821">
        <v>22</v>
      </c>
      <c r="B62" s="822" t="s">
        <v>927</v>
      </c>
      <c r="C62" s="822" t="s">
        <v>929</v>
      </c>
      <c r="D62" s="823" t="s">
        <v>1362</v>
      </c>
      <c r="E62" s="824" t="s">
        <v>938</v>
      </c>
      <c r="F62" s="822" t="s">
        <v>928</v>
      </c>
      <c r="G62" s="822" t="s">
        <v>1095</v>
      </c>
      <c r="H62" s="822" t="s">
        <v>329</v>
      </c>
      <c r="I62" s="822" t="s">
        <v>1096</v>
      </c>
      <c r="J62" s="822" t="s">
        <v>1097</v>
      </c>
      <c r="K62" s="822" t="s">
        <v>1098</v>
      </c>
      <c r="L62" s="825">
        <v>186.99</v>
      </c>
      <c r="M62" s="825">
        <v>560.97</v>
      </c>
      <c r="N62" s="822">
        <v>3</v>
      </c>
      <c r="O62" s="826">
        <v>1</v>
      </c>
      <c r="P62" s="825"/>
      <c r="Q62" s="827">
        <v>0</v>
      </c>
      <c r="R62" s="822"/>
      <c r="S62" s="827">
        <v>0</v>
      </c>
      <c r="T62" s="826"/>
      <c r="U62" s="828">
        <v>0</v>
      </c>
    </row>
    <row r="63" spans="1:21" ht="14.45" customHeight="1" x14ac:dyDescent="0.2">
      <c r="A63" s="821">
        <v>22</v>
      </c>
      <c r="B63" s="822" t="s">
        <v>927</v>
      </c>
      <c r="C63" s="822" t="s">
        <v>929</v>
      </c>
      <c r="D63" s="823" t="s">
        <v>1362</v>
      </c>
      <c r="E63" s="824" t="s">
        <v>938</v>
      </c>
      <c r="F63" s="822" t="s">
        <v>928</v>
      </c>
      <c r="G63" s="822" t="s">
        <v>1095</v>
      </c>
      <c r="H63" s="822" t="s">
        <v>329</v>
      </c>
      <c r="I63" s="822" t="s">
        <v>1099</v>
      </c>
      <c r="J63" s="822" t="s">
        <v>1097</v>
      </c>
      <c r="K63" s="822" t="s">
        <v>1100</v>
      </c>
      <c r="L63" s="825">
        <v>46.75</v>
      </c>
      <c r="M63" s="825">
        <v>46.75</v>
      </c>
      <c r="N63" s="822">
        <v>1</v>
      </c>
      <c r="O63" s="826">
        <v>1</v>
      </c>
      <c r="P63" s="825"/>
      <c r="Q63" s="827">
        <v>0</v>
      </c>
      <c r="R63" s="822"/>
      <c r="S63" s="827">
        <v>0</v>
      </c>
      <c r="T63" s="826"/>
      <c r="U63" s="828">
        <v>0</v>
      </c>
    </row>
    <row r="64" spans="1:21" ht="14.45" customHeight="1" x14ac:dyDescent="0.2">
      <c r="A64" s="821">
        <v>22</v>
      </c>
      <c r="B64" s="822" t="s">
        <v>927</v>
      </c>
      <c r="C64" s="822" t="s">
        <v>929</v>
      </c>
      <c r="D64" s="823" t="s">
        <v>1362</v>
      </c>
      <c r="E64" s="824" t="s">
        <v>938</v>
      </c>
      <c r="F64" s="822" t="s">
        <v>928</v>
      </c>
      <c r="G64" s="822" t="s">
        <v>1101</v>
      </c>
      <c r="H64" s="822" t="s">
        <v>329</v>
      </c>
      <c r="I64" s="822" t="s">
        <v>1102</v>
      </c>
      <c r="J64" s="822" t="s">
        <v>625</v>
      </c>
      <c r="K64" s="822" t="s">
        <v>1103</v>
      </c>
      <c r="L64" s="825">
        <v>182.65</v>
      </c>
      <c r="M64" s="825">
        <v>365.3</v>
      </c>
      <c r="N64" s="822">
        <v>2</v>
      </c>
      <c r="O64" s="826">
        <v>1</v>
      </c>
      <c r="P64" s="825"/>
      <c r="Q64" s="827">
        <v>0</v>
      </c>
      <c r="R64" s="822"/>
      <c r="S64" s="827">
        <v>0</v>
      </c>
      <c r="T64" s="826"/>
      <c r="U64" s="828">
        <v>0</v>
      </c>
    </row>
    <row r="65" spans="1:21" ht="14.45" customHeight="1" x14ac:dyDescent="0.2">
      <c r="A65" s="821">
        <v>22</v>
      </c>
      <c r="B65" s="822" t="s">
        <v>927</v>
      </c>
      <c r="C65" s="822" t="s">
        <v>929</v>
      </c>
      <c r="D65" s="823" t="s">
        <v>1362</v>
      </c>
      <c r="E65" s="824" t="s">
        <v>938</v>
      </c>
      <c r="F65" s="822" t="s">
        <v>928</v>
      </c>
      <c r="G65" s="822" t="s">
        <v>1104</v>
      </c>
      <c r="H65" s="822" t="s">
        <v>329</v>
      </c>
      <c r="I65" s="822" t="s">
        <v>1105</v>
      </c>
      <c r="J65" s="822" t="s">
        <v>1106</v>
      </c>
      <c r="K65" s="822" t="s">
        <v>1107</v>
      </c>
      <c r="L65" s="825">
        <v>79.64</v>
      </c>
      <c r="M65" s="825">
        <v>79.64</v>
      </c>
      <c r="N65" s="822">
        <v>1</v>
      </c>
      <c r="O65" s="826">
        <v>1</v>
      </c>
      <c r="P65" s="825">
        <v>79.64</v>
      </c>
      <c r="Q65" s="827">
        <v>1</v>
      </c>
      <c r="R65" s="822">
        <v>1</v>
      </c>
      <c r="S65" s="827">
        <v>1</v>
      </c>
      <c r="T65" s="826">
        <v>1</v>
      </c>
      <c r="U65" s="828">
        <v>1</v>
      </c>
    </row>
    <row r="66" spans="1:21" ht="14.45" customHeight="1" x14ac:dyDescent="0.2">
      <c r="A66" s="821">
        <v>22</v>
      </c>
      <c r="B66" s="822" t="s">
        <v>927</v>
      </c>
      <c r="C66" s="822" t="s">
        <v>929</v>
      </c>
      <c r="D66" s="823" t="s">
        <v>1362</v>
      </c>
      <c r="E66" s="824" t="s">
        <v>938</v>
      </c>
      <c r="F66" s="822" t="s">
        <v>928</v>
      </c>
      <c r="G66" s="822" t="s">
        <v>1108</v>
      </c>
      <c r="H66" s="822" t="s">
        <v>329</v>
      </c>
      <c r="I66" s="822" t="s">
        <v>1109</v>
      </c>
      <c r="J66" s="822" t="s">
        <v>1110</v>
      </c>
      <c r="K66" s="822" t="s">
        <v>1111</v>
      </c>
      <c r="L66" s="825">
        <v>49.04</v>
      </c>
      <c r="M66" s="825">
        <v>147.12</v>
      </c>
      <c r="N66" s="822">
        <v>3</v>
      </c>
      <c r="O66" s="826">
        <v>2</v>
      </c>
      <c r="P66" s="825">
        <v>98.08</v>
      </c>
      <c r="Q66" s="827">
        <v>0.66666666666666663</v>
      </c>
      <c r="R66" s="822">
        <v>2</v>
      </c>
      <c r="S66" s="827">
        <v>0.66666666666666663</v>
      </c>
      <c r="T66" s="826">
        <v>1</v>
      </c>
      <c r="U66" s="828">
        <v>0.5</v>
      </c>
    </row>
    <row r="67" spans="1:21" ht="14.45" customHeight="1" x14ac:dyDescent="0.2">
      <c r="A67" s="821">
        <v>22</v>
      </c>
      <c r="B67" s="822" t="s">
        <v>927</v>
      </c>
      <c r="C67" s="822" t="s">
        <v>929</v>
      </c>
      <c r="D67" s="823" t="s">
        <v>1362</v>
      </c>
      <c r="E67" s="824" t="s">
        <v>938</v>
      </c>
      <c r="F67" s="822" t="s">
        <v>928</v>
      </c>
      <c r="G67" s="822" t="s">
        <v>1112</v>
      </c>
      <c r="H67" s="822" t="s">
        <v>329</v>
      </c>
      <c r="I67" s="822" t="s">
        <v>1113</v>
      </c>
      <c r="J67" s="822" t="s">
        <v>1114</v>
      </c>
      <c r="K67" s="822" t="s">
        <v>1115</v>
      </c>
      <c r="L67" s="825">
        <v>164.01</v>
      </c>
      <c r="M67" s="825">
        <v>164.01</v>
      </c>
      <c r="N67" s="822">
        <v>1</v>
      </c>
      <c r="O67" s="826">
        <v>0.5</v>
      </c>
      <c r="P67" s="825"/>
      <c r="Q67" s="827">
        <v>0</v>
      </c>
      <c r="R67" s="822"/>
      <c r="S67" s="827">
        <v>0</v>
      </c>
      <c r="T67" s="826"/>
      <c r="U67" s="828">
        <v>0</v>
      </c>
    </row>
    <row r="68" spans="1:21" ht="14.45" customHeight="1" x14ac:dyDescent="0.2">
      <c r="A68" s="821">
        <v>22</v>
      </c>
      <c r="B68" s="822" t="s">
        <v>927</v>
      </c>
      <c r="C68" s="822" t="s">
        <v>929</v>
      </c>
      <c r="D68" s="823" t="s">
        <v>1362</v>
      </c>
      <c r="E68" s="824" t="s">
        <v>938</v>
      </c>
      <c r="F68" s="822" t="s">
        <v>928</v>
      </c>
      <c r="G68" s="822" t="s">
        <v>1062</v>
      </c>
      <c r="H68" s="822" t="s">
        <v>329</v>
      </c>
      <c r="I68" s="822" t="s">
        <v>1116</v>
      </c>
      <c r="J68" s="822" t="s">
        <v>1064</v>
      </c>
      <c r="K68" s="822" t="s">
        <v>1065</v>
      </c>
      <c r="L68" s="825">
        <v>42.14</v>
      </c>
      <c r="M68" s="825">
        <v>42.14</v>
      </c>
      <c r="N68" s="822">
        <v>1</v>
      </c>
      <c r="O68" s="826">
        <v>1</v>
      </c>
      <c r="P68" s="825"/>
      <c r="Q68" s="827">
        <v>0</v>
      </c>
      <c r="R68" s="822"/>
      <c r="S68" s="827">
        <v>0</v>
      </c>
      <c r="T68" s="826"/>
      <c r="U68" s="828">
        <v>0</v>
      </c>
    </row>
    <row r="69" spans="1:21" ht="14.45" customHeight="1" x14ac:dyDescent="0.2">
      <c r="A69" s="821">
        <v>22</v>
      </c>
      <c r="B69" s="822" t="s">
        <v>927</v>
      </c>
      <c r="C69" s="822" t="s">
        <v>929</v>
      </c>
      <c r="D69" s="823" t="s">
        <v>1362</v>
      </c>
      <c r="E69" s="824" t="s">
        <v>938</v>
      </c>
      <c r="F69" s="822" t="s">
        <v>928</v>
      </c>
      <c r="G69" s="822" t="s">
        <v>1117</v>
      </c>
      <c r="H69" s="822" t="s">
        <v>329</v>
      </c>
      <c r="I69" s="822" t="s">
        <v>1118</v>
      </c>
      <c r="J69" s="822" t="s">
        <v>1119</v>
      </c>
      <c r="K69" s="822" t="s">
        <v>1120</v>
      </c>
      <c r="L69" s="825">
        <v>106.09</v>
      </c>
      <c r="M69" s="825">
        <v>318.27</v>
      </c>
      <c r="N69" s="822">
        <v>3</v>
      </c>
      <c r="O69" s="826">
        <v>0.5</v>
      </c>
      <c r="P69" s="825">
        <v>318.27</v>
      </c>
      <c r="Q69" s="827">
        <v>1</v>
      </c>
      <c r="R69" s="822">
        <v>3</v>
      </c>
      <c r="S69" s="827">
        <v>1</v>
      </c>
      <c r="T69" s="826">
        <v>0.5</v>
      </c>
      <c r="U69" s="828">
        <v>1</v>
      </c>
    </row>
    <row r="70" spans="1:21" ht="14.45" customHeight="1" x14ac:dyDescent="0.2">
      <c r="A70" s="821">
        <v>22</v>
      </c>
      <c r="B70" s="822" t="s">
        <v>927</v>
      </c>
      <c r="C70" s="822" t="s">
        <v>929</v>
      </c>
      <c r="D70" s="823" t="s">
        <v>1362</v>
      </c>
      <c r="E70" s="824" t="s">
        <v>938</v>
      </c>
      <c r="F70" s="822" t="s">
        <v>928</v>
      </c>
      <c r="G70" s="822" t="s">
        <v>1121</v>
      </c>
      <c r="H70" s="822" t="s">
        <v>329</v>
      </c>
      <c r="I70" s="822" t="s">
        <v>1122</v>
      </c>
      <c r="J70" s="822" t="s">
        <v>1123</v>
      </c>
      <c r="K70" s="822" t="s">
        <v>1124</v>
      </c>
      <c r="L70" s="825">
        <v>87.98</v>
      </c>
      <c r="M70" s="825">
        <v>175.96</v>
      </c>
      <c r="N70" s="822">
        <v>2</v>
      </c>
      <c r="O70" s="826">
        <v>1</v>
      </c>
      <c r="P70" s="825">
        <v>175.96</v>
      </c>
      <c r="Q70" s="827">
        <v>1</v>
      </c>
      <c r="R70" s="822">
        <v>2</v>
      </c>
      <c r="S70" s="827">
        <v>1</v>
      </c>
      <c r="T70" s="826">
        <v>1</v>
      </c>
      <c r="U70" s="828">
        <v>1</v>
      </c>
    </row>
    <row r="71" spans="1:21" ht="14.45" customHeight="1" x14ac:dyDescent="0.2">
      <c r="A71" s="821">
        <v>22</v>
      </c>
      <c r="B71" s="822" t="s">
        <v>927</v>
      </c>
      <c r="C71" s="822" t="s">
        <v>929</v>
      </c>
      <c r="D71" s="823" t="s">
        <v>1362</v>
      </c>
      <c r="E71" s="824" t="s">
        <v>938</v>
      </c>
      <c r="F71" s="822" t="s">
        <v>928</v>
      </c>
      <c r="G71" s="822" t="s">
        <v>982</v>
      </c>
      <c r="H71" s="822" t="s">
        <v>607</v>
      </c>
      <c r="I71" s="822" t="s">
        <v>983</v>
      </c>
      <c r="J71" s="822" t="s">
        <v>984</v>
      </c>
      <c r="K71" s="822" t="s">
        <v>985</v>
      </c>
      <c r="L71" s="825">
        <v>103.4</v>
      </c>
      <c r="M71" s="825">
        <v>103.4</v>
      </c>
      <c r="N71" s="822">
        <v>1</v>
      </c>
      <c r="O71" s="826">
        <v>0.5</v>
      </c>
      <c r="P71" s="825"/>
      <c r="Q71" s="827">
        <v>0</v>
      </c>
      <c r="R71" s="822"/>
      <c r="S71" s="827">
        <v>0</v>
      </c>
      <c r="T71" s="826"/>
      <c r="U71" s="828">
        <v>0</v>
      </c>
    </row>
    <row r="72" spans="1:21" ht="14.45" customHeight="1" x14ac:dyDescent="0.2">
      <c r="A72" s="821">
        <v>22</v>
      </c>
      <c r="B72" s="822" t="s">
        <v>927</v>
      </c>
      <c r="C72" s="822" t="s">
        <v>929</v>
      </c>
      <c r="D72" s="823" t="s">
        <v>1362</v>
      </c>
      <c r="E72" s="824" t="s">
        <v>938</v>
      </c>
      <c r="F72" s="822" t="s">
        <v>928</v>
      </c>
      <c r="G72" s="822" t="s">
        <v>986</v>
      </c>
      <c r="H72" s="822" t="s">
        <v>329</v>
      </c>
      <c r="I72" s="822" t="s">
        <v>987</v>
      </c>
      <c r="J72" s="822" t="s">
        <v>988</v>
      </c>
      <c r="K72" s="822" t="s">
        <v>989</v>
      </c>
      <c r="L72" s="825">
        <v>218.62</v>
      </c>
      <c r="M72" s="825">
        <v>218.62</v>
      </c>
      <c r="N72" s="822">
        <v>1</v>
      </c>
      <c r="O72" s="826">
        <v>0.5</v>
      </c>
      <c r="P72" s="825"/>
      <c r="Q72" s="827">
        <v>0</v>
      </c>
      <c r="R72" s="822"/>
      <c r="S72" s="827">
        <v>0</v>
      </c>
      <c r="T72" s="826"/>
      <c r="U72" s="828">
        <v>0</v>
      </c>
    </row>
    <row r="73" spans="1:21" ht="14.45" customHeight="1" x14ac:dyDescent="0.2">
      <c r="A73" s="821">
        <v>22</v>
      </c>
      <c r="B73" s="822" t="s">
        <v>927</v>
      </c>
      <c r="C73" s="822" t="s">
        <v>929</v>
      </c>
      <c r="D73" s="823" t="s">
        <v>1362</v>
      </c>
      <c r="E73" s="824" t="s">
        <v>938</v>
      </c>
      <c r="F73" s="822" t="s">
        <v>928</v>
      </c>
      <c r="G73" s="822" t="s">
        <v>1125</v>
      </c>
      <c r="H73" s="822" t="s">
        <v>329</v>
      </c>
      <c r="I73" s="822" t="s">
        <v>1126</v>
      </c>
      <c r="J73" s="822" t="s">
        <v>1127</v>
      </c>
      <c r="K73" s="822" t="s">
        <v>1128</v>
      </c>
      <c r="L73" s="825">
        <v>65.989999999999995</v>
      </c>
      <c r="M73" s="825">
        <v>65.989999999999995</v>
      </c>
      <c r="N73" s="822">
        <v>1</v>
      </c>
      <c r="O73" s="826">
        <v>1</v>
      </c>
      <c r="P73" s="825"/>
      <c r="Q73" s="827">
        <v>0</v>
      </c>
      <c r="R73" s="822"/>
      <c r="S73" s="827">
        <v>0</v>
      </c>
      <c r="T73" s="826"/>
      <c r="U73" s="828">
        <v>0</v>
      </c>
    </row>
    <row r="74" spans="1:21" ht="14.45" customHeight="1" x14ac:dyDescent="0.2">
      <c r="A74" s="821">
        <v>22</v>
      </c>
      <c r="B74" s="822" t="s">
        <v>927</v>
      </c>
      <c r="C74" s="822" t="s">
        <v>929</v>
      </c>
      <c r="D74" s="823" t="s">
        <v>1362</v>
      </c>
      <c r="E74" s="824" t="s">
        <v>938</v>
      </c>
      <c r="F74" s="822" t="s">
        <v>928</v>
      </c>
      <c r="G74" s="822" t="s">
        <v>998</v>
      </c>
      <c r="H74" s="822" t="s">
        <v>607</v>
      </c>
      <c r="I74" s="822" t="s">
        <v>902</v>
      </c>
      <c r="J74" s="822" t="s">
        <v>674</v>
      </c>
      <c r="K74" s="822" t="s">
        <v>665</v>
      </c>
      <c r="L74" s="825">
        <v>0</v>
      </c>
      <c r="M74" s="825">
        <v>0</v>
      </c>
      <c r="N74" s="822">
        <v>1</v>
      </c>
      <c r="O74" s="826">
        <v>1</v>
      </c>
      <c r="P74" s="825">
        <v>0</v>
      </c>
      <c r="Q74" s="827"/>
      <c r="R74" s="822">
        <v>1</v>
      </c>
      <c r="S74" s="827">
        <v>1</v>
      </c>
      <c r="T74" s="826">
        <v>1</v>
      </c>
      <c r="U74" s="828">
        <v>1</v>
      </c>
    </row>
    <row r="75" spans="1:21" ht="14.45" customHeight="1" x14ac:dyDescent="0.2">
      <c r="A75" s="821">
        <v>22</v>
      </c>
      <c r="B75" s="822" t="s">
        <v>927</v>
      </c>
      <c r="C75" s="822" t="s">
        <v>929</v>
      </c>
      <c r="D75" s="823" t="s">
        <v>1362</v>
      </c>
      <c r="E75" s="824" t="s">
        <v>938</v>
      </c>
      <c r="F75" s="822" t="s">
        <v>928</v>
      </c>
      <c r="G75" s="822" t="s">
        <v>998</v>
      </c>
      <c r="H75" s="822" t="s">
        <v>607</v>
      </c>
      <c r="I75" s="822" t="s">
        <v>900</v>
      </c>
      <c r="J75" s="822" t="s">
        <v>674</v>
      </c>
      <c r="K75" s="822" t="s">
        <v>901</v>
      </c>
      <c r="L75" s="825">
        <v>0</v>
      </c>
      <c r="M75" s="825">
        <v>0</v>
      </c>
      <c r="N75" s="822">
        <v>1</v>
      </c>
      <c r="O75" s="826">
        <v>1</v>
      </c>
      <c r="P75" s="825">
        <v>0</v>
      </c>
      <c r="Q75" s="827"/>
      <c r="R75" s="822">
        <v>1</v>
      </c>
      <c r="S75" s="827">
        <v>1</v>
      </c>
      <c r="T75" s="826">
        <v>1</v>
      </c>
      <c r="U75" s="828">
        <v>1</v>
      </c>
    </row>
    <row r="76" spans="1:21" ht="14.45" customHeight="1" x14ac:dyDescent="0.2">
      <c r="A76" s="821">
        <v>22</v>
      </c>
      <c r="B76" s="822" t="s">
        <v>927</v>
      </c>
      <c r="C76" s="822" t="s">
        <v>929</v>
      </c>
      <c r="D76" s="823" t="s">
        <v>1362</v>
      </c>
      <c r="E76" s="824" t="s">
        <v>938</v>
      </c>
      <c r="F76" s="822" t="s">
        <v>928</v>
      </c>
      <c r="G76" s="822" t="s">
        <v>1129</v>
      </c>
      <c r="H76" s="822" t="s">
        <v>329</v>
      </c>
      <c r="I76" s="822" t="s">
        <v>1130</v>
      </c>
      <c r="J76" s="822" t="s">
        <v>1131</v>
      </c>
      <c r="K76" s="822" t="s">
        <v>1132</v>
      </c>
      <c r="L76" s="825">
        <v>0</v>
      </c>
      <c r="M76" s="825">
        <v>0</v>
      </c>
      <c r="N76" s="822">
        <v>2</v>
      </c>
      <c r="O76" s="826">
        <v>1.5</v>
      </c>
      <c r="P76" s="825">
        <v>0</v>
      </c>
      <c r="Q76" s="827"/>
      <c r="R76" s="822">
        <v>2</v>
      </c>
      <c r="S76" s="827">
        <v>1</v>
      </c>
      <c r="T76" s="826">
        <v>1.5</v>
      </c>
      <c r="U76" s="828">
        <v>1</v>
      </c>
    </row>
    <row r="77" spans="1:21" ht="14.45" customHeight="1" x14ac:dyDescent="0.2">
      <c r="A77" s="821">
        <v>22</v>
      </c>
      <c r="B77" s="822" t="s">
        <v>927</v>
      </c>
      <c r="C77" s="822" t="s">
        <v>929</v>
      </c>
      <c r="D77" s="823" t="s">
        <v>1362</v>
      </c>
      <c r="E77" s="824" t="s">
        <v>938</v>
      </c>
      <c r="F77" s="822" t="s">
        <v>928</v>
      </c>
      <c r="G77" s="822" t="s">
        <v>1133</v>
      </c>
      <c r="H77" s="822" t="s">
        <v>329</v>
      </c>
      <c r="I77" s="822" t="s">
        <v>1134</v>
      </c>
      <c r="J77" s="822" t="s">
        <v>1135</v>
      </c>
      <c r="K77" s="822" t="s">
        <v>1136</v>
      </c>
      <c r="L77" s="825">
        <v>271.74</v>
      </c>
      <c r="M77" s="825">
        <v>2717.4</v>
      </c>
      <c r="N77" s="822">
        <v>10</v>
      </c>
      <c r="O77" s="826">
        <v>1</v>
      </c>
      <c r="P77" s="825"/>
      <c r="Q77" s="827">
        <v>0</v>
      </c>
      <c r="R77" s="822"/>
      <c r="S77" s="827">
        <v>0</v>
      </c>
      <c r="T77" s="826"/>
      <c r="U77" s="828">
        <v>0</v>
      </c>
    </row>
    <row r="78" spans="1:21" ht="14.45" customHeight="1" x14ac:dyDescent="0.2">
      <c r="A78" s="821">
        <v>22</v>
      </c>
      <c r="B78" s="822" t="s">
        <v>927</v>
      </c>
      <c r="C78" s="822" t="s">
        <v>929</v>
      </c>
      <c r="D78" s="823" t="s">
        <v>1362</v>
      </c>
      <c r="E78" s="824" t="s">
        <v>938</v>
      </c>
      <c r="F78" s="822" t="s">
        <v>928</v>
      </c>
      <c r="G78" s="822" t="s">
        <v>1003</v>
      </c>
      <c r="H78" s="822" t="s">
        <v>607</v>
      </c>
      <c r="I78" s="822" t="s">
        <v>1004</v>
      </c>
      <c r="J78" s="822" t="s">
        <v>888</v>
      </c>
      <c r="K78" s="822" t="s">
        <v>1005</v>
      </c>
      <c r="L78" s="825">
        <v>105.23</v>
      </c>
      <c r="M78" s="825">
        <v>3683.05</v>
      </c>
      <c r="N78" s="822">
        <v>35</v>
      </c>
      <c r="O78" s="826">
        <v>32.5</v>
      </c>
      <c r="P78" s="825">
        <v>1262.76</v>
      </c>
      <c r="Q78" s="827">
        <v>0.34285714285714286</v>
      </c>
      <c r="R78" s="822">
        <v>12</v>
      </c>
      <c r="S78" s="827">
        <v>0.34285714285714286</v>
      </c>
      <c r="T78" s="826">
        <v>11</v>
      </c>
      <c r="U78" s="828">
        <v>0.33846153846153848</v>
      </c>
    </row>
    <row r="79" spans="1:21" ht="14.45" customHeight="1" x14ac:dyDescent="0.2">
      <c r="A79" s="821">
        <v>22</v>
      </c>
      <c r="B79" s="822" t="s">
        <v>927</v>
      </c>
      <c r="C79" s="822" t="s">
        <v>929</v>
      </c>
      <c r="D79" s="823" t="s">
        <v>1362</v>
      </c>
      <c r="E79" s="824" t="s">
        <v>938</v>
      </c>
      <c r="F79" s="822" t="s">
        <v>928</v>
      </c>
      <c r="G79" s="822" t="s">
        <v>1003</v>
      </c>
      <c r="H79" s="822" t="s">
        <v>607</v>
      </c>
      <c r="I79" s="822" t="s">
        <v>1006</v>
      </c>
      <c r="J79" s="822" t="s">
        <v>888</v>
      </c>
      <c r="K79" s="822" t="s">
        <v>1007</v>
      </c>
      <c r="L79" s="825">
        <v>126.27</v>
      </c>
      <c r="M79" s="825">
        <v>8712.6300000000065</v>
      </c>
      <c r="N79" s="822">
        <v>69</v>
      </c>
      <c r="O79" s="826">
        <v>62</v>
      </c>
      <c r="P79" s="825">
        <v>2525.4</v>
      </c>
      <c r="Q79" s="827">
        <v>0.2898550724637679</v>
      </c>
      <c r="R79" s="822">
        <v>20</v>
      </c>
      <c r="S79" s="827">
        <v>0.28985507246376813</v>
      </c>
      <c r="T79" s="826">
        <v>17</v>
      </c>
      <c r="U79" s="828">
        <v>0.27419354838709675</v>
      </c>
    </row>
    <row r="80" spans="1:21" ht="14.45" customHeight="1" x14ac:dyDescent="0.2">
      <c r="A80" s="821">
        <v>22</v>
      </c>
      <c r="B80" s="822" t="s">
        <v>927</v>
      </c>
      <c r="C80" s="822" t="s">
        <v>929</v>
      </c>
      <c r="D80" s="823" t="s">
        <v>1362</v>
      </c>
      <c r="E80" s="824" t="s">
        <v>938</v>
      </c>
      <c r="F80" s="822" t="s">
        <v>928</v>
      </c>
      <c r="G80" s="822" t="s">
        <v>1003</v>
      </c>
      <c r="H80" s="822" t="s">
        <v>607</v>
      </c>
      <c r="I80" s="822" t="s">
        <v>1008</v>
      </c>
      <c r="J80" s="822" t="s">
        <v>888</v>
      </c>
      <c r="K80" s="822" t="s">
        <v>1009</v>
      </c>
      <c r="L80" s="825">
        <v>63.14</v>
      </c>
      <c r="M80" s="825">
        <v>315.7</v>
      </c>
      <c r="N80" s="822">
        <v>5</v>
      </c>
      <c r="O80" s="826">
        <v>4.5</v>
      </c>
      <c r="P80" s="825"/>
      <c r="Q80" s="827">
        <v>0</v>
      </c>
      <c r="R80" s="822"/>
      <c r="S80" s="827">
        <v>0</v>
      </c>
      <c r="T80" s="826"/>
      <c r="U80" s="828">
        <v>0</v>
      </c>
    </row>
    <row r="81" spans="1:21" ht="14.45" customHeight="1" x14ac:dyDescent="0.2">
      <c r="A81" s="821">
        <v>22</v>
      </c>
      <c r="B81" s="822" t="s">
        <v>927</v>
      </c>
      <c r="C81" s="822" t="s">
        <v>929</v>
      </c>
      <c r="D81" s="823" t="s">
        <v>1362</v>
      </c>
      <c r="E81" s="824" t="s">
        <v>938</v>
      </c>
      <c r="F81" s="822" t="s">
        <v>928</v>
      </c>
      <c r="G81" s="822" t="s">
        <v>1003</v>
      </c>
      <c r="H81" s="822" t="s">
        <v>607</v>
      </c>
      <c r="I81" s="822" t="s">
        <v>890</v>
      </c>
      <c r="J81" s="822" t="s">
        <v>888</v>
      </c>
      <c r="K81" s="822" t="s">
        <v>891</v>
      </c>
      <c r="L81" s="825">
        <v>84.18</v>
      </c>
      <c r="M81" s="825">
        <v>5892.5999999999985</v>
      </c>
      <c r="N81" s="822">
        <v>70</v>
      </c>
      <c r="O81" s="826">
        <v>54.5</v>
      </c>
      <c r="P81" s="825">
        <v>2609.5799999999995</v>
      </c>
      <c r="Q81" s="827">
        <v>0.44285714285714289</v>
      </c>
      <c r="R81" s="822">
        <v>31</v>
      </c>
      <c r="S81" s="827">
        <v>0.44285714285714284</v>
      </c>
      <c r="T81" s="826">
        <v>23.5</v>
      </c>
      <c r="U81" s="828">
        <v>0.43119266055045874</v>
      </c>
    </row>
    <row r="82" spans="1:21" ht="14.45" customHeight="1" x14ac:dyDescent="0.2">
      <c r="A82" s="821">
        <v>22</v>
      </c>
      <c r="B82" s="822" t="s">
        <v>927</v>
      </c>
      <c r="C82" s="822" t="s">
        <v>929</v>
      </c>
      <c r="D82" s="823" t="s">
        <v>1362</v>
      </c>
      <c r="E82" s="824" t="s">
        <v>938</v>
      </c>
      <c r="F82" s="822" t="s">
        <v>928</v>
      </c>
      <c r="G82" s="822" t="s">
        <v>1003</v>
      </c>
      <c r="H82" s="822" t="s">
        <v>329</v>
      </c>
      <c r="I82" s="822" t="s">
        <v>1137</v>
      </c>
      <c r="J82" s="822" t="s">
        <v>619</v>
      </c>
      <c r="K82" s="822" t="s">
        <v>1014</v>
      </c>
      <c r="L82" s="825">
        <v>63.14</v>
      </c>
      <c r="M82" s="825">
        <v>63.14</v>
      </c>
      <c r="N82" s="822">
        <v>1</v>
      </c>
      <c r="O82" s="826">
        <v>1</v>
      </c>
      <c r="P82" s="825">
        <v>63.14</v>
      </c>
      <c r="Q82" s="827">
        <v>1</v>
      </c>
      <c r="R82" s="822">
        <v>1</v>
      </c>
      <c r="S82" s="827">
        <v>1</v>
      </c>
      <c r="T82" s="826">
        <v>1</v>
      </c>
      <c r="U82" s="828">
        <v>1</v>
      </c>
    </row>
    <row r="83" spans="1:21" ht="14.45" customHeight="1" x14ac:dyDescent="0.2">
      <c r="A83" s="821">
        <v>22</v>
      </c>
      <c r="B83" s="822" t="s">
        <v>927</v>
      </c>
      <c r="C83" s="822" t="s">
        <v>929</v>
      </c>
      <c r="D83" s="823" t="s">
        <v>1362</v>
      </c>
      <c r="E83" s="824" t="s">
        <v>938</v>
      </c>
      <c r="F83" s="822" t="s">
        <v>928</v>
      </c>
      <c r="G83" s="822" t="s">
        <v>1003</v>
      </c>
      <c r="H83" s="822" t="s">
        <v>607</v>
      </c>
      <c r="I83" s="822" t="s">
        <v>887</v>
      </c>
      <c r="J83" s="822" t="s">
        <v>888</v>
      </c>
      <c r="K83" s="822" t="s">
        <v>889</v>
      </c>
      <c r="L83" s="825">
        <v>49.08</v>
      </c>
      <c r="M83" s="825">
        <v>196.32</v>
      </c>
      <c r="N83" s="822">
        <v>4</v>
      </c>
      <c r="O83" s="826">
        <v>3.5</v>
      </c>
      <c r="P83" s="825">
        <v>98.16</v>
      </c>
      <c r="Q83" s="827">
        <v>0.5</v>
      </c>
      <c r="R83" s="822">
        <v>2</v>
      </c>
      <c r="S83" s="827">
        <v>0.5</v>
      </c>
      <c r="T83" s="826">
        <v>1.5</v>
      </c>
      <c r="U83" s="828">
        <v>0.42857142857142855</v>
      </c>
    </row>
    <row r="84" spans="1:21" ht="14.45" customHeight="1" x14ac:dyDescent="0.2">
      <c r="A84" s="821">
        <v>22</v>
      </c>
      <c r="B84" s="822" t="s">
        <v>927</v>
      </c>
      <c r="C84" s="822" t="s">
        <v>929</v>
      </c>
      <c r="D84" s="823" t="s">
        <v>1362</v>
      </c>
      <c r="E84" s="824" t="s">
        <v>938</v>
      </c>
      <c r="F84" s="822" t="s">
        <v>928</v>
      </c>
      <c r="G84" s="822" t="s">
        <v>1003</v>
      </c>
      <c r="H84" s="822" t="s">
        <v>607</v>
      </c>
      <c r="I84" s="822" t="s">
        <v>892</v>
      </c>
      <c r="J84" s="822" t="s">
        <v>619</v>
      </c>
      <c r="K84" s="822" t="s">
        <v>620</v>
      </c>
      <c r="L84" s="825">
        <v>84.18</v>
      </c>
      <c r="M84" s="825">
        <v>1515.2400000000002</v>
      </c>
      <c r="N84" s="822">
        <v>18</v>
      </c>
      <c r="O84" s="826">
        <v>15.5</v>
      </c>
      <c r="P84" s="825">
        <v>841.80000000000018</v>
      </c>
      <c r="Q84" s="827">
        <v>0.55555555555555558</v>
      </c>
      <c r="R84" s="822">
        <v>10</v>
      </c>
      <c r="S84" s="827">
        <v>0.55555555555555558</v>
      </c>
      <c r="T84" s="826">
        <v>8</v>
      </c>
      <c r="U84" s="828">
        <v>0.5161290322580645</v>
      </c>
    </row>
    <row r="85" spans="1:21" ht="14.45" customHeight="1" x14ac:dyDescent="0.2">
      <c r="A85" s="821">
        <v>22</v>
      </c>
      <c r="B85" s="822" t="s">
        <v>927</v>
      </c>
      <c r="C85" s="822" t="s">
        <v>929</v>
      </c>
      <c r="D85" s="823" t="s">
        <v>1362</v>
      </c>
      <c r="E85" s="824" t="s">
        <v>938</v>
      </c>
      <c r="F85" s="822" t="s">
        <v>928</v>
      </c>
      <c r="G85" s="822" t="s">
        <v>1003</v>
      </c>
      <c r="H85" s="822" t="s">
        <v>607</v>
      </c>
      <c r="I85" s="822" t="s">
        <v>1011</v>
      </c>
      <c r="J85" s="822" t="s">
        <v>619</v>
      </c>
      <c r="K85" s="822" t="s">
        <v>1012</v>
      </c>
      <c r="L85" s="825">
        <v>105.23</v>
      </c>
      <c r="M85" s="825">
        <v>1367.99</v>
      </c>
      <c r="N85" s="822">
        <v>13</v>
      </c>
      <c r="O85" s="826">
        <v>12.5</v>
      </c>
      <c r="P85" s="825">
        <v>420.92</v>
      </c>
      <c r="Q85" s="827">
        <v>0.30769230769230771</v>
      </c>
      <c r="R85" s="822">
        <v>4</v>
      </c>
      <c r="S85" s="827">
        <v>0.30769230769230771</v>
      </c>
      <c r="T85" s="826">
        <v>4</v>
      </c>
      <c r="U85" s="828">
        <v>0.32</v>
      </c>
    </row>
    <row r="86" spans="1:21" ht="14.45" customHeight="1" x14ac:dyDescent="0.2">
      <c r="A86" s="821">
        <v>22</v>
      </c>
      <c r="B86" s="822" t="s">
        <v>927</v>
      </c>
      <c r="C86" s="822" t="s">
        <v>929</v>
      </c>
      <c r="D86" s="823" t="s">
        <v>1362</v>
      </c>
      <c r="E86" s="824" t="s">
        <v>938</v>
      </c>
      <c r="F86" s="822" t="s">
        <v>928</v>
      </c>
      <c r="G86" s="822" t="s">
        <v>1003</v>
      </c>
      <c r="H86" s="822" t="s">
        <v>607</v>
      </c>
      <c r="I86" s="822" t="s">
        <v>1013</v>
      </c>
      <c r="J86" s="822" t="s">
        <v>619</v>
      </c>
      <c r="K86" s="822" t="s">
        <v>1014</v>
      </c>
      <c r="L86" s="825">
        <v>63.14</v>
      </c>
      <c r="M86" s="825">
        <v>252.56</v>
      </c>
      <c r="N86" s="822">
        <v>4</v>
      </c>
      <c r="O86" s="826">
        <v>3</v>
      </c>
      <c r="P86" s="825">
        <v>126.28</v>
      </c>
      <c r="Q86" s="827">
        <v>0.5</v>
      </c>
      <c r="R86" s="822">
        <v>2</v>
      </c>
      <c r="S86" s="827">
        <v>0.5</v>
      </c>
      <c r="T86" s="826">
        <v>1.5</v>
      </c>
      <c r="U86" s="828">
        <v>0.5</v>
      </c>
    </row>
    <row r="87" spans="1:21" ht="14.45" customHeight="1" x14ac:dyDescent="0.2">
      <c r="A87" s="821">
        <v>22</v>
      </c>
      <c r="B87" s="822" t="s">
        <v>927</v>
      </c>
      <c r="C87" s="822" t="s">
        <v>929</v>
      </c>
      <c r="D87" s="823" t="s">
        <v>1362</v>
      </c>
      <c r="E87" s="824" t="s">
        <v>938</v>
      </c>
      <c r="F87" s="822" t="s">
        <v>928</v>
      </c>
      <c r="G87" s="822" t="s">
        <v>1003</v>
      </c>
      <c r="H87" s="822" t="s">
        <v>607</v>
      </c>
      <c r="I87" s="822" t="s">
        <v>893</v>
      </c>
      <c r="J87" s="822" t="s">
        <v>619</v>
      </c>
      <c r="K87" s="822" t="s">
        <v>894</v>
      </c>
      <c r="L87" s="825">
        <v>49.08</v>
      </c>
      <c r="M87" s="825">
        <v>196.32</v>
      </c>
      <c r="N87" s="822">
        <v>4</v>
      </c>
      <c r="O87" s="826">
        <v>3.5</v>
      </c>
      <c r="P87" s="825">
        <v>98.16</v>
      </c>
      <c r="Q87" s="827">
        <v>0.5</v>
      </c>
      <c r="R87" s="822">
        <v>2</v>
      </c>
      <c r="S87" s="827">
        <v>0.5</v>
      </c>
      <c r="T87" s="826">
        <v>1.5</v>
      </c>
      <c r="U87" s="828">
        <v>0.42857142857142855</v>
      </c>
    </row>
    <row r="88" spans="1:21" ht="14.45" customHeight="1" x14ac:dyDescent="0.2">
      <c r="A88" s="821">
        <v>22</v>
      </c>
      <c r="B88" s="822" t="s">
        <v>927</v>
      </c>
      <c r="C88" s="822" t="s">
        <v>929</v>
      </c>
      <c r="D88" s="823" t="s">
        <v>1362</v>
      </c>
      <c r="E88" s="824" t="s">
        <v>938</v>
      </c>
      <c r="F88" s="822" t="s">
        <v>928</v>
      </c>
      <c r="G88" s="822" t="s">
        <v>1003</v>
      </c>
      <c r="H88" s="822" t="s">
        <v>607</v>
      </c>
      <c r="I88" s="822" t="s">
        <v>1015</v>
      </c>
      <c r="J88" s="822" t="s">
        <v>619</v>
      </c>
      <c r="K88" s="822" t="s">
        <v>1016</v>
      </c>
      <c r="L88" s="825">
        <v>126.27</v>
      </c>
      <c r="M88" s="825">
        <v>2651.67</v>
      </c>
      <c r="N88" s="822">
        <v>21</v>
      </c>
      <c r="O88" s="826">
        <v>20.5</v>
      </c>
      <c r="P88" s="825">
        <v>757.62</v>
      </c>
      <c r="Q88" s="827">
        <v>0.2857142857142857</v>
      </c>
      <c r="R88" s="822">
        <v>6</v>
      </c>
      <c r="S88" s="827">
        <v>0.2857142857142857</v>
      </c>
      <c r="T88" s="826">
        <v>6</v>
      </c>
      <c r="U88" s="828">
        <v>0.29268292682926828</v>
      </c>
    </row>
    <row r="89" spans="1:21" ht="14.45" customHeight="1" x14ac:dyDescent="0.2">
      <c r="A89" s="821">
        <v>22</v>
      </c>
      <c r="B89" s="822" t="s">
        <v>927</v>
      </c>
      <c r="C89" s="822" t="s">
        <v>929</v>
      </c>
      <c r="D89" s="823" t="s">
        <v>1362</v>
      </c>
      <c r="E89" s="824" t="s">
        <v>938</v>
      </c>
      <c r="F89" s="822" t="s">
        <v>928</v>
      </c>
      <c r="G89" s="822" t="s">
        <v>1003</v>
      </c>
      <c r="H89" s="822" t="s">
        <v>607</v>
      </c>
      <c r="I89" s="822" t="s">
        <v>1017</v>
      </c>
      <c r="J89" s="822" t="s">
        <v>619</v>
      </c>
      <c r="K89" s="822" t="s">
        <v>1018</v>
      </c>
      <c r="L89" s="825">
        <v>74.08</v>
      </c>
      <c r="M89" s="825">
        <v>370.4</v>
      </c>
      <c r="N89" s="822">
        <v>5</v>
      </c>
      <c r="O89" s="826">
        <v>4.5</v>
      </c>
      <c r="P89" s="825"/>
      <c r="Q89" s="827">
        <v>0</v>
      </c>
      <c r="R89" s="822"/>
      <c r="S89" s="827">
        <v>0</v>
      </c>
      <c r="T89" s="826"/>
      <c r="U89" s="828">
        <v>0</v>
      </c>
    </row>
    <row r="90" spans="1:21" ht="14.45" customHeight="1" x14ac:dyDescent="0.2">
      <c r="A90" s="821">
        <v>22</v>
      </c>
      <c r="B90" s="822" t="s">
        <v>927</v>
      </c>
      <c r="C90" s="822" t="s">
        <v>929</v>
      </c>
      <c r="D90" s="823" t="s">
        <v>1362</v>
      </c>
      <c r="E90" s="824" t="s">
        <v>938</v>
      </c>
      <c r="F90" s="822" t="s">
        <v>928</v>
      </c>
      <c r="G90" s="822" t="s">
        <v>1003</v>
      </c>
      <c r="H90" s="822" t="s">
        <v>607</v>
      </c>
      <c r="I90" s="822" t="s">
        <v>912</v>
      </c>
      <c r="J90" s="822" t="s">
        <v>619</v>
      </c>
      <c r="K90" s="822" t="s">
        <v>716</v>
      </c>
      <c r="L90" s="825">
        <v>94.28</v>
      </c>
      <c r="M90" s="825">
        <v>377.12</v>
      </c>
      <c r="N90" s="822">
        <v>4</v>
      </c>
      <c r="O90" s="826">
        <v>3.5</v>
      </c>
      <c r="P90" s="825">
        <v>282.84000000000003</v>
      </c>
      <c r="Q90" s="827">
        <v>0.75000000000000011</v>
      </c>
      <c r="R90" s="822">
        <v>3</v>
      </c>
      <c r="S90" s="827">
        <v>0.75</v>
      </c>
      <c r="T90" s="826">
        <v>2.5</v>
      </c>
      <c r="U90" s="828">
        <v>0.7142857142857143</v>
      </c>
    </row>
    <row r="91" spans="1:21" ht="14.45" customHeight="1" x14ac:dyDescent="0.2">
      <c r="A91" s="821">
        <v>22</v>
      </c>
      <c r="B91" s="822" t="s">
        <v>927</v>
      </c>
      <c r="C91" s="822" t="s">
        <v>929</v>
      </c>
      <c r="D91" s="823" t="s">
        <v>1362</v>
      </c>
      <c r="E91" s="824" t="s">
        <v>938</v>
      </c>
      <c r="F91" s="822" t="s">
        <v>928</v>
      </c>
      <c r="G91" s="822" t="s">
        <v>1003</v>
      </c>
      <c r="H91" s="822" t="s">
        <v>607</v>
      </c>
      <c r="I91" s="822" t="s">
        <v>1019</v>
      </c>
      <c r="J91" s="822" t="s">
        <v>619</v>
      </c>
      <c r="K91" s="822" t="s">
        <v>1020</v>
      </c>
      <c r="L91" s="825">
        <v>168.36</v>
      </c>
      <c r="M91" s="825">
        <v>1178.52</v>
      </c>
      <c r="N91" s="822">
        <v>7</v>
      </c>
      <c r="O91" s="826">
        <v>6</v>
      </c>
      <c r="P91" s="825">
        <v>336.72</v>
      </c>
      <c r="Q91" s="827">
        <v>0.28571428571428575</v>
      </c>
      <c r="R91" s="822">
        <v>2</v>
      </c>
      <c r="S91" s="827">
        <v>0.2857142857142857</v>
      </c>
      <c r="T91" s="826">
        <v>1.5</v>
      </c>
      <c r="U91" s="828">
        <v>0.25</v>
      </c>
    </row>
    <row r="92" spans="1:21" ht="14.45" customHeight="1" x14ac:dyDescent="0.2">
      <c r="A92" s="821">
        <v>22</v>
      </c>
      <c r="B92" s="822" t="s">
        <v>927</v>
      </c>
      <c r="C92" s="822" t="s">
        <v>929</v>
      </c>
      <c r="D92" s="823" t="s">
        <v>1362</v>
      </c>
      <c r="E92" s="824" t="s">
        <v>938</v>
      </c>
      <c r="F92" s="822" t="s">
        <v>928</v>
      </c>
      <c r="G92" s="822" t="s">
        <v>1003</v>
      </c>
      <c r="H92" s="822" t="s">
        <v>607</v>
      </c>
      <c r="I92" s="822" t="s">
        <v>1021</v>
      </c>
      <c r="J92" s="822" t="s">
        <v>619</v>
      </c>
      <c r="K92" s="822" t="s">
        <v>1022</v>
      </c>
      <c r="L92" s="825">
        <v>115.33</v>
      </c>
      <c r="M92" s="825">
        <v>922.64</v>
      </c>
      <c r="N92" s="822">
        <v>8</v>
      </c>
      <c r="O92" s="826">
        <v>7</v>
      </c>
      <c r="P92" s="825">
        <v>345.99</v>
      </c>
      <c r="Q92" s="827">
        <v>0.375</v>
      </c>
      <c r="R92" s="822">
        <v>3</v>
      </c>
      <c r="S92" s="827">
        <v>0.375</v>
      </c>
      <c r="T92" s="826">
        <v>2.5</v>
      </c>
      <c r="U92" s="828">
        <v>0.35714285714285715</v>
      </c>
    </row>
    <row r="93" spans="1:21" ht="14.45" customHeight="1" x14ac:dyDescent="0.2">
      <c r="A93" s="821">
        <v>22</v>
      </c>
      <c r="B93" s="822" t="s">
        <v>927</v>
      </c>
      <c r="C93" s="822" t="s">
        <v>929</v>
      </c>
      <c r="D93" s="823" t="s">
        <v>1362</v>
      </c>
      <c r="E93" s="824" t="s">
        <v>938</v>
      </c>
      <c r="F93" s="822" t="s">
        <v>928</v>
      </c>
      <c r="G93" s="822" t="s">
        <v>1027</v>
      </c>
      <c r="H93" s="822" t="s">
        <v>329</v>
      </c>
      <c r="I93" s="822" t="s">
        <v>1028</v>
      </c>
      <c r="J93" s="822" t="s">
        <v>1029</v>
      </c>
      <c r="K93" s="822" t="s">
        <v>1030</v>
      </c>
      <c r="L93" s="825">
        <v>0</v>
      </c>
      <c r="M93" s="825">
        <v>0</v>
      </c>
      <c r="N93" s="822">
        <v>14</v>
      </c>
      <c r="O93" s="826">
        <v>11</v>
      </c>
      <c r="P93" s="825">
        <v>0</v>
      </c>
      <c r="Q93" s="827"/>
      <c r="R93" s="822">
        <v>14</v>
      </c>
      <c r="S93" s="827">
        <v>1</v>
      </c>
      <c r="T93" s="826">
        <v>11</v>
      </c>
      <c r="U93" s="828">
        <v>1</v>
      </c>
    </row>
    <row r="94" spans="1:21" ht="14.45" customHeight="1" x14ac:dyDescent="0.2">
      <c r="A94" s="821">
        <v>22</v>
      </c>
      <c r="B94" s="822" t="s">
        <v>927</v>
      </c>
      <c r="C94" s="822" t="s">
        <v>929</v>
      </c>
      <c r="D94" s="823" t="s">
        <v>1362</v>
      </c>
      <c r="E94" s="824" t="s">
        <v>941</v>
      </c>
      <c r="F94" s="822" t="s">
        <v>928</v>
      </c>
      <c r="G94" s="822" t="s">
        <v>1138</v>
      </c>
      <c r="H94" s="822" t="s">
        <v>329</v>
      </c>
      <c r="I94" s="822" t="s">
        <v>1139</v>
      </c>
      <c r="J94" s="822" t="s">
        <v>1140</v>
      </c>
      <c r="K94" s="822" t="s">
        <v>1141</v>
      </c>
      <c r="L94" s="825">
        <v>137.88</v>
      </c>
      <c r="M94" s="825">
        <v>137.88</v>
      </c>
      <c r="N94" s="822">
        <v>1</v>
      </c>
      <c r="O94" s="826">
        <v>1</v>
      </c>
      <c r="P94" s="825"/>
      <c r="Q94" s="827">
        <v>0</v>
      </c>
      <c r="R94" s="822"/>
      <c r="S94" s="827">
        <v>0</v>
      </c>
      <c r="T94" s="826"/>
      <c r="U94" s="828">
        <v>0</v>
      </c>
    </row>
    <row r="95" spans="1:21" ht="14.45" customHeight="1" x14ac:dyDescent="0.2">
      <c r="A95" s="821">
        <v>22</v>
      </c>
      <c r="B95" s="822" t="s">
        <v>927</v>
      </c>
      <c r="C95" s="822" t="s">
        <v>929</v>
      </c>
      <c r="D95" s="823" t="s">
        <v>1362</v>
      </c>
      <c r="E95" s="824" t="s">
        <v>942</v>
      </c>
      <c r="F95" s="822" t="s">
        <v>928</v>
      </c>
      <c r="G95" s="822" t="s">
        <v>1142</v>
      </c>
      <c r="H95" s="822" t="s">
        <v>329</v>
      </c>
      <c r="I95" s="822" t="s">
        <v>1143</v>
      </c>
      <c r="J95" s="822" t="s">
        <v>1144</v>
      </c>
      <c r="K95" s="822" t="s">
        <v>1145</v>
      </c>
      <c r="L95" s="825">
        <v>78.48</v>
      </c>
      <c r="M95" s="825">
        <v>78.48</v>
      </c>
      <c r="N95" s="822">
        <v>1</v>
      </c>
      <c r="O95" s="826">
        <v>0.5</v>
      </c>
      <c r="P95" s="825">
        <v>78.48</v>
      </c>
      <c r="Q95" s="827">
        <v>1</v>
      </c>
      <c r="R95" s="822">
        <v>1</v>
      </c>
      <c r="S95" s="827">
        <v>1</v>
      </c>
      <c r="T95" s="826">
        <v>0.5</v>
      </c>
      <c r="U95" s="828">
        <v>1</v>
      </c>
    </row>
    <row r="96" spans="1:21" ht="14.45" customHeight="1" x14ac:dyDescent="0.2">
      <c r="A96" s="821">
        <v>22</v>
      </c>
      <c r="B96" s="822" t="s">
        <v>927</v>
      </c>
      <c r="C96" s="822" t="s">
        <v>929</v>
      </c>
      <c r="D96" s="823" t="s">
        <v>1362</v>
      </c>
      <c r="E96" s="824" t="s">
        <v>942</v>
      </c>
      <c r="F96" s="822" t="s">
        <v>928</v>
      </c>
      <c r="G96" s="822" t="s">
        <v>1146</v>
      </c>
      <c r="H96" s="822" t="s">
        <v>329</v>
      </c>
      <c r="I96" s="822" t="s">
        <v>1147</v>
      </c>
      <c r="J96" s="822" t="s">
        <v>1148</v>
      </c>
      <c r="K96" s="822" t="s">
        <v>1149</v>
      </c>
      <c r="L96" s="825">
        <v>73.989999999999995</v>
      </c>
      <c r="M96" s="825">
        <v>73.989999999999995</v>
      </c>
      <c r="N96" s="822">
        <v>1</v>
      </c>
      <c r="O96" s="826">
        <v>0.5</v>
      </c>
      <c r="P96" s="825">
        <v>73.989999999999995</v>
      </c>
      <c r="Q96" s="827">
        <v>1</v>
      </c>
      <c r="R96" s="822">
        <v>1</v>
      </c>
      <c r="S96" s="827">
        <v>1</v>
      </c>
      <c r="T96" s="826">
        <v>0.5</v>
      </c>
      <c r="U96" s="828">
        <v>1</v>
      </c>
    </row>
    <row r="97" spans="1:21" ht="14.45" customHeight="1" x14ac:dyDescent="0.2">
      <c r="A97" s="821">
        <v>22</v>
      </c>
      <c r="B97" s="822" t="s">
        <v>927</v>
      </c>
      <c r="C97" s="822" t="s">
        <v>929</v>
      </c>
      <c r="D97" s="823" t="s">
        <v>1362</v>
      </c>
      <c r="E97" s="824" t="s">
        <v>942</v>
      </c>
      <c r="F97" s="822" t="s">
        <v>928</v>
      </c>
      <c r="G97" s="822" t="s">
        <v>1150</v>
      </c>
      <c r="H97" s="822" t="s">
        <v>329</v>
      </c>
      <c r="I97" s="822" t="s">
        <v>1151</v>
      </c>
      <c r="J97" s="822" t="s">
        <v>1152</v>
      </c>
      <c r="K97" s="822" t="s">
        <v>1153</v>
      </c>
      <c r="L97" s="825">
        <v>52.75</v>
      </c>
      <c r="M97" s="825">
        <v>105.5</v>
      </c>
      <c r="N97" s="822">
        <v>2</v>
      </c>
      <c r="O97" s="826">
        <v>1</v>
      </c>
      <c r="P97" s="825">
        <v>105.5</v>
      </c>
      <c r="Q97" s="827">
        <v>1</v>
      </c>
      <c r="R97" s="822">
        <v>2</v>
      </c>
      <c r="S97" s="827">
        <v>1</v>
      </c>
      <c r="T97" s="826">
        <v>1</v>
      </c>
      <c r="U97" s="828">
        <v>1</v>
      </c>
    </row>
    <row r="98" spans="1:21" ht="14.45" customHeight="1" x14ac:dyDescent="0.2">
      <c r="A98" s="821">
        <v>22</v>
      </c>
      <c r="B98" s="822" t="s">
        <v>927</v>
      </c>
      <c r="C98" s="822" t="s">
        <v>929</v>
      </c>
      <c r="D98" s="823" t="s">
        <v>1362</v>
      </c>
      <c r="E98" s="824" t="s">
        <v>942</v>
      </c>
      <c r="F98" s="822" t="s">
        <v>928</v>
      </c>
      <c r="G98" s="822" t="s">
        <v>1154</v>
      </c>
      <c r="H98" s="822" t="s">
        <v>329</v>
      </c>
      <c r="I98" s="822" t="s">
        <v>1155</v>
      </c>
      <c r="J98" s="822" t="s">
        <v>1156</v>
      </c>
      <c r="K98" s="822" t="s">
        <v>1157</v>
      </c>
      <c r="L98" s="825">
        <v>0</v>
      </c>
      <c r="M98" s="825">
        <v>0</v>
      </c>
      <c r="N98" s="822">
        <v>1</v>
      </c>
      <c r="O98" s="826">
        <v>1</v>
      </c>
      <c r="P98" s="825"/>
      <c r="Q98" s="827"/>
      <c r="R98" s="822"/>
      <c r="S98" s="827">
        <v>0</v>
      </c>
      <c r="T98" s="826"/>
      <c r="U98" s="828">
        <v>0</v>
      </c>
    </row>
    <row r="99" spans="1:21" ht="14.45" customHeight="1" x14ac:dyDescent="0.2">
      <c r="A99" s="821">
        <v>22</v>
      </c>
      <c r="B99" s="822" t="s">
        <v>927</v>
      </c>
      <c r="C99" s="822" t="s">
        <v>929</v>
      </c>
      <c r="D99" s="823" t="s">
        <v>1362</v>
      </c>
      <c r="E99" s="824" t="s">
        <v>942</v>
      </c>
      <c r="F99" s="822" t="s">
        <v>928</v>
      </c>
      <c r="G99" s="822" t="s">
        <v>1158</v>
      </c>
      <c r="H99" s="822" t="s">
        <v>329</v>
      </c>
      <c r="I99" s="822" t="s">
        <v>1159</v>
      </c>
      <c r="J99" s="822" t="s">
        <v>1160</v>
      </c>
      <c r="K99" s="822" t="s">
        <v>1161</v>
      </c>
      <c r="L99" s="825">
        <v>330.58</v>
      </c>
      <c r="M99" s="825">
        <v>330.58</v>
      </c>
      <c r="N99" s="822">
        <v>1</v>
      </c>
      <c r="O99" s="826">
        <v>0.5</v>
      </c>
      <c r="P99" s="825">
        <v>330.58</v>
      </c>
      <c r="Q99" s="827">
        <v>1</v>
      </c>
      <c r="R99" s="822">
        <v>1</v>
      </c>
      <c r="S99" s="827">
        <v>1</v>
      </c>
      <c r="T99" s="826">
        <v>0.5</v>
      </c>
      <c r="U99" s="828">
        <v>1</v>
      </c>
    </row>
    <row r="100" spans="1:21" ht="14.45" customHeight="1" x14ac:dyDescent="0.2">
      <c r="A100" s="821">
        <v>22</v>
      </c>
      <c r="B100" s="822" t="s">
        <v>927</v>
      </c>
      <c r="C100" s="822" t="s">
        <v>929</v>
      </c>
      <c r="D100" s="823" t="s">
        <v>1362</v>
      </c>
      <c r="E100" s="824" t="s">
        <v>942</v>
      </c>
      <c r="F100" s="822" t="s">
        <v>928</v>
      </c>
      <c r="G100" s="822" t="s">
        <v>998</v>
      </c>
      <c r="H100" s="822" t="s">
        <v>607</v>
      </c>
      <c r="I100" s="822" t="s">
        <v>902</v>
      </c>
      <c r="J100" s="822" t="s">
        <v>674</v>
      </c>
      <c r="K100" s="822" t="s">
        <v>665</v>
      </c>
      <c r="L100" s="825">
        <v>0</v>
      </c>
      <c r="M100" s="825">
        <v>0</v>
      </c>
      <c r="N100" s="822">
        <v>5</v>
      </c>
      <c r="O100" s="826">
        <v>3</v>
      </c>
      <c r="P100" s="825">
        <v>0</v>
      </c>
      <c r="Q100" s="827"/>
      <c r="R100" s="822">
        <v>3</v>
      </c>
      <c r="S100" s="827">
        <v>0.6</v>
      </c>
      <c r="T100" s="826">
        <v>1</v>
      </c>
      <c r="U100" s="828">
        <v>0.33333333333333331</v>
      </c>
    </row>
    <row r="101" spans="1:21" ht="14.45" customHeight="1" x14ac:dyDescent="0.2">
      <c r="A101" s="821">
        <v>22</v>
      </c>
      <c r="B101" s="822" t="s">
        <v>927</v>
      </c>
      <c r="C101" s="822" t="s">
        <v>929</v>
      </c>
      <c r="D101" s="823" t="s">
        <v>1362</v>
      </c>
      <c r="E101" s="824" t="s">
        <v>942</v>
      </c>
      <c r="F101" s="822" t="s">
        <v>928</v>
      </c>
      <c r="G101" s="822" t="s">
        <v>1162</v>
      </c>
      <c r="H101" s="822" t="s">
        <v>607</v>
      </c>
      <c r="I101" s="822" t="s">
        <v>1163</v>
      </c>
      <c r="J101" s="822" t="s">
        <v>1164</v>
      </c>
      <c r="K101" s="822" t="s">
        <v>1165</v>
      </c>
      <c r="L101" s="825">
        <v>697.72</v>
      </c>
      <c r="M101" s="825">
        <v>697.72</v>
      </c>
      <c r="N101" s="822">
        <v>1</v>
      </c>
      <c r="O101" s="826">
        <v>0.5</v>
      </c>
      <c r="P101" s="825">
        <v>697.72</v>
      </c>
      <c r="Q101" s="827">
        <v>1</v>
      </c>
      <c r="R101" s="822">
        <v>1</v>
      </c>
      <c r="S101" s="827">
        <v>1</v>
      </c>
      <c r="T101" s="826">
        <v>0.5</v>
      </c>
      <c r="U101" s="828">
        <v>1</v>
      </c>
    </row>
    <row r="102" spans="1:21" ht="14.45" customHeight="1" x14ac:dyDescent="0.2">
      <c r="A102" s="821">
        <v>22</v>
      </c>
      <c r="B102" s="822" t="s">
        <v>927</v>
      </c>
      <c r="C102" s="822" t="s">
        <v>929</v>
      </c>
      <c r="D102" s="823" t="s">
        <v>1362</v>
      </c>
      <c r="E102" s="824" t="s">
        <v>942</v>
      </c>
      <c r="F102" s="822" t="s">
        <v>928</v>
      </c>
      <c r="G102" s="822" t="s">
        <v>1003</v>
      </c>
      <c r="H102" s="822" t="s">
        <v>607</v>
      </c>
      <c r="I102" s="822" t="s">
        <v>1004</v>
      </c>
      <c r="J102" s="822" t="s">
        <v>888</v>
      </c>
      <c r="K102" s="822" t="s">
        <v>1005</v>
      </c>
      <c r="L102" s="825">
        <v>105.23</v>
      </c>
      <c r="M102" s="825">
        <v>105.23</v>
      </c>
      <c r="N102" s="822">
        <v>1</v>
      </c>
      <c r="O102" s="826">
        <v>1</v>
      </c>
      <c r="P102" s="825"/>
      <c r="Q102" s="827">
        <v>0</v>
      </c>
      <c r="R102" s="822"/>
      <c r="S102" s="827">
        <v>0</v>
      </c>
      <c r="T102" s="826"/>
      <c r="U102" s="828">
        <v>0</v>
      </c>
    </row>
    <row r="103" spans="1:21" ht="14.45" customHeight="1" x14ac:dyDescent="0.2">
      <c r="A103" s="821">
        <v>22</v>
      </c>
      <c r="B103" s="822" t="s">
        <v>927</v>
      </c>
      <c r="C103" s="822" t="s">
        <v>929</v>
      </c>
      <c r="D103" s="823" t="s">
        <v>1362</v>
      </c>
      <c r="E103" s="824" t="s">
        <v>942</v>
      </c>
      <c r="F103" s="822" t="s">
        <v>928</v>
      </c>
      <c r="G103" s="822" t="s">
        <v>1003</v>
      </c>
      <c r="H103" s="822" t="s">
        <v>607</v>
      </c>
      <c r="I103" s="822" t="s">
        <v>1006</v>
      </c>
      <c r="J103" s="822" t="s">
        <v>888</v>
      </c>
      <c r="K103" s="822" t="s">
        <v>1007</v>
      </c>
      <c r="L103" s="825">
        <v>126.27</v>
      </c>
      <c r="M103" s="825">
        <v>252.54</v>
      </c>
      <c r="N103" s="822">
        <v>2</v>
      </c>
      <c r="O103" s="826">
        <v>2</v>
      </c>
      <c r="P103" s="825">
        <v>126.27</v>
      </c>
      <c r="Q103" s="827">
        <v>0.5</v>
      </c>
      <c r="R103" s="822">
        <v>1</v>
      </c>
      <c r="S103" s="827">
        <v>0.5</v>
      </c>
      <c r="T103" s="826">
        <v>1</v>
      </c>
      <c r="U103" s="828">
        <v>0.5</v>
      </c>
    </row>
    <row r="104" spans="1:21" ht="14.45" customHeight="1" x14ac:dyDescent="0.2">
      <c r="A104" s="821">
        <v>22</v>
      </c>
      <c r="B104" s="822" t="s">
        <v>927</v>
      </c>
      <c r="C104" s="822" t="s">
        <v>929</v>
      </c>
      <c r="D104" s="823" t="s">
        <v>1362</v>
      </c>
      <c r="E104" s="824" t="s">
        <v>942</v>
      </c>
      <c r="F104" s="822" t="s">
        <v>928</v>
      </c>
      <c r="G104" s="822" t="s">
        <v>1003</v>
      </c>
      <c r="H104" s="822" t="s">
        <v>607</v>
      </c>
      <c r="I104" s="822" t="s">
        <v>1008</v>
      </c>
      <c r="J104" s="822" t="s">
        <v>888</v>
      </c>
      <c r="K104" s="822" t="s">
        <v>1009</v>
      </c>
      <c r="L104" s="825">
        <v>63.14</v>
      </c>
      <c r="M104" s="825">
        <v>126.28</v>
      </c>
      <c r="N104" s="822">
        <v>2</v>
      </c>
      <c r="O104" s="826">
        <v>1.5</v>
      </c>
      <c r="P104" s="825"/>
      <c r="Q104" s="827">
        <v>0</v>
      </c>
      <c r="R104" s="822"/>
      <c r="S104" s="827">
        <v>0</v>
      </c>
      <c r="T104" s="826"/>
      <c r="U104" s="828">
        <v>0</v>
      </c>
    </row>
    <row r="105" spans="1:21" ht="14.45" customHeight="1" x14ac:dyDescent="0.2">
      <c r="A105" s="821">
        <v>22</v>
      </c>
      <c r="B105" s="822" t="s">
        <v>927</v>
      </c>
      <c r="C105" s="822" t="s">
        <v>929</v>
      </c>
      <c r="D105" s="823" t="s">
        <v>1362</v>
      </c>
      <c r="E105" s="824" t="s">
        <v>942</v>
      </c>
      <c r="F105" s="822" t="s">
        <v>928</v>
      </c>
      <c r="G105" s="822" t="s">
        <v>1003</v>
      </c>
      <c r="H105" s="822" t="s">
        <v>607</v>
      </c>
      <c r="I105" s="822" t="s">
        <v>890</v>
      </c>
      <c r="J105" s="822" t="s">
        <v>888</v>
      </c>
      <c r="K105" s="822" t="s">
        <v>891</v>
      </c>
      <c r="L105" s="825">
        <v>84.18</v>
      </c>
      <c r="M105" s="825">
        <v>168.36</v>
      </c>
      <c r="N105" s="822">
        <v>2</v>
      </c>
      <c r="O105" s="826">
        <v>2</v>
      </c>
      <c r="P105" s="825"/>
      <c r="Q105" s="827">
        <v>0</v>
      </c>
      <c r="R105" s="822"/>
      <c r="S105" s="827">
        <v>0</v>
      </c>
      <c r="T105" s="826"/>
      <c r="U105" s="828">
        <v>0</v>
      </c>
    </row>
    <row r="106" spans="1:21" ht="14.45" customHeight="1" x14ac:dyDescent="0.2">
      <c r="A106" s="821">
        <v>22</v>
      </c>
      <c r="B106" s="822" t="s">
        <v>927</v>
      </c>
      <c r="C106" s="822" t="s">
        <v>929</v>
      </c>
      <c r="D106" s="823" t="s">
        <v>1362</v>
      </c>
      <c r="E106" s="824" t="s">
        <v>942</v>
      </c>
      <c r="F106" s="822" t="s">
        <v>928</v>
      </c>
      <c r="G106" s="822" t="s">
        <v>1003</v>
      </c>
      <c r="H106" s="822" t="s">
        <v>607</v>
      </c>
      <c r="I106" s="822" t="s">
        <v>887</v>
      </c>
      <c r="J106" s="822" t="s">
        <v>888</v>
      </c>
      <c r="K106" s="822" t="s">
        <v>889</v>
      </c>
      <c r="L106" s="825">
        <v>49.08</v>
      </c>
      <c r="M106" s="825">
        <v>196.32</v>
      </c>
      <c r="N106" s="822">
        <v>4</v>
      </c>
      <c r="O106" s="826">
        <v>3.5</v>
      </c>
      <c r="P106" s="825">
        <v>49.08</v>
      </c>
      <c r="Q106" s="827">
        <v>0.25</v>
      </c>
      <c r="R106" s="822">
        <v>1</v>
      </c>
      <c r="S106" s="827">
        <v>0.25</v>
      </c>
      <c r="T106" s="826">
        <v>1</v>
      </c>
      <c r="U106" s="828">
        <v>0.2857142857142857</v>
      </c>
    </row>
    <row r="107" spans="1:21" ht="14.45" customHeight="1" x14ac:dyDescent="0.2">
      <c r="A107" s="821">
        <v>22</v>
      </c>
      <c r="B107" s="822" t="s">
        <v>927</v>
      </c>
      <c r="C107" s="822" t="s">
        <v>929</v>
      </c>
      <c r="D107" s="823" t="s">
        <v>1362</v>
      </c>
      <c r="E107" s="824" t="s">
        <v>942</v>
      </c>
      <c r="F107" s="822" t="s">
        <v>928</v>
      </c>
      <c r="G107" s="822" t="s">
        <v>1003</v>
      </c>
      <c r="H107" s="822" t="s">
        <v>607</v>
      </c>
      <c r="I107" s="822" t="s">
        <v>892</v>
      </c>
      <c r="J107" s="822" t="s">
        <v>619</v>
      </c>
      <c r="K107" s="822" t="s">
        <v>620</v>
      </c>
      <c r="L107" s="825">
        <v>84.18</v>
      </c>
      <c r="M107" s="825">
        <v>84.18</v>
      </c>
      <c r="N107" s="822">
        <v>1</v>
      </c>
      <c r="O107" s="826">
        <v>1</v>
      </c>
      <c r="P107" s="825"/>
      <c r="Q107" s="827">
        <v>0</v>
      </c>
      <c r="R107" s="822"/>
      <c r="S107" s="827">
        <v>0</v>
      </c>
      <c r="T107" s="826"/>
      <c r="U107" s="828">
        <v>0</v>
      </c>
    </row>
    <row r="108" spans="1:21" ht="14.45" customHeight="1" x14ac:dyDescent="0.2">
      <c r="A108" s="821">
        <v>22</v>
      </c>
      <c r="B108" s="822" t="s">
        <v>927</v>
      </c>
      <c r="C108" s="822" t="s">
        <v>929</v>
      </c>
      <c r="D108" s="823" t="s">
        <v>1362</v>
      </c>
      <c r="E108" s="824" t="s">
        <v>942</v>
      </c>
      <c r="F108" s="822" t="s">
        <v>928</v>
      </c>
      <c r="G108" s="822" t="s">
        <v>1003</v>
      </c>
      <c r="H108" s="822" t="s">
        <v>607</v>
      </c>
      <c r="I108" s="822" t="s">
        <v>1021</v>
      </c>
      <c r="J108" s="822" t="s">
        <v>619</v>
      </c>
      <c r="K108" s="822" t="s">
        <v>1022</v>
      </c>
      <c r="L108" s="825">
        <v>115.33</v>
      </c>
      <c r="M108" s="825">
        <v>115.33</v>
      </c>
      <c r="N108" s="822">
        <v>1</v>
      </c>
      <c r="O108" s="826">
        <v>1</v>
      </c>
      <c r="P108" s="825">
        <v>115.33</v>
      </c>
      <c r="Q108" s="827">
        <v>1</v>
      </c>
      <c r="R108" s="822">
        <v>1</v>
      </c>
      <c r="S108" s="827">
        <v>1</v>
      </c>
      <c r="T108" s="826">
        <v>1</v>
      </c>
      <c r="U108" s="828">
        <v>1</v>
      </c>
    </row>
    <row r="109" spans="1:21" ht="14.45" customHeight="1" x14ac:dyDescent="0.2">
      <c r="A109" s="821">
        <v>22</v>
      </c>
      <c r="B109" s="822" t="s">
        <v>927</v>
      </c>
      <c r="C109" s="822" t="s">
        <v>929</v>
      </c>
      <c r="D109" s="823" t="s">
        <v>1362</v>
      </c>
      <c r="E109" s="824" t="s">
        <v>943</v>
      </c>
      <c r="F109" s="822" t="s">
        <v>928</v>
      </c>
      <c r="G109" s="822" t="s">
        <v>1085</v>
      </c>
      <c r="H109" s="822" t="s">
        <v>329</v>
      </c>
      <c r="I109" s="822" t="s">
        <v>1166</v>
      </c>
      <c r="J109" s="822" t="s">
        <v>1087</v>
      </c>
      <c r="K109" s="822" t="s">
        <v>1167</v>
      </c>
      <c r="L109" s="825">
        <v>127.42</v>
      </c>
      <c r="M109" s="825">
        <v>254.84</v>
      </c>
      <c r="N109" s="822">
        <v>2</v>
      </c>
      <c r="O109" s="826"/>
      <c r="P109" s="825">
        <v>254.84</v>
      </c>
      <c r="Q109" s="827">
        <v>1</v>
      </c>
      <c r="R109" s="822">
        <v>2</v>
      </c>
      <c r="S109" s="827">
        <v>1</v>
      </c>
      <c r="T109" s="826"/>
      <c r="U109" s="828"/>
    </row>
    <row r="110" spans="1:21" ht="14.45" customHeight="1" x14ac:dyDescent="0.2">
      <c r="A110" s="821">
        <v>22</v>
      </c>
      <c r="B110" s="822" t="s">
        <v>927</v>
      </c>
      <c r="C110" s="822" t="s">
        <v>929</v>
      </c>
      <c r="D110" s="823" t="s">
        <v>1362</v>
      </c>
      <c r="E110" s="824" t="s">
        <v>943</v>
      </c>
      <c r="F110" s="822" t="s">
        <v>928</v>
      </c>
      <c r="G110" s="822" t="s">
        <v>1168</v>
      </c>
      <c r="H110" s="822" t="s">
        <v>329</v>
      </c>
      <c r="I110" s="822" t="s">
        <v>1169</v>
      </c>
      <c r="J110" s="822" t="s">
        <v>1170</v>
      </c>
      <c r="K110" s="822" t="s">
        <v>1171</v>
      </c>
      <c r="L110" s="825">
        <v>97.96</v>
      </c>
      <c r="M110" s="825">
        <v>195.92</v>
      </c>
      <c r="N110" s="822">
        <v>2</v>
      </c>
      <c r="O110" s="826">
        <v>0.5</v>
      </c>
      <c r="P110" s="825">
        <v>195.92</v>
      </c>
      <c r="Q110" s="827">
        <v>1</v>
      </c>
      <c r="R110" s="822">
        <v>2</v>
      </c>
      <c r="S110" s="827">
        <v>1</v>
      </c>
      <c r="T110" s="826">
        <v>0.5</v>
      </c>
      <c r="U110" s="828">
        <v>1</v>
      </c>
    </row>
    <row r="111" spans="1:21" ht="14.45" customHeight="1" x14ac:dyDescent="0.2">
      <c r="A111" s="821">
        <v>22</v>
      </c>
      <c r="B111" s="822" t="s">
        <v>927</v>
      </c>
      <c r="C111" s="822" t="s">
        <v>929</v>
      </c>
      <c r="D111" s="823" t="s">
        <v>1362</v>
      </c>
      <c r="E111" s="824" t="s">
        <v>943</v>
      </c>
      <c r="F111" s="822" t="s">
        <v>928</v>
      </c>
      <c r="G111" s="822" t="s">
        <v>1039</v>
      </c>
      <c r="H111" s="822" t="s">
        <v>607</v>
      </c>
      <c r="I111" s="822" t="s">
        <v>1172</v>
      </c>
      <c r="J111" s="822" t="s">
        <v>880</v>
      </c>
      <c r="K111" s="822" t="s">
        <v>1173</v>
      </c>
      <c r="L111" s="825">
        <v>17.559999999999999</v>
      </c>
      <c r="M111" s="825">
        <v>105.35999999999999</v>
      </c>
      <c r="N111" s="822">
        <v>6</v>
      </c>
      <c r="O111" s="826">
        <v>1.5</v>
      </c>
      <c r="P111" s="825">
        <v>105.35999999999999</v>
      </c>
      <c r="Q111" s="827">
        <v>1</v>
      </c>
      <c r="R111" s="822">
        <v>6</v>
      </c>
      <c r="S111" s="827">
        <v>1</v>
      </c>
      <c r="T111" s="826">
        <v>1.5</v>
      </c>
      <c r="U111" s="828">
        <v>1</v>
      </c>
    </row>
    <row r="112" spans="1:21" ht="14.45" customHeight="1" x14ac:dyDescent="0.2">
      <c r="A112" s="821">
        <v>22</v>
      </c>
      <c r="B112" s="822" t="s">
        <v>927</v>
      </c>
      <c r="C112" s="822" t="s">
        <v>929</v>
      </c>
      <c r="D112" s="823" t="s">
        <v>1362</v>
      </c>
      <c r="E112" s="824" t="s">
        <v>943</v>
      </c>
      <c r="F112" s="822" t="s">
        <v>928</v>
      </c>
      <c r="G112" s="822" t="s">
        <v>1039</v>
      </c>
      <c r="H112" s="822" t="s">
        <v>607</v>
      </c>
      <c r="I112" s="822" t="s">
        <v>879</v>
      </c>
      <c r="J112" s="822" t="s">
        <v>880</v>
      </c>
      <c r="K112" s="822" t="s">
        <v>609</v>
      </c>
      <c r="L112" s="825">
        <v>35.11</v>
      </c>
      <c r="M112" s="825">
        <v>35.11</v>
      </c>
      <c r="N112" s="822">
        <v>1</v>
      </c>
      <c r="O112" s="826">
        <v>0.5</v>
      </c>
      <c r="P112" s="825">
        <v>35.11</v>
      </c>
      <c r="Q112" s="827">
        <v>1</v>
      </c>
      <c r="R112" s="822">
        <v>1</v>
      </c>
      <c r="S112" s="827">
        <v>1</v>
      </c>
      <c r="T112" s="826">
        <v>0.5</v>
      </c>
      <c r="U112" s="828">
        <v>1</v>
      </c>
    </row>
    <row r="113" spans="1:21" ht="14.45" customHeight="1" x14ac:dyDescent="0.2">
      <c r="A113" s="821">
        <v>22</v>
      </c>
      <c r="B113" s="822" t="s">
        <v>927</v>
      </c>
      <c r="C113" s="822" t="s">
        <v>929</v>
      </c>
      <c r="D113" s="823" t="s">
        <v>1362</v>
      </c>
      <c r="E113" s="824" t="s">
        <v>943</v>
      </c>
      <c r="F113" s="822" t="s">
        <v>928</v>
      </c>
      <c r="G113" s="822" t="s">
        <v>952</v>
      </c>
      <c r="H113" s="822" t="s">
        <v>329</v>
      </c>
      <c r="I113" s="822" t="s">
        <v>1174</v>
      </c>
      <c r="J113" s="822" t="s">
        <v>954</v>
      </c>
      <c r="K113" s="822" t="s">
        <v>638</v>
      </c>
      <c r="L113" s="825">
        <v>0</v>
      </c>
      <c r="M113" s="825">
        <v>0</v>
      </c>
      <c r="N113" s="822">
        <v>5</v>
      </c>
      <c r="O113" s="826">
        <v>1.5</v>
      </c>
      <c r="P113" s="825">
        <v>0</v>
      </c>
      <c r="Q113" s="827"/>
      <c r="R113" s="822">
        <v>3</v>
      </c>
      <c r="S113" s="827">
        <v>0.6</v>
      </c>
      <c r="T113" s="826">
        <v>0.5</v>
      </c>
      <c r="U113" s="828">
        <v>0.33333333333333331</v>
      </c>
    </row>
    <row r="114" spans="1:21" ht="14.45" customHeight="1" x14ac:dyDescent="0.2">
      <c r="A114" s="821">
        <v>22</v>
      </c>
      <c r="B114" s="822" t="s">
        <v>927</v>
      </c>
      <c r="C114" s="822" t="s">
        <v>929</v>
      </c>
      <c r="D114" s="823" t="s">
        <v>1362</v>
      </c>
      <c r="E114" s="824" t="s">
        <v>943</v>
      </c>
      <c r="F114" s="822" t="s">
        <v>928</v>
      </c>
      <c r="G114" s="822" t="s">
        <v>1175</v>
      </c>
      <c r="H114" s="822" t="s">
        <v>329</v>
      </c>
      <c r="I114" s="822" t="s">
        <v>1176</v>
      </c>
      <c r="J114" s="822" t="s">
        <v>1177</v>
      </c>
      <c r="K114" s="822" t="s">
        <v>1178</v>
      </c>
      <c r="L114" s="825">
        <v>47.46</v>
      </c>
      <c r="M114" s="825">
        <v>47.46</v>
      </c>
      <c r="N114" s="822">
        <v>1</v>
      </c>
      <c r="O114" s="826">
        <v>1</v>
      </c>
      <c r="P114" s="825">
        <v>47.46</v>
      </c>
      <c r="Q114" s="827">
        <v>1</v>
      </c>
      <c r="R114" s="822">
        <v>1</v>
      </c>
      <c r="S114" s="827">
        <v>1</v>
      </c>
      <c r="T114" s="826">
        <v>1</v>
      </c>
      <c r="U114" s="828">
        <v>1</v>
      </c>
    </row>
    <row r="115" spans="1:21" ht="14.45" customHeight="1" x14ac:dyDescent="0.2">
      <c r="A115" s="821">
        <v>22</v>
      </c>
      <c r="B115" s="822" t="s">
        <v>927</v>
      </c>
      <c r="C115" s="822" t="s">
        <v>929</v>
      </c>
      <c r="D115" s="823" t="s">
        <v>1362</v>
      </c>
      <c r="E115" s="824" t="s">
        <v>943</v>
      </c>
      <c r="F115" s="822" t="s">
        <v>928</v>
      </c>
      <c r="G115" s="822" t="s">
        <v>1179</v>
      </c>
      <c r="H115" s="822" t="s">
        <v>607</v>
      </c>
      <c r="I115" s="822" t="s">
        <v>1180</v>
      </c>
      <c r="J115" s="822" t="s">
        <v>1181</v>
      </c>
      <c r="K115" s="822" t="s">
        <v>1182</v>
      </c>
      <c r="L115" s="825">
        <v>42.51</v>
      </c>
      <c r="M115" s="825">
        <v>42.51</v>
      </c>
      <c r="N115" s="822">
        <v>1</v>
      </c>
      <c r="O115" s="826">
        <v>1</v>
      </c>
      <c r="P115" s="825">
        <v>42.51</v>
      </c>
      <c r="Q115" s="827">
        <v>1</v>
      </c>
      <c r="R115" s="822">
        <v>1</v>
      </c>
      <c r="S115" s="827">
        <v>1</v>
      </c>
      <c r="T115" s="826">
        <v>1</v>
      </c>
      <c r="U115" s="828">
        <v>1</v>
      </c>
    </row>
    <row r="116" spans="1:21" ht="14.45" customHeight="1" x14ac:dyDescent="0.2">
      <c r="A116" s="821">
        <v>22</v>
      </c>
      <c r="B116" s="822" t="s">
        <v>927</v>
      </c>
      <c r="C116" s="822" t="s">
        <v>929</v>
      </c>
      <c r="D116" s="823" t="s">
        <v>1362</v>
      </c>
      <c r="E116" s="824" t="s">
        <v>943</v>
      </c>
      <c r="F116" s="822" t="s">
        <v>928</v>
      </c>
      <c r="G116" s="822" t="s">
        <v>1183</v>
      </c>
      <c r="H116" s="822" t="s">
        <v>329</v>
      </c>
      <c r="I116" s="822" t="s">
        <v>1184</v>
      </c>
      <c r="J116" s="822" t="s">
        <v>1185</v>
      </c>
      <c r="K116" s="822" t="s">
        <v>1186</v>
      </c>
      <c r="L116" s="825">
        <v>59.33</v>
      </c>
      <c r="M116" s="825">
        <v>59.33</v>
      </c>
      <c r="N116" s="822">
        <v>1</v>
      </c>
      <c r="O116" s="826">
        <v>0.5</v>
      </c>
      <c r="P116" s="825">
        <v>59.33</v>
      </c>
      <c r="Q116" s="827">
        <v>1</v>
      </c>
      <c r="R116" s="822">
        <v>1</v>
      </c>
      <c r="S116" s="827">
        <v>1</v>
      </c>
      <c r="T116" s="826">
        <v>0.5</v>
      </c>
      <c r="U116" s="828">
        <v>1</v>
      </c>
    </row>
    <row r="117" spans="1:21" ht="14.45" customHeight="1" x14ac:dyDescent="0.2">
      <c r="A117" s="821">
        <v>22</v>
      </c>
      <c r="B117" s="822" t="s">
        <v>927</v>
      </c>
      <c r="C117" s="822" t="s">
        <v>929</v>
      </c>
      <c r="D117" s="823" t="s">
        <v>1362</v>
      </c>
      <c r="E117" s="824" t="s">
        <v>943</v>
      </c>
      <c r="F117" s="822" t="s">
        <v>928</v>
      </c>
      <c r="G117" s="822" t="s">
        <v>1187</v>
      </c>
      <c r="H117" s="822" t="s">
        <v>607</v>
      </c>
      <c r="I117" s="822" t="s">
        <v>1188</v>
      </c>
      <c r="J117" s="822" t="s">
        <v>1189</v>
      </c>
      <c r="K117" s="822" t="s">
        <v>1190</v>
      </c>
      <c r="L117" s="825">
        <v>386.73</v>
      </c>
      <c r="M117" s="825">
        <v>386.73</v>
      </c>
      <c r="N117" s="822">
        <v>1</v>
      </c>
      <c r="O117" s="826">
        <v>1</v>
      </c>
      <c r="P117" s="825"/>
      <c r="Q117" s="827">
        <v>0</v>
      </c>
      <c r="R117" s="822"/>
      <c r="S117" s="827">
        <v>0</v>
      </c>
      <c r="T117" s="826"/>
      <c r="U117" s="828">
        <v>0</v>
      </c>
    </row>
    <row r="118" spans="1:21" ht="14.45" customHeight="1" x14ac:dyDescent="0.2">
      <c r="A118" s="821">
        <v>22</v>
      </c>
      <c r="B118" s="822" t="s">
        <v>927</v>
      </c>
      <c r="C118" s="822" t="s">
        <v>929</v>
      </c>
      <c r="D118" s="823" t="s">
        <v>1362</v>
      </c>
      <c r="E118" s="824" t="s">
        <v>943</v>
      </c>
      <c r="F118" s="822" t="s">
        <v>928</v>
      </c>
      <c r="G118" s="822" t="s">
        <v>1062</v>
      </c>
      <c r="H118" s="822" t="s">
        <v>329</v>
      </c>
      <c r="I118" s="822" t="s">
        <v>1063</v>
      </c>
      <c r="J118" s="822" t="s">
        <v>1064</v>
      </c>
      <c r="K118" s="822" t="s">
        <v>1065</v>
      </c>
      <c r="L118" s="825">
        <v>42.14</v>
      </c>
      <c r="M118" s="825">
        <v>84.28</v>
      </c>
      <c r="N118" s="822">
        <v>2</v>
      </c>
      <c r="O118" s="826">
        <v>1</v>
      </c>
      <c r="P118" s="825">
        <v>84.28</v>
      </c>
      <c r="Q118" s="827">
        <v>1</v>
      </c>
      <c r="R118" s="822">
        <v>2</v>
      </c>
      <c r="S118" s="827">
        <v>1</v>
      </c>
      <c r="T118" s="826">
        <v>1</v>
      </c>
      <c r="U118" s="828">
        <v>1</v>
      </c>
    </row>
    <row r="119" spans="1:21" ht="14.45" customHeight="1" x14ac:dyDescent="0.2">
      <c r="A119" s="821">
        <v>22</v>
      </c>
      <c r="B119" s="822" t="s">
        <v>927</v>
      </c>
      <c r="C119" s="822" t="s">
        <v>929</v>
      </c>
      <c r="D119" s="823" t="s">
        <v>1362</v>
      </c>
      <c r="E119" s="824" t="s">
        <v>943</v>
      </c>
      <c r="F119" s="822" t="s">
        <v>928</v>
      </c>
      <c r="G119" s="822" t="s">
        <v>1191</v>
      </c>
      <c r="H119" s="822" t="s">
        <v>329</v>
      </c>
      <c r="I119" s="822" t="s">
        <v>1192</v>
      </c>
      <c r="J119" s="822" t="s">
        <v>1193</v>
      </c>
      <c r="K119" s="822" t="s">
        <v>1194</v>
      </c>
      <c r="L119" s="825">
        <v>0</v>
      </c>
      <c r="M119" s="825">
        <v>0</v>
      </c>
      <c r="N119" s="822">
        <v>2</v>
      </c>
      <c r="O119" s="826">
        <v>1</v>
      </c>
      <c r="P119" s="825">
        <v>0</v>
      </c>
      <c r="Q119" s="827"/>
      <c r="R119" s="822">
        <v>2</v>
      </c>
      <c r="S119" s="827">
        <v>1</v>
      </c>
      <c r="T119" s="826">
        <v>1</v>
      </c>
      <c r="U119" s="828">
        <v>1</v>
      </c>
    </row>
    <row r="120" spans="1:21" ht="14.45" customHeight="1" x14ac:dyDescent="0.2">
      <c r="A120" s="821">
        <v>22</v>
      </c>
      <c r="B120" s="822" t="s">
        <v>927</v>
      </c>
      <c r="C120" s="822" t="s">
        <v>929</v>
      </c>
      <c r="D120" s="823" t="s">
        <v>1362</v>
      </c>
      <c r="E120" s="824" t="s">
        <v>943</v>
      </c>
      <c r="F120" s="822" t="s">
        <v>928</v>
      </c>
      <c r="G120" s="822" t="s">
        <v>1195</v>
      </c>
      <c r="H120" s="822" t="s">
        <v>607</v>
      </c>
      <c r="I120" s="822" t="s">
        <v>1196</v>
      </c>
      <c r="J120" s="822" t="s">
        <v>1197</v>
      </c>
      <c r="K120" s="822" t="s">
        <v>1198</v>
      </c>
      <c r="L120" s="825">
        <v>114.65</v>
      </c>
      <c r="M120" s="825">
        <v>114.65</v>
      </c>
      <c r="N120" s="822">
        <v>1</v>
      </c>
      <c r="O120" s="826"/>
      <c r="P120" s="825">
        <v>114.65</v>
      </c>
      <c r="Q120" s="827">
        <v>1</v>
      </c>
      <c r="R120" s="822">
        <v>1</v>
      </c>
      <c r="S120" s="827">
        <v>1</v>
      </c>
      <c r="T120" s="826"/>
      <c r="U120" s="828"/>
    </row>
    <row r="121" spans="1:21" ht="14.45" customHeight="1" x14ac:dyDescent="0.2">
      <c r="A121" s="821">
        <v>22</v>
      </c>
      <c r="B121" s="822" t="s">
        <v>927</v>
      </c>
      <c r="C121" s="822" t="s">
        <v>929</v>
      </c>
      <c r="D121" s="823" t="s">
        <v>1362</v>
      </c>
      <c r="E121" s="824" t="s">
        <v>943</v>
      </c>
      <c r="F121" s="822" t="s">
        <v>928</v>
      </c>
      <c r="G121" s="822" t="s">
        <v>1066</v>
      </c>
      <c r="H121" s="822" t="s">
        <v>329</v>
      </c>
      <c r="I121" s="822" t="s">
        <v>1199</v>
      </c>
      <c r="J121" s="822" t="s">
        <v>1200</v>
      </c>
      <c r="K121" s="822" t="s">
        <v>1069</v>
      </c>
      <c r="L121" s="825">
        <v>35.25</v>
      </c>
      <c r="M121" s="825">
        <v>70.5</v>
      </c>
      <c r="N121" s="822">
        <v>2</v>
      </c>
      <c r="O121" s="826">
        <v>0.5</v>
      </c>
      <c r="P121" s="825">
        <v>70.5</v>
      </c>
      <c r="Q121" s="827">
        <v>1</v>
      </c>
      <c r="R121" s="822">
        <v>2</v>
      </c>
      <c r="S121" s="827">
        <v>1</v>
      </c>
      <c r="T121" s="826">
        <v>0.5</v>
      </c>
      <c r="U121" s="828">
        <v>1</v>
      </c>
    </row>
    <row r="122" spans="1:21" ht="14.45" customHeight="1" x14ac:dyDescent="0.2">
      <c r="A122" s="821">
        <v>22</v>
      </c>
      <c r="B122" s="822" t="s">
        <v>927</v>
      </c>
      <c r="C122" s="822" t="s">
        <v>929</v>
      </c>
      <c r="D122" s="823" t="s">
        <v>1362</v>
      </c>
      <c r="E122" s="824" t="s">
        <v>943</v>
      </c>
      <c r="F122" s="822" t="s">
        <v>928</v>
      </c>
      <c r="G122" s="822" t="s">
        <v>1121</v>
      </c>
      <c r="H122" s="822" t="s">
        <v>329</v>
      </c>
      <c r="I122" s="822" t="s">
        <v>1201</v>
      </c>
      <c r="J122" s="822" t="s">
        <v>1123</v>
      </c>
      <c r="K122" s="822" t="s">
        <v>1202</v>
      </c>
      <c r="L122" s="825">
        <v>27.37</v>
      </c>
      <c r="M122" s="825">
        <v>27.37</v>
      </c>
      <c r="N122" s="822">
        <v>1</v>
      </c>
      <c r="O122" s="826">
        <v>1</v>
      </c>
      <c r="P122" s="825"/>
      <c r="Q122" s="827">
        <v>0</v>
      </c>
      <c r="R122" s="822"/>
      <c r="S122" s="827">
        <v>0</v>
      </c>
      <c r="T122" s="826"/>
      <c r="U122" s="828">
        <v>0</v>
      </c>
    </row>
    <row r="123" spans="1:21" ht="14.45" customHeight="1" x14ac:dyDescent="0.2">
      <c r="A123" s="821">
        <v>22</v>
      </c>
      <c r="B123" s="822" t="s">
        <v>927</v>
      </c>
      <c r="C123" s="822" t="s">
        <v>929</v>
      </c>
      <c r="D123" s="823" t="s">
        <v>1362</v>
      </c>
      <c r="E123" s="824" t="s">
        <v>943</v>
      </c>
      <c r="F123" s="822" t="s">
        <v>928</v>
      </c>
      <c r="G123" s="822" t="s">
        <v>1121</v>
      </c>
      <c r="H123" s="822" t="s">
        <v>329</v>
      </c>
      <c r="I123" s="822" t="s">
        <v>1122</v>
      </c>
      <c r="J123" s="822" t="s">
        <v>1123</v>
      </c>
      <c r="K123" s="822" t="s">
        <v>1124</v>
      </c>
      <c r="L123" s="825">
        <v>87.98</v>
      </c>
      <c r="M123" s="825">
        <v>87.98</v>
      </c>
      <c r="N123" s="822">
        <v>1</v>
      </c>
      <c r="O123" s="826">
        <v>1</v>
      </c>
      <c r="P123" s="825">
        <v>87.98</v>
      </c>
      <c r="Q123" s="827">
        <v>1</v>
      </c>
      <c r="R123" s="822">
        <v>1</v>
      </c>
      <c r="S123" s="827">
        <v>1</v>
      </c>
      <c r="T123" s="826">
        <v>1</v>
      </c>
      <c r="U123" s="828">
        <v>1</v>
      </c>
    </row>
    <row r="124" spans="1:21" ht="14.45" customHeight="1" x14ac:dyDescent="0.2">
      <c r="A124" s="821">
        <v>22</v>
      </c>
      <c r="B124" s="822" t="s">
        <v>927</v>
      </c>
      <c r="C124" s="822" t="s">
        <v>929</v>
      </c>
      <c r="D124" s="823" t="s">
        <v>1362</v>
      </c>
      <c r="E124" s="824" t="s">
        <v>943</v>
      </c>
      <c r="F124" s="822" t="s">
        <v>928</v>
      </c>
      <c r="G124" s="822" t="s">
        <v>974</v>
      </c>
      <c r="H124" s="822" t="s">
        <v>607</v>
      </c>
      <c r="I124" s="822" t="s">
        <v>978</v>
      </c>
      <c r="J124" s="822" t="s">
        <v>976</v>
      </c>
      <c r="K124" s="822" t="s">
        <v>979</v>
      </c>
      <c r="L124" s="825">
        <v>48.89</v>
      </c>
      <c r="M124" s="825">
        <v>48.89</v>
      </c>
      <c r="N124" s="822">
        <v>1</v>
      </c>
      <c r="O124" s="826">
        <v>1</v>
      </c>
      <c r="P124" s="825"/>
      <c r="Q124" s="827">
        <v>0</v>
      </c>
      <c r="R124" s="822"/>
      <c r="S124" s="827">
        <v>0</v>
      </c>
      <c r="T124" s="826"/>
      <c r="U124" s="828">
        <v>0</v>
      </c>
    </row>
    <row r="125" spans="1:21" ht="14.45" customHeight="1" x14ac:dyDescent="0.2">
      <c r="A125" s="821">
        <v>22</v>
      </c>
      <c r="B125" s="822" t="s">
        <v>927</v>
      </c>
      <c r="C125" s="822" t="s">
        <v>929</v>
      </c>
      <c r="D125" s="823" t="s">
        <v>1362</v>
      </c>
      <c r="E125" s="824" t="s">
        <v>943</v>
      </c>
      <c r="F125" s="822" t="s">
        <v>928</v>
      </c>
      <c r="G125" s="822" t="s">
        <v>1203</v>
      </c>
      <c r="H125" s="822" t="s">
        <v>607</v>
      </c>
      <c r="I125" s="822" t="s">
        <v>883</v>
      </c>
      <c r="J125" s="822" t="s">
        <v>884</v>
      </c>
      <c r="K125" s="822" t="s">
        <v>885</v>
      </c>
      <c r="L125" s="825">
        <v>87.67</v>
      </c>
      <c r="M125" s="825">
        <v>87.67</v>
      </c>
      <c r="N125" s="822">
        <v>1</v>
      </c>
      <c r="O125" s="826">
        <v>0.5</v>
      </c>
      <c r="P125" s="825"/>
      <c r="Q125" s="827">
        <v>0</v>
      </c>
      <c r="R125" s="822"/>
      <c r="S125" s="827">
        <v>0</v>
      </c>
      <c r="T125" s="826"/>
      <c r="U125" s="828">
        <v>0</v>
      </c>
    </row>
    <row r="126" spans="1:21" ht="14.45" customHeight="1" x14ac:dyDescent="0.2">
      <c r="A126" s="821">
        <v>22</v>
      </c>
      <c r="B126" s="822" t="s">
        <v>927</v>
      </c>
      <c r="C126" s="822" t="s">
        <v>929</v>
      </c>
      <c r="D126" s="823" t="s">
        <v>1362</v>
      </c>
      <c r="E126" s="824" t="s">
        <v>943</v>
      </c>
      <c r="F126" s="822" t="s">
        <v>928</v>
      </c>
      <c r="G126" s="822" t="s">
        <v>1204</v>
      </c>
      <c r="H126" s="822" t="s">
        <v>329</v>
      </c>
      <c r="I126" s="822" t="s">
        <v>1205</v>
      </c>
      <c r="J126" s="822" t="s">
        <v>1206</v>
      </c>
      <c r="K126" s="822" t="s">
        <v>1207</v>
      </c>
      <c r="L126" s="825">
        <v>59.56</v>
      </c>
      <c r="M126" s="825">
        <v>59.56</v>
      </c>
      <c r="N126" s="822">
        <v>1</v>
      </c>
      <c r="O126" s="826">
        <v>1</v>
      </c>
      <c r="P126" s="825"/>
      <c r="Q126" s="827">
        <v>0</v>
      </c>
      <c r="R126" s="822"/>
      <c r="S126" s="827">
        <v>0</v>
      </c>
      <c r="T126" s="826"/>
      <c r="U126" s="828">
        <v>0</v>
      </c>
    </row>
    <row r="127" spans="1:21" ht="14.45" customHeight="1" x14ac:dyDescent="0.2">
      <c r="A127" s="821">
        <v>22</v>
      </c>
      <c r="B127" s="822" t="s">
        <v>927</v>
      </c>
      <c r="C127" s="822" t="s">
        <v>929</v>
      </c>
      <c r="D127" s="823" t="s">
        <v>1362</v>
      </c>
      <c r="E127" s="824" t="s">
        <v>943</v>
      </c>
      <c r="F127" s="822" t="s">
        <v>928</v>
      </c>
      <c r="G127" s="822" t="s">
        <v>1208</v>
      </c>
      <c r="H127" s="822" t="s">
        <v>329</v>
      </c>
      <c r="I127" s="822" t="s">
        <v>1209</v>
      </c>
      <c r="J127" s="822" t="s">
        <v>1210</v>
      </c>
      <c r="K127" s="822" t="s">
        <v>665</v>
      </c>
      <c r="L127" s="825">
        <v>192.28</v>
      </c>
      <c r="M127" s="825">
        <v>192.28</v>
      </c>
      <c r="N127" s="822">
        <v>1</v>
      </c>
      <c r="O127" s="826">
        <v>0.5</v>
      </c>
      <c r="P127" s="825"/>
      <c r="Q127" s="827">
        <v>0</v>
      </c>
      <c r="R127" s="822"/>
      <c r="S127" s="827">
        <v>0</v>
      </c>
      <c r="T127" s="826"/>
      <c r="U127" s="828">
        <v>0</v>
      </c>
    </row>
    <row r="128" spans="1:21" ht="14.45" customHeight="1" x14ac:dyDescent="0.2">
      <c r="A128" s="821">
        <v>22</v>
      </c>
      <c r="B128" s="822" t="s">
        <v>927</v>
      </c>
      <c r="C128" s="822" t="s">
        <v>929</v>
      </c>
      <c r="D128" s="823" t="s">
        <v>1362</v>
      </c>
      <c r="E128" s="824" t="s">
        <v>943</v>
      </c>
      <c r="F128" s="822" t="s">
        <v>928</v>
      </c>
      <c r="G128" s="822" t="s">
        <v>998</v>
      </c>
      <c r="H128" s="822" t="s">
        <v>607</v>
      </c>
      <c r="I128" s="822" t="s">
        <v>902</v>
      </c>
      <c r="J128" s="822" t="s">
        <v>674</v>
      </c>
      <c r="K128" s="822" t="s">
        <v>665</v>
      </c>
      <c r="L128" s="825">
        <v>0</v>
      </c>
      <c r="M128" s="825">
        <v>0</v>
      </c>
      <c r="N128" s="822">
        <v>1</v>
      </c>
      <c r="O128" s="826">
        <v>1</v>
      </c>
      <c r="P128" s="825"/>
      <c r="Q128" s="827"/>
      <c r="R128" s="822"/>
      <c r="S128" s="827">
        <v>0</v>
      </c>
      <c r="T128" s="826"/>
      <c r="U128" s="828">
        <v>0</v>
      </c>
    </row>
    <row r="129" spans="1:21" ht="14.45" customHeight="1" x14ac:dyDescent="0.2">
      <c r="A129" s="821">
        <v>22</v>
      </c>
      <c r="B129" s="822" t="s">
        <v>927</v>
      </c>
      <c r="C129" s="822" t="s">
        <v>929</v>
      </c>
      <c r="D129" s="823" t="s">
        <v>1362</v>
      </c>
      <c r="E129" s="824" t="s">
        <v>943</v>
      </c>
      <c r="F129" s="822" t="s">
        <v>928</v>
      </c>
      <c r="G129" s="822" t="s">
        <v>998</v>
      </c>
      <c r="H129" s="822" t="s">
        <v>329</v>
      </c>
      <c r="I129" s="822" t="s">
        <v>1211</v>
      </c>
      <c r="J129" s="822" t="s">
        <v>1212</v>
      </c>
      <c r="K129" s="822" t="s">
        <v>1213</v>
      </c>
      <c r="L129" s="825">
        <v>0</v>
      </c>
      <c r="M129" s="825">
        <v>0</v>
      </c>
      <c r="N129" s="822">
        <v>3</v>
      </c>
      <c r="O129" s="826">
        <v>1</v>
      </c>
      <c r="P129" s="825">
        <v>0</v>
      </c>
      <c r="Q129" s="827"/>
      <c r="R129" s="822">
        <v>3</v>
      </c>
      <c r="S129" s="827">
        <v>1</v>
      </c>
      <c r="T129" s="826">
        <v>1</v>
      </c>
      <c r="U129" s="828">
        <v>1</v>
      </c>
    </row>
    <row r="130" spans="1:21" ht="14.45" customHeight="1" x14ac:dyDescent="0.2">
      <c r="A130" s="821">
        <v>22</v>
      </c>
      <c r="B130" s="822" t="s">
        <v>927</v>
      </c>
      <c r="C130" s="822" t="s">
        <v>929</v>
      </c>
      <c r="D130" s="823" t="s">
        <v>1362</v>
      </c>
      <c r="E130" s="824" t="s">
        <v>943</v>
      </c>
      <c r="F130" s="822" t="s">
        <v>928</v>
      </c>
      <c r="G130" s="822" t="s">
        <v>1003</v>
      </c>
      <c r="H130" s="822" t="s">
        <v>607</v>
      </c>
      <c r="I130" s="822" t="s">
        <v>1004</v>
      </c>
      <c r="J130" s="822" t="s">
        <v>888</v>
      </c>
      <c r="K130" s="822" t="s">
        <v>1005</v>
      </c>
      <c r="L130" s="825">
        <v>105.23</v>
      </c>
      <c r="M130" s="825">
        <v>6103.34</v>
      </c>
      <c r="N130" s="822">
        <v>58</v>
      </c>
      <c r="O130" s="826">
        <v>56.5</v>
      </c>
      <c r="P130" s="825">
        <v>2104.6</v>
      </c>
      <c r="Q130" s="827">
        <v>0.34482758620689652</v>
      </c>
      <c r="R130" s="822">
        <v>20</v>
      </c>
      <c r="S130" s="827">
        <v>0.34482758620689657</v>
      </c>
      <c r="T130" s="826">
        <v>20</v>
      </c>
      <c r="U130" s="828">
        <v>0.35398230088495575</v>
      </c>
    </row>
    <row r="131" spans="1:21" ht="14.45" customHeight="1" x14ac:dyDescent="0.2">
      <c r="A131" s="821">
        <v>22</v>
      </c>
      <c r="B131" s="822" t="s">
        <v>927</v>
      </c>
      <c r="C131" s="822" t="s">
        <v>929</v>
      </c>
      <c r="D131" s="823" t="s">
        <v>1362</v>
      </c>
      <c r="E131" s="824" t="s">
        <v>943</v>
      </c>
      <c r="F131" s="822" t="s">
        <v>928</v>
      </c>
      <c r="G131" s="822" t="s">
        <v>1003</v>
      </c>
      <c r="H131" s="822" t="s">
        <v>607</v>
      </c>
      <c r="I131" s="822" t="s">
        <v>1006</v>
      </c>
      <c r="J131" s="822" t="s">
        <v>888</v>
      </c>
      <c r="K131" s="822" t="s">
        <v>1007</v>
      </c>
      <c r="L131" s="825">
        <v>126.27</v>
      </c>
      <c r="M131" s="825">
        <v>5934.69</v>
      </c>
      <c r="N131" s="822">
        <v>47</v>
      </c>
      <c r="O131" s="826">
        <v>41.5</v>
      </c>
      <c r="P131" s="825">
        <v>1767.78</v>
      </c>
      <c r="Q131" s="827">
        <v>0.29787234042553196</v>
      </c>
      <c r="R131" s="822">
        <v>14</v>
      </c>
      <c r="S131" s="827">
        <v>0.2978723404255319</v>
      </c>
      <c r="T131" s="826">
        <v>13</v>
      </c>
      <c r="U131" s="828">
        <v>0.31325301204819278</v>
      </c>
    </row>
    <row r="132" spans="1:21" ht="14.45" customHeight="1" x14ac:dyDescent="0.2">
      <c r="A132" s="821">
        <v>22</v>
      </c>
      <c r="B132" s="822" t="s">
        <v>927</v>
      </c>
      <c r="C132" s="822" t="s">
        <v>929</v>
      </c>
      <c r="D132" s="823" t="s">
        <v>1362</v>
      </c>
      <c r="E132" s="824" t="s">
        <v>943</v>
      </c>
      <c r="F132" s="822" t="s">
        <v>928</v>
      </c>
      <c r="G132" s="822" t="s">
        <v>1003</v>
      </c>
      <c r="H132" s="822" t="s">
        <v>607</v>
      </c>
      <c r="I132" s="822" t="s">
        <v>1008</v>
      </c>
      <c r="J132" s="822" t="s">
        <v>888</v>
      </c>
      <c r="K132" s="822" t="s">
        <v>1009</v>
      </c>
      <c r="L132" s="825">
        <v>63.14</v>
      </c>
      <c r="M132" s="825">
        <v>1262.8</v>
      </c>
      <c r="N132" s="822">
        <v>20</v>
      </c>
      <c r="O132" s="826">
        <v>18</v>
      </c>
      <c r="P132" s="825">
        <v>378.84</v>
      </c>
      <c r="Q132" s="827">
        <v>0.3</v>
      </c>
      <c r="R132" s="822">
        <v>6</v>
      </c>
      <c r="S132" s="827">
        <v>0.3</v>
      </c>
      <c r="T132" s="826">
        <v>4.5</v>
      </c>
      <c r="U132" s="828">
        <v>0.25</v>
      </c>
    </row>
    <row r="133" spans="1:21" ht="14.45" customHeight="1" x14ac:dyDescent="0.2">
      <c r="A133" s="821">
        <v>22</v>
      </c>
      <c r="B133" s="822" t="s">
        <v>927</v>
      </c>
      <c r="C133" s="822" t="s">
        <v>929</v>
      </c>
      <c r="D133" s="823" t="s">
        <v>1362</v>
      </c>
      <c r="E133" s="824" t="s">
        <v>943</v>
      </c>
      <c r="F133" s="822" t="s">
        <v>928</v>
      </c>
      <c r="G133" s="822" t="s">
        <v>1003</v>
      </c>
      <c r="H133" s="822" t="s">
        <v>607</v>
      </c>
      <c r="I133" s="822" t="s">
        <v>890</v>
      </c>
      <c r="J133" s="822" t="s">
        <v>888</v>
      </c>
      <c r="K133" s="822" t="s">
        <v>891</v>
      </c>
      <c r="L133" s="825">
        <v>84.18</v>
      </c>
      <c r="M133" s="825">
        <v>5808.42</v>
      </c>
      <c r="N133" s="822">
        <v>69</v>
      </c>
      <c r="O133" s="826">
        <v>56</v>
      </c>
      <c r="P133" s="825">
        <v>1936.140000000001</v>
      </c>
      <c r="Q133" s="827">
        <v>0.33333333333333348</v>
      </c>
      <c r="R133" s="822">
        <v>23</v>
      </c>
      <c r="S133" s="827">
        <v>0.33333333333333331</v>
      </c>
      <c r="T133" s="826">
        <v>19.5</v>
      </c>
      <c r="U133" s="828">
        <v>0.3482142857142857</v>
      </c>
    </row>
    <row r="134" spans="1:21" ht="14.45" customHeight="1" x14ac:dyDescent="0.2">
      <c r="A134" s="821">
        <v>22</v>
      </c>
      <c r="B134" s="822" t="s">
        <v>927</v>
      </c>
      <c r="C134" s="822" t="s">
        <v>929</v>
      </c>
      <c r="D134" s="823" t="s">
        <v>1362</v>
      </c>
      <c r="E134" s="824" t="s">
        <v>943</v>
      </c>
      <c r="F134" s="822" t="s">
        <v>928</v>
      </c>
      <c r="G134" s="822" t="s">
        <v>1003</v>
      </c>
      <c r="H134" s="822" t="s">
        <v>607</v>
      </c>
      <c r="I134" s="822" t="s">
        <v>887</v>
      </c>
      <c r="J134" s="822" t="s">
        <v>888</v>
      </c>
      <c r="K134" s="822" t="s">
        <v>889</v>
      </c>
      <c r="L134" s="825">
        <v>49.08</v>
      </c>
      <c r="M134" s="825">
        <v>245.39999999999998</v>
      </c>
      <c r="N134" s="822">
        <v>5</v>
      </c>
      <c r="O134" s="826">
        <v>4</v>
      </c>
      <c r="P134" s="825">
        <v>196.32</v>
      </c>
      <c r="Q134" s="827">
        <v>0.8</v>
      </c>
      <c r="R134" s="822">
        <v>4</v>
      </c>
      <c r="S134" s="827">
        <v>0.8</v>
      </c>
      <c r="T134" s="826">
        <v>3</v>
      </c>
      <c r="U134" s="828">
        <v>0.75</v>
      </c>
    </row>
    <row r="135" spans="1:21" ht="14.45" customHeight="1" x14ac:dyDescent="0.2">
      <c r="A135" s="821">
        <v>22</v>
      </c>
      <c r="B135" s="822" t="s">
        <v>927</v>
      </c>
      <c r="C135" s="822" t="s">
        <v>929</v>
      </c>
      <c r="D135" s="823" t="s">
        <v>1362</v>
      </c>
      <c r="E135" s="824" t="s">
        <v>943</v>
      </c>
      <c r="F135" s="822" t="s">
        <v>928</v>
      </c>
      <c r="G135" s="822" t="s">
        <v>1003</v>
      </c>
      <c r="H135" s="822" t="s">
        <v>607</v>
      </c>
      <c r="I135" s="822" t="s">
        <v>892</v>
      </c>
      <c r="J135" s="822" t="s">
        <v>619</v>
      </c>
      <c r="K135" s="822" t="s">
        <v>620</v>
      </c>
      <c r="L135" s="825">
        <v>84.18</v>
      </c>
      <c r="M135" s="825">
        <v>3872.2800000000016</v>
      </c>
      <c r="N135" s="822">
        <v>46</v>
      </c>
      <c r="O135" s="826">
        <v>43.5</v>
      </c>
      <c r="P135" s="825">
        <v>2272.8600000000006</v>
      </c>
      <c r="Q135" s="827">
        <v>0.58695652173913038</v>
      </c>
      <c r="R135" s="822">
        <v>27</v>
      </c>
      <c r="S135" s="827">
        <v>0.58695652173913049</v>
      </c>
      <c r="T135" s="826">
        <v>24.5</v>
      </c>
      <c r="U135" s="828">
        <v>0.56321839080459768</v>
      </c>
    </row>
    <row r="136" spans="1:21" ht="14.45" customHeight="1" x14ac:dyDescent="0.2">
      <c r="A136" s="821">
        <v>22</v>
      </c>
      <c r="B136" s="822" t="s">
        <v>927</v>
      </c>
      <c r="C136" s="822" t="s">
        <v>929</v>
      </c>
      <c r="D136" s="823" t="s">
        <v>1362</v>
      </c>
      <c r="E136" s="824" t="s">
        <v>943</v>
      </c>
      <c r="F136" s="822" t="s">
        <v>928</v>
      </c>
      <c r="G136" s="822" t="s">
        <v>1003</v>
      </c>
      <c r="H136" s="822" t="s">
        <v>607</v>
      </c>
      <c r="I136" s="822" t="s">
        <v>1011</v>
      </c>
      <c r="J136" s="822" t="s">
        <v>619</v>
      </c>
      <c r="K136" s="822" t="s">
        <v>1012</v>
      </c>
      <c r="L136" s="825">
        <v>105.23</v>
      </c>
      <c r="M136" s="825">
        <v>1367.99</v>
      </c>
      <c r="N136" s="822">
        <v>13</v>
      </c>
      <c r="O136" s="826">
        <v>13</v>
      </c>
      <c r="P136" s="825">
        <v>210.46</v>
      </c>
      <c r="Q136" s="827">
        <v>0.15384615384615385</v>
      </c>
      <c r="R136" s="822">
        <v>2</v>
      </c>
      <c r="S136" s="827">
        <v>0.15384615384615385</v>
      </c>
      <c r="T136" s="826">
        <v>2</v>
      </c>
      <c r="U136" s="828">
        <v>0.15384615384615385</v>
      </c>
    </row>
    <row r="137" spans="1:21" ht="14.45" customHeight="1" x14ac:dyDescent="0.2">
      <c r="A137" s="821">
        <v>22</v>
      </c>
      <c r="B137" s="822" t="s">
        <v>927</v>
      </c>
      <c r="C137" s="822" t="s">
        <v>929</v>
      </c>
      <c r="D137" s="823" t="s">
        <v>1362</v>
      </c>
      <c r="E137" s="824" t="s">
        <v>943</v>
      </c>
      <c r="F137" s="822" t="s">
        <v>928</v>
      </c>
      <c r="G137" s="822" t="s">
        <v>1003</v>
      </c>
      <c r="H137" s="822" t="s">
        <v>607</v>
      </c>
      <c r="I137" s="822" t="s">
        <v>1013</v>
      </c>
      <c r="J137" s="822" t="s">
        <v>619</v>
      </c>
      <c r="K137" s="822" t="s">
        <v>1014</v>
      </c>
      <c r="L137" s="825">
        <v>63.14</v>
      </c>
      <c r="M137" s="825">
        <v>694.54</v>
      </c>
      <c r="N137" s="822">
        <v>11</v>
      </c>
      <c r="O137" s="826">
        <v>10.5</v>
      </c>
      <c r="P137" s="825">
        <v>126.28</v>
      </c>
      <c r="Q137" s="827">
        <v>0.18181818181818182</v>
      </c>
      <c r="R137" s="822">
        <v>2</v>
      </c>
      <c r="S137" s="827">
        <v>0.18181818181818182</v>
      </c>
      <c r="T137" s="826">
        <v>1.5</v>
      </c>
      <c r="U137" s="828">
        <v>0.14285714285714285</v>
      </c>
    </row>
    <row r="138" spans="1:21" ht="14.45" customHeight="1" x14ac:dyDescent="0.2">
      <c r="A138" s="821">
        <v>22</v>
      </c>
      <c r="B138" s="822" t="s">
        <v>927</v>
      </c>
      <c r="C138" s="822" t="s">
        <v>929</v>
      </c>
      <c r="D138" s="823" t="s">
        <v>1362</v>
      </c>
      <c r="E138" s="824" t="s">
        <v>943</v>
      </c>
      <c r="F138" s="822" t="s">
        <v>928</v>
      </c>
      <c r="G138" s="822" t="s">
        <v>1003</v>
      </c>
      <c r="H138" s="822" t="s">
        <v>607</v>
      </c>
      <c r="I138" s="822" t="s">
        <v>1015</v>
      </c>
      <c r="J138" s="822" t="s">
        <v>619</v>
      </c>
      <c r="K138" s="822" t="s">
        <v>1016</v>
      </c>
      <c r="L138" s="825">
        <v>126.27</v>
      </c>
      <c r="M138" s="825">
        <v>3535.56</v>
      </c>
      <c r="N138" s="822">
        <v>28</v>
      </c>
      <c r="O138" s="826">
        <v>26</v>
      </c>
      <c r="P138" s="825">
        <v>1641.51</v>
      </c>
      <c r="Q138" s="827">
        <v>0.4642857142857143</v>
      </c>
      <c r="R138" s="822">
        <v>13</v>
      </c>
      <c r="S138" s="827">
        <v>0.4642857142857143</v>
      </c>
      <c r="T138" s="826">
        <v>11.5</v>
      </c>
      <c r="U138" s="828">
        <v>0.44230769230769229</v>
      </c>
    </row>
    <row r="139" spans="1:21" ht="14.45" customHeight="1" x14ac:dyDescent="0.2">
      <c r="A139" s="821">
        <v>22</v>
      </c>
      <c r="B139" s="822" t="s">
        <v>927</v>
      </c>
      <c r="C139" s="822" t="s">
        <v>929</v>
      </c>
      <c r="D139" s="823" t="s">
        <v>1362</v>
      </c>
      <c r="E139" s="824" t="s">
        <v>943</v>
      </c>
      <c r="F139" s="822" t="s">
        <v>928</v>
      </c>
      <c r="G139" s="822" t="s">
        <v>1003</v>
      </c>
      <c r="H139" s="822" t="s">
        <v>607</v>
      </c>
      <c r="I139" s="822" t="s">
        <v>1017</v>
      </c>
      <c r="J139" s="822" t="s">
        <v>619</v>
      </c>
      <c r="K139" s="822" t="s">
        <v>1018</v>
      </c>
      <c r="L139" s="825">
        <v>74.08</v>
      </c>
      <c r="M139" s="825">
        <v>296.32</v>
      </c>
      <c r="N139" s="822">
        <v>4</v>
      </c>
      <c r="O139" s="826">
        <v>4</v>
      </c>
      <c r="P139" s="825">
        <v>148.16</v>
      </c>
      <c r="Q139" s="827">
        <v>0.5</v>
      </c>
      <c r="R139" s="822">
        <v>2</v>
      </c>
      <c r="S139" s="827">
        <v>0.5</v>
      </c>
      <c r="T139" s="826">
        <v>2</v>
      </c>
      <c r="U139" s="828">
        <v>0.5</v>
      </c>
    </row>
    <row r="140" spans="1:21" ht="14.45" customHeight="1" x14ac:dyDescent="0.2">
      <c r="A140" s="821">
        <v>22</v>
      </c>
      <c r="B140" s="822" t="s">
        <v>927</v>
      </c>
      <c r="C140" s="822" t="s">
        <v>929</v>
      </c>
      <c r="D140" s="823" t="s">
        <v>1362</v>
      </c>
      <c r="E140" s="824" t="s">
        <v>943</v>
      </c>
      <c r="F140" s="822" t="s">
        <v>928</v>
      </c>
      <c r="G140" s="822" t="s">
        <v>1003</v>
      </c>
      <c r="H140" s="822" t="s">
        <v>607</v>
      </c>
      <c r="I140" s="822" t="s">
        <v>912</v>
      </c>
      <c r="J140" s="822" t="s">
        <v>619</v>
      </c>
      <c r="K140" s="822" t="s">
        <v>716</v>
      </c>
      <c r="L140" s="825">
        <v>94.28</v>
      </c>
      <c r="M140" s="825">
        <v>471.40000000000003</v>
      </c>
      <c r="N140" s="822">
        <v>5</v>
      </c>
      <c r="O140" s="826">
        <v>5</v>
      </c>
      <c r="P140" s="825">
        <v>188.56</v>
      </c>
      <c r="Q140" s="827">
        <v>0.39999999999999997</v>
      </c>
      <c r="R140" s="822">
        <v>2</v>
      </c>
      <c r="S140" s="827">
        <v>0.4</v>
      </c>
      <c r="T140" s="826">
        <v>2</v>
      </c>
      <c r="U140" s="828">
        <v>0.4</v>
      </c>
    </row>
    <row r="141" spans="1:21" ht="14.45" customHeight="1" x14ac:dyDescent="0.2">
      <c r="A141" s="821">
        <v>22</v>
      </c>
      <c r="B141" s="822" t="s">
        <v>927</v>
      </c>
      <c r="C141" s="822" t="s">
        <v>929</v>
      </c>
      <c r="D141" s="823" t="s">
        <v>1362</v>
      </c>
      <c r="E141" s="824" t="s">
        <v>943</v>
      </c>
      <c r="F141" s="822" t="s">
        <v>928</v>
      </c>
      <c r="G141" s="822" t="s">
        <v>1003</v>
      </c>
      <c r="H141" s="822" t="s">
        <v>607</v>
      </c>
      <c r="I141" s="822" t="s">
        <v>1019</v>
      </c>
      <c r="J141" s="822" t="s">
        <v>619</v>
      </c>
      <c r="K141" s="822" t="s">
        <v>1020</v>
      </c>
      <c r="L141" s="825">
        <v>168.36</v>
      </c>
      <c r="M141" s="825">
        <v>1346.88</v>
      </c>
      <c r="N141" s="822">
        <v>8</v>
      </c>
      <c r="O141" s="826">
        <v>6.5</v>
      </c>
      <c r="P141" s="825">
        <v>841.80000000000007</v>
      </c>
      <c r="Q141" s="827">
        <v>0.625</v>
      </c>
      <c r="R141" s="822">
        <v>5</v>
      </c>
      <c r="S141" s="827">
        <v>0.625</v>
      </c>
      <c r="T141" s="826">
        <v>4</v>
      </c>
      <c r="U141" s="828">
        <v>0.61538461538461542</v>
      </c>
    </row>
    <row r="142" spans="1:21" ht="14.45" customHeight="1" x14ac:dyDescent="0.2">
      <c r="A142" s="821">
        <v>22</v>
      </c>
      <c r="B142" s="822" t="s">
        <v>927</v>
      </c>
      <c r="C142" s="822" t="s">
        <v>929</v>
      </c>
      <c r="D142" s="823" t="s">
        <v>1362</v>
      </c>
      <c r="E142" s="824" t="s">
        <v>943</v>
      </c>
      <c r="F142" s="822" t="s">
        <v>928</v>
      </c>
      <c r="G142" s="822" t="s">
        <v>1003</v>
      </c>
      <c r="H142" s="822" t="s">
        <v>607</v>
      </c>
      <c r="I142" s="822" t="s">
        <v>1021</v>
      </c>
      <c r="J142" s="822" t="s">
        <v>619</v>
      </c>
      <c r="K142" s="822" t="s">
        <v>1022</v>
      </c>
      <c r="L142" s="825">
        <v>115.33</v>
      </c>
      <c r="M142" s="825">
        <v>461.32</v>
      </c>
      <c r="N142" s="822">
        <v>4</v>
      </c>
      <c r="O142" s="826">
        <v>4</v>
      </c>
      <c r="P142" s="825">
        <v>230.66</v>
      </c>
      <c r="Q142" s="827">
        <v>0.5</v>
      </c>
      <c r="R142" s="822">
        <v>2</v>
      </c>
      <c r="S142" s="827">
        <v>0.5</v>
      </c>
      <c r="T142" s="826">
        <v>2</v>
      </c>
      <c r="U142" s="828">
        <v>0.5</v>
      </c>
    </row>
    <row r="143" spans="1:21" ht="14.45" customHeight="1" x14ac:dyDescent="0.2">
      <c r="A143" s="821">
        <v>22</v>
      </c>
      <c r="B143" s="822" t="s">
        <v>927</v>
      </c>
      <c r="C143" s="822" t="s">
        <v>929</v>
      </c>
      <c r="D143" s="823" t="s">
        <v>1362</v>
      </c>
      <c r="E143" s="824" t="s">
        <v>943</v>
      </c>
      <c r="F143" s="822" t="s">
        <v>928</v>
      </c>
      <c r="G143" s="822" t="s">
        <v>1027</v>
      </c>
      <c r="H143" s="822" t="s">
        <v>329</v>
      </c>
      <c r="I143" s="822" t="s">
        <v>1028</v>
      </c>
      <c r="J143" s="822" t="s">
        <v>1029</v>
      </c>
      <c r="K143" s="822" t="s">
        <v>1030</v>
      </c>
      <c r="L143" s="825">
        <v>0</v>
      </c>
      <c r="M143" s="825">
        <v>0</v>
      </c>
      <c r="N143" s="822">
        <v>15</v>
      </c>
      <c r="O143" s="826">
        <v>10.5</v>
      </c>
      <c r="P143" s="825">
        <v>0</v>
      </c>
      <c r="Q143" s="827"/>
      <c r="R143" s="822">
        <v>13</v>
      </c>
      <c r="S143" s="827">
        <v>0.8666666666666667</v>
      </c>
      <c r="T143" s="826">
        <v>8.5</v>
      </c>
      <c r="U143" s="828">
        <v>0.80952380952380953</v>
      </c>
    </row>
    <row r="144" spans="1:21" ht="14.45" customHeight="1" x14ac:dyDescent="0.2">
      <c r="A144" s="821">
        <v>22</v>
      </c>
      <c r="B144" s="822" t="s">
        <v>927</v>
      </c>
      <c r="C144" s="822" t="s">
        <v>929</v>
      </c>
      <c r="D144" s="823" t="s">
        <v>1362</v>
      </c>
      <c r="E144" s="824" t="s">
        <v>943</v>
      </c>
      <c r="F144" s="822" t="s">
        <v>928</v>
      </c>
      <c r="G144" s="822" t="s">
        <v>1214</v>
      </c>
      <c r="H144" s="822" t="s">
        <v>329</v>
      </c>
      <c r="I144" s="822" t="s">
        <v>1215</v>
      </c>
      <c r="J144" s="822" t="s">
        <v>1216</v>
      </c>
      <c r="K144" s="822" t="s">
        <v>1217</v>
      </c>
      <c r="L144" s="825">
        <v>121.92</v>
      </c>
      <c r="M144" s="825">
        <v>121.92</v>
      </c>
      <c r="N144" s="822">
        <v>1</v>
      </c>
      <c r="O144" s="826"/>
      <c r="P144" s="825"/>
      <c r="Q144" s="827">
        <v>0</v>
      </c>
      <c r="R144" s="822"/>
      <c r="S144" s="827">
        <v>0</v>
      </c>
      <c r="T144" s="826"/>
      <c r="U144" s="828"/>
    </row>
    <row r="145" spans="1:21" ht="14.45" customHeight="1" x14ac:dyDescent="0.2">
      <c r="A145" s="821">
        <v>22</v>
      </c>
      <c r="B145" s="822" t="s">
        <v>927</v>
      </c>
      <c r="C145" s="822" t="s">
        <v>929</v>
      </c>
      <c r="D145" s="823" t="s">
        <v>1362</v>
      </c>
      <c r="E145" s="824" t="s">
        <v>936</v>
      </c>
      <c r="F145" s="822" t="s">
        <v>928</v>
      </c>
      <c r="G145" s="822" t="s">
        <v>1081</v>
      </c>
      <c r="H145" s="822" t="s">
        <v>329</v>
      </c>
      <c r="I145" s="822" t="s">
        <v>1082</v>
      </c>
      <c r="J145" s="822" t="s">
        <v>1083</v>
      </c>
      <c r="K145" s="822" t="s">
        <v>1084</v>
      </c>
      <c r="L145" s="825">
        <v>35.11</v>
      </c>
      <c r="M145" s="825">
        <v>105.33</v>
      </c>
      <c r="N145" s="822">
        <v>3</v>
      </c>
      <c r="O145" s="826">
        <v>0.5</v>
      </c>
      <c r="P145" s="825">
        <v>105.33</v>
      </c>
      <c r="Q145" s="827">
        <v>1</v>
      </c>
      <c r="R145" s="822">
        <v>3</v>
      </c>
      <c r="S145" s="827">
        <v>1</v>
      </c>
      <c r="T145" s="826">
        <v>0.5</v>
      </c>
      <c r="U145" s="828">
        <v>1</v>
      </c>
    </row>
    <row r="146" spans="1:21" ht="14.45" customHeight="1" x14ac:dyDescent="0.2">
      <c r="A146" s="821">
        <v>22</v>
      </c>
      <c r="B146" s="822" t="s">
        <v>927</v>
      </c>
      <c r="C146" s="822" t="s">
        <v>929</v>
      </c>
      <c r="D146" s="823" t="s">
        <v>1362</v>
      </c>
      <c r="E146" s="824" t="s">
        <v>936</v>
      </c>
      <c r="F146" s="822" t="s">
        <v>928</v>
      </c>
      <c r="G146" s="822" t="s">
        <v>1218</v>
      </c>
      <c r="H146" s="822" t="s">
        <v>329</v>
      </c>
      <c r="I146" s="822" t="s">
        <v>1219</v>
      </c>
      <c r="J146" s="822" t="s">
        <v>1220</v>
      </c>
      <c r="K146" s="822" t="s">
        <v>1221</v>
      </c>
      <c r="L146" s="825">
        <v>23.49</v>
      </c>
      <c r="M146" s="825">
        <v>23.49</v>
      </c>
      <c r="N146" s="822">
        <v>1</v>
      </c>
      <c r="O146" s="826">
        <v>1</v>
      </c>
      <c r="P146" s="825"/>
      <c r="Q146" s="827">
        <v>0</v>
      </c>
      <c r="R146" s="822"/>
      <c r="S146" s="827">
        <v>0</v>
      </c>
      <c r="T146" s="826"/>
      <c r="U146" s="828">
        <v>0</v>
      </c>
    </row>
    <row r="147" spans="1:21" ht="14.45" customHeight="1" x14ac:dyDescent="0.2">
      <c r="A147" s="821">
        <v>22</v>
      </c>
      <c r="B147" s="822" t="s">
        <v>927</v>
      </c>
      <c r="C147" s="822" t="s">
        <v>929</v>
      </c>
      <c r="D147" s="823" t="s">
        <v>1362</v>
      </c>
      <c r="E147" s="824" t="s">
        <v>936</v>
      </c>
      <c r="F147" s="822" t="s">
        <v>928</v>
      </c>
      <c r="G147" s="822" t="s">
        <v>1222</v>
      </c>
      <c r="H147" s="822" t="s">
        <v>329</v>
      </c>
      <c r="I147" s="822" t="s">
        <v>1223</v>
      </c>
      <c r="J147" s="822" t="s">
        <v>1224</v>
      </c>
      <c r="K147" s="822" t="s">
        <v>1225</v>
      </c>
      <c r="L147" s="825">
        <v>247.17</v>
      </c>
      <c r="M147" s="825">
        <v>247.17</v>
      </c>
      <c r="N147" s="822">
        <v>1</v>
      </c>
      <c r="O147" s="826">
        <v>1</v>
      </c>
      <c r="P147" s="825">
        <v>247.17</v>
      </c>
      <c r="Q147" s="827">
        <v>1</v>
      </c>
      <c r="R147" s="822">
        <v>1</v>
      </c>
      <c r="S147" s="827">
        <v>1</v>
      </c>
      <c r="T147" s="826">
        <v>1</v>
      </c>
      <c r="U147" s="828">
        <v>1</v>
      </c>
    </row>
    <row r="148" spans="1:21" ht="14.45" customHeight="1" x14ac:dyDescent="0.2">
      <c r="A148" s="821">
        <v>22</v>
      </c>
      <c r="B148" s="822" t="s">
        <v>927</v>
      </c>
      <c r="C148" s="822" t="s">
        <v>929</v>
      </c>
      <c r="D148" s="823" t="s">
        <v>1362</v>
      </c>
      <c r="E148" s="824" t="s">
        <v>936</v>
      </c>
      <c r="F148" s="822" t="s">
        <v>928</v>
      </c>
      <c r="G148" s="822" t="s">
        <v>1226</v>
      </c>
      <c r="H148" s="822" t="s">
        <v>329</v>
      </c>
      <c r="I148" s="822" t="s">
        <v>1227</v>
      </c>
      <c r="J148" s="822" t="s">
        <v>1228</v>
      </c>
      <c r="K148" s="822" t="s">
        <v>1229</v>
      </c>
      <c r="L148" s="825">
        <v>44.85</v>
      </c>
      <c r="M148" s="825">
        <v>44.85</v>
      </c>
      <c r="N148" s="822">
        <v>1</v>
      </c>
      <c r="O148" s="826">
        <v>1</v>
      </c>
      <c r="P148" s="825">
        <v>44.85</v>
      </c>
      <c r="Q148" s="827">
        <v>1</v>
      </c>
      <c r="R148" s="822">
        <v>1</v>
      </c>
      <c r="S148" s="827">
        <v>1</v>
      </c>
      <c r="T148" s="826">
        <v>1</v>
      </c>
      <c r="U148" s="828">
        <v>1</v>
      </c>
    </row>
    <row r="149" spans="1:21" ht="14.45" customHeight="1" x14ac:dyDescent="0.2">
      <c r="A149" s="821">
        <v>22</v>
      </c>
      <c r="B149" s="822" t="s">
        <v>927</v>
      </c>
      <c r="C149" s="822" t="s">
        <v>929</v>
      </c>
      <c r="D149" s="823" t="s">
        <v>1362</v>
      </c>
      <c r="E149" s="824" t="s">
        <v>936</v>
      </c>
      <c r="F149" s="822" t="s">
        <v>928</v>
      </c>
      <c r="G149" s="822" t="s">
        <v>966</v>
      </c>
      <c r="H149" s="822" t="s">
        <v>329</v>
      </c>
      <c r="I149" s="822" t="s">
        <v>970</v>
      </c>
      <c r="J149" s="822" t="s">
        <v>968</v>
      </c>
      <c r="K149" s="822" t="s">
        <v>971</v>
      </c>
      <c r="L149" s="825">
        <v>273.33</v>
      </c>
      <c r="M149" s="825">
        <v>546.66</v>
      </c>
      <c r="N149" s="822">
        <v>2</v>
      </c>
      <c r="O149" s="826">
        <v>2</v>
      </c>
      <c r="P149" s="825">
        <v>546.66</v>
      </c>
      <c r="Q149" s="827">
        <v>1</v>
      </c>
      <c r="R149" s="822">
        <v>2</v>
      </c>
      <c r="S149" s="827">
        <v>1</v>
      </c>
      <c r="T149" s="826">
        <v>2</v>
      </c>
      <c r="U149" s="828">
        <v>1</v>
      </c>
    </row>
    <row r="150" spans="1:21" ht="14.45" customHeight="1" x14ac:dyDescent="0.2">
      <c r="A150" s="821">
        <v>22</v>
      </c>
      <c r="B150" s="822" t="s">
        <v>927</v>
      </c>
      <c r="C150" s="822" t="s">
        <v>929</v>
      </c>
      <c r="D150" s="823" t="s">
        <v>1362</v>
      </c>
      <c r="E150" s="824" t="s">
        <v>936</v>
      </c>
      <c r="F150" s="822" t="s">
        <v>928</v>
      </c>
      <c r="G150" s="822" t="s">
        <v>1108</v>
      </c>
      <c r="H150" s="822" t="s">
        <v>329</v>
      </c>
      <c r="I150" s="822" t="s">
        <v>1109</v>
      </c>
      <c r="J150" s="822" t="s">
        <v>1110</v>
      </c>
      <c r="K150" s="822" t="s">
        <v>1111</v>
      </c>
      <c r="L150" s="825">
        <v>49.04</v>
      </c>
      <c r="M150" s="825">
        <v>49.04</v>
      </c>
      <c r="N150" s="822">
        <v>1</v>
      </c>
      <c r="O150" s="826">
        <v>1</v>
      </c>
      <c r="P150" s="825">
        <v>49.04</v>
      </c>
      <c r="Q150" s="827">
        <v>1</v>
      </c>
      <c r="R150" s="822">
        <v>1</v>
      </c>
      <c r="S150" s="827">
        <v>1</v>
      </c>
      <c r="T150" s="826">
        <v>1</v>
      </c>
      <c r="U150" s="828">
        <v>1</v>
      </c>
    </row>
    <row r="151" spans="1:21" ht="14.45" customHeight="1" x14ac:dyDescent="0.2">
      <c r="A151" s="821">
        <v>22</v>
      </c>
      <c r="B151" s="822" t="s">
        <v>927</v>
      </c>
      <c r="C151" s="822" t="s">
        <v>929</v>
      </c>
      <c r="D151" s="823" t="s">
        <v>1362</v>
      </c>
      <c r="E151" s="824" t="s">
        <v>936</v>
      </c>
      <c r="F151" s="822" t="s">
        <v>928</v>
      </c>
      <c r="G151" s="822" t="s">
        <v>986</v>
      </c>
      <c r="H151" s="822" t="s">
        <v>329</v>
      </c>
      <c r="I151" s="822" t="s">
        <v>987</v>
      </c>
      <c r="J151" s="822" t="s">
        <v>988</v>
      </c>
      <c r="K151" s="822" t="s">
        <v>989</v>
      </c>
      <c r="L151" s="825">
        <v>218.62</v>
      </c>
      <c r="M151" s="825">
        <v>218.62</v>
      </c>
      <c r="N151" s="822">
        <v>1</v>
      </c>
      <c r="O151" s="826">
        <v>0.5</v>
      </c>
      <c r="P151" s="825">
        <v>218.62</v>
      </c>
      <c r="Q151" s="827">
        <v>1</v>
      </c>
      <c r="R151" s="822">
        <v>1</v>
      </c>
      <c r="S151" s="827">
        <v>1</v>
      </c>
      <c r="T151" s="826">
        <v>0.5</v>
      </c>
      <c r="U151" s="828">
        <v>1</v>
      </c>
    </row>
    <row r="152" spans="1:21" ht="14.45" customHeight="1" x14ac:dyDescent="0.2">
      <c r="A152" s="821">
        <v>22</v>
      </c>
      <c r="B152" s="822" t="s">
        <v>927</v>
      </c>
      <c r="C152" s="822" t="s">
        <v>929</v>
      </c>
      <c r="D152" s="823" t="s">
        <v>1362</v>
      </c>
      <c r="E152" s="824" t="s">
        <v>936</v>
      </c>
      <c r="F152" s="822" t="s">
        <v>928</v>
      </c>
      <c r="G152" s="822" t="s">
        <v>1230</v>
      </c>
      <c r="H152" s="822" t="s">
        <v>329</v>
      </c>
      <c r="I152" s="822" t="s">
        <v>1231</v>
      </c>
      <c r="J152" s="822" t="s">
        <v>1232</v>
      </c>
      <c r="K152" s="822" t="s">
        <v>1233</v>
      </c>
      <c r="L152" s="825">
        <v>97.96</v>
      </c>
      <c r="M152" s="825">
        <v>195.92</v>
      </c>
      <c r="N152" s="822">
        <v>2</v>
      </c>
      <c r="O152" s="826">
        <v>1</v>
      </c>
      <c r="P152" s="825">
        <v>195.92</v>
      </c>
      <c r="Q152" s="827">
        <v>1</v>
      </c>
      <c r="R152" s="822">
        <v>2</v>
      </c>
      <c r="S152" s="827">
        <v>1</v>
      </c>
      <c r="T152" s="826">
        <v>1</v>
      </c>
      <c r="U152" s="828">
        <v>1</v>
      </c>
    </row>
    <row r="153" spans="1:21" ht="14.45" customHeight="1" x14ac:dyDescent="0.2">
      <c r="A153" s="821">
        <v>22</v>
      </c>
      <c r="B153" s="822" t="s">
        <v>927</v>
      </c>
      <c r="C153" s="822" t="s">
        <v>929</v>
      </c>
      <c r="D153" s="823" t="s">
        <v>1362</v>
      </c>
      <c r="E153" s="824" t="s">
        <v>936</v>
      </c>
      <c r="F153" s="822" t="s">
        <v>928</v>
      </c>
      <c r="G153" s="822" t="s">
        <v>1234</v>
      </c>
      <c r="H153" s="822" t="s">
        <v>329</v>
      </c>
      <c r="I153" s="822" t="s">
        <v>1235</v>
      </c>
      <c r="J153" s="822" t="s">
        <v>1236</v>
      </c>
      <c r="K153" s="822" t="s">
        <v>1237</v>
      </c>
      <c r="L153" s="825">
        <v>0</v>
      </c>
      <c r="M153" s="825">
        <v>0</v>
      </c>
      <c r="N153" s="822">
        <v>2</v>
      </c>
      <c r="O153" s="826">
        <v>1</v>
      </c>
      <c r="P153" s="825">
        <v>0</v>
      </c>
      <c r="Q153" s="827"/>
      <c r="R153" s="822">
        <v>2</v>
      </c>
      <c r="S153" s="827">
        <v>1</v>
      </c>
      <c r="T153" s="826">
        <v>1</v>
      </c>
      <c r="U153" s="828">
        <v>1</v>
      </c>
    </row>
    <row r="154" spans="1:21" ht="14.45" customHeight="1" x14ac:dyDescent="0.2">
      <c r="A154" s="821">
        <v>22</v>
      </c>
      <c r="B154" s="822" t="s">
        <v>927</v>
      </c>
      <c r="C154" s="822" t="s">
        <v>929</v>
      </c>
      <c r="D154" s="823" t="s">
        <v>1362</v>
      </c>
      <c r="E154" s="824" t="s">
        <v>936</v>
      </c>
      <c r="F154" s="822" t="s">
        <v>928</v>
      </c>
      <c r="G154" s="822" t="s">
        <v>1133</v>
      </c>
      <c r="H154" s="822" t="s">
        <v>607</v>
      </c>
      <c r="I154" s="822" t="s">
        <v>1238</v>
      </c>
      <c r="J154" s="822" t="s">
        <v>1239</v>
      </c>
      <c r="K154" s="822" t="s">
        <v>1240</v>
      </c>
      <c r="L154" s="825">
        <v>154.36000000000001</v>
      </c>
      <c r="M154" s="825">
        <v>154.36000000000001</v>
      </c>
      <c r="N154" s="822">
        <v>1</v>
      </c>
      <c r="O154" s="826">
        <v>1</v>
      </c>
      <c r="P154" s="825"/>
      <c r="Q154" s="827">
        <v>0</v>
      </c>
      <c r="R154" s="822"/>
      <c r="S154" s="827">
        <v>0</v>
      </c>
      <c r="T154" s="826"/>
      <c r="U154" s="828">
        <v>0</v>
      </c>
    </row>
    <row r="155" spans="1:21" ht="14.45" customHeight="1" x14ac:dyDescent="0.2">
      <c r="A155" s="821">
        <v>22</v>
      </c>
      <c r="B155" s="822" t="s">
        <v>927</v>
      </c>
      <c r="C155" s="822" t="s">
        <v>929</v>
      </c>
      <c r="D155" s="823" t="s">
        <v>1362</v>
      </c>
      <c r="E155" s="824" t="s">
        <v>936</v>
      </c>
      <c r="F155" s="822" t="s">
        <v>928</v>
      </c>
      <c r="G155" s="822" t="s">
        <v>1003</v>
      </c>
      <c r="H155" s="822" t="s">
        <v>607</v>
      </c>
      <c r="I155" s="822" t="s">
        <v>1004</v>
      </c>
      <c r="J155" s="822" t="s">
        <v>888</v>
      </c>
      <c r="K155" s="822" t="s">
        <v>1005</v>
      </c>
      <c r="L155" s="825">
        <v>105.23</v>
      </c>
      <c r="M155" s="825">
        <v>1052.3</v>
      </c>
      <c r="N155" s="822">
        <v>10</v>
      </c>
      <c r="O155" s="826">
        <v>9</v>
      </c>
      <c r="P155" s="825">
        <v>315.69</v>
      </c>
      <c r="Q155" s="827">
        <v>0.3</v>
      </c>
      <c r="R155" s="822">
        <v>3</v>
      </c>
      <c r="S155" s="827">
        <v>0.3</v>
      </c>
      <c r="T155" s="826">
        <v>2.5</v>
      </c>
      <c r="U155" s="828">
        <v>0.27777777777777779</v>
      </c>
    </row>
    <row r="156" spans="1:21" ht="14.45" customHeight="1" x14ac:dyDescent="0.2">
      <c r="A156" s="821">
        <v>22</v>
      </c>
      <c r="B156" s="822" t="s">
        <v>927</v>
      </c>
      <c r="C156" s="822" t="s">
        <v>929</v>
      </c>
      <c r="D156" s="823" t="s">
        <v>1362</v>
      </c>
      <c r="E156" s="824" t="s">
        <v>936</v>
      </c>
      <c r="F156" s="822" t="s">
        <v>928</v>
      </c>
      <c r="G156" s="822" t="s">
        <v>1003</v>
      </c>
      <c r="H156" s="822" t="s">
        <v>607</v>
      </c>
      <c r="I156" s="822" t="s">
        <v>1006</v>
      </c>
      <c r="J156" s="822" t="s">
        <v>888</v>
      </c>
      <c r="K156" s="822" t="s">
        <v>1007</v>
      </c>
      <c r="L156" s="825">
        <v>126.27</v>
      </c>
      <c r="M156" s="825">
        <v>4545.72</v>
      </c>
      <c r="N156" s="822">
        <v>36</v>
      </c>
      <c r="O156" s="826">
        <v>34</v>
      </c>
      <c r="P156" s="825">
        <v>1767.78</v>
      </c>
      <c r="Q156" s="827">
        <v>0.38888888888888884</v>
      </c>
      <c r="R156" s="822">
        <v>14</v>
      </c>
      <c r="S156" s="827">
        <v>0.3888888888888889</v>
      </c>
      <c r="T156" s="826">
        <v>12</v>
      </c>
      <c r="U156" s="828">
        <v>0.35294117647058826</v>
      </c>
    </row>
    <row r="157" spans="1:21" ht="14.45" customHeight="1" x14ac:dyDescent="0.2">
      <c r="A157" s="821">
        <v>22</v>
      </c>
      <c r="B157" s="822" t="s">
        <v>927</v>
      </c>
      <c r="C157" s="822" t="s">
        <v>929</v>
      </c>
      <c r="D157" s="823" t="s">
        <v>1362</v>
      </c>
      <c r="E157" s="824" t="s">
        <v>936</v>
      </c>
      <c r="F157" s="822" t="s">
        <v>928</v>
      </c>
      <c r="G157" s="822" t="s">
        <v>1003</v>
      </c>
      <c r="H157" s="822" t="s">
        <v>607</v>
      </c>
      <c r="I157" s="822" t="s">
        <v>1008</v>
      </c>
      <c r="J157" s="822" t="s">
        <v>888</v>
      </c>
      <c r="K157" s="822" t="s">
        <v>1009</v>
      </c>
      <c r="L157" s="825">
        <v>63.14</v>
      </c>
      <c r="M157" s="825">
        <v>126.28</v>
      </c>
      <c r="N157" s="822">
        <v>2</v>
      </c>
      <c r="O157" s="826">
        <v>2</v>
      </c>
      <c r="P157" s="825"/>
      <c r="Q157" s="827">
        <v>0</v>
      </c>
      <c r="R157" s="822"/>
      <c r="S157" s="827">
        <v>0</v>
      </c>
      <c r="T157" s="826"/>
      <c r="U157" s="828">
        <v>0</v>
      </c>
    </row>
    <row r="158" spans="1:21" ht="14.45" customHeight="1" x14ac:dyDescent="0.2">
      <c r="A158" s="821">
        <v>22</v>
      </c>
      <c r="B158" s="822" t="s">
        <v>927</v>
      </c>
      <c r="C158" s="822" t="s">
        <v>929</v>
      </c>
      <c r="D158" s="823" t="s">
        <v>1362</v>
      </c>
      <c r="E158" s="824" t="s">
        <v>936</v>
      </c>
      <c r="F158" s="822" t="s">
        <v>928</v>
      </c>
      <c r="G158" s="822" t="s">
        <v>1003</v>
      </c>
      <c r="H158" s="822" t="s">
        <v>607</v>
      </c>
      <c r="I158" s="822" t="s">
        <v>890</v>
      </c>
      <c r="J158" s="822" t="s">
        <v>888</v>
      </c>
      <c r="K158" s="822" t="s">
        <v>891</v>
      </c>
      <c r="L158" s="825">
        <v>84.18</v>
      </c>
      <c r="M158" s="825">
        <v>2188.6800000000007</v>
      </c>
      <c r="N158" s="822">
        <v>26</v>
      </c>
      <c r="O158" s="826">
        <v>22.5</v>
      </c>
      <c r="P158" s="825">
        <v>1431.0600000000006</v>
      </c>
      <c r="Q158" s="827">
        <v>0.65384615384615385</v>
      </c>
      <c r="R158" s="822">
        <v>17</v>
      </c>
      <c r="S158" s="827">
        <v>0.65384615384615385</v>
      </c>
      <c r="T158" s="826">
        <v>14</v>
      </c>
      <c r="U158" s="828">
        <v>0.62222222222222223</v>
      </c>
    </row>
    <row r="159" spans="1:21" ht="14.45" customHeight="1" x14ac:dyDescent="0.2">
      <c r="A159" s="821">
        <v>22</v>
      </c>
      <c r="B159" s="822" t="s">
        <v>927</v>
      </c>
      <c r="C159" s="822" t="s">
        <v>929</v>
      </c>
      <c r="D159" s="823" t="s">
        <v>1362</v>
      </c>
      <c r="E159" s="824" t="s">
        <v>936</v>
      </c>
      <c r="F159" s="822" t="s">
        <v>928</v>
      </c>
      <c r="G159" s="822" t="s">
        <v>1003</v>
      </c>
      <c r="H159" s="822" t="s">
        <v>607</v>
      </c>
      <c r="I159" s="822" t="s">
        <v>887</v>
      </c>
      <c r="J159" s="822" t="s">
        <v>888</v>
      </c>
      <c r="K159" s="822" t="s">
        <v>889</v>
      </c>
      <c r="L159" s="825">
        <v>49.08</v>
      </c>
      <c r="M159" s="825">
        <v>196.32</v>
      </c>
      <c r="N159" s="822">
        <v>4</v>
      </c>
      <c r="O159" s="826">
        <v>4</v>
      </c>
      <c r="P159" s="825">
        <v>98.16</v>
      </c>
      <c r="Q159" s="827">
        <v>0.5</v>
      </c>
      <c r="R159" s="822">
        <v>2</v>
      </c>
      <c r="S159" s="827">
        <v>0.5</v>
      </c>
      <c r="T159" s="826">
        <v>2</v>
      </c>
      <c r="U159" s="828">
        <v>0.5</v>
      </c>
    </row>
    <row r="160" spans="1:21" ht="14.45" customHeight="1" x14ac:dyDescent="0.2">
      <c r="A160" s="821">
        <v>22</v>
      </c>
      <c r="B160" s="822" t="s">
        <v>927</v>
      </c>
      <c r="C160" s="822" t="s">
        <v>929</v>
      </c>
      <c r="D160" s="823" t="s">
        <v>1362</v>
      </c>
      <c r="E160" s="824" t="s">
        <v>936</v>
      </c>
      <c r="F160" s="822" t="s">
        <v>928</v>
      </c>
      <c r="G160" s="822" t="s">
        <v>1003</v>
      </c>
      <c r="H160" s="822" t="s">
        <v>607</v>
      </c>
      <c r="I160" s="822" t="s">
        <v>892</v>
      </c>
      <c r="J160" s="822" t="s">
        <v>619</v>
      </c>
      <c r="K160" s="822" t="s">
        <v>620</v>
      </c>
      <c r="L160" s="825">
        <v>84.18</v>
      </c>
      <c r="M160" s="825">
        <v>420.90000000000003</v>
      </c>
      <c r="N160" s="822">
        <v>5</v>
      </c>
      <c r="O160" s="826">
        <v>4.5</v>
      </c>
      <c r="P160" s="825">
        <v>168.36</v>
      </c>
      <c r="Q160" s="827">
        <v>0.4</v>
      </c>
      <c r="R160" s="822">
        <v>2</v>
      </c>
      <c r="S160" s="827">
        <v>0.4</v>
      </c>
      <c r="T160" s="826">
        <v>2</v>
      </c>
      <c r="U160" s="828">
        <v>0.44444444444444442</v>
      </c>
    </row>
    <row r="161" spans="1:21" ht="14.45" customHeight="1" x14ac:dyDescent="0.2">
      <c r="A161" s="821">
        <v>22</v>
      </c>
      <c r="B161" s="822" t="s">
        <v>927</v>
      </c>
      <c r="C161" s="822" t="s">
        <v>929</v>
      </c>
      <c r="D161" s="823" t="s">
        <v>1362</v>
      </c>
      <c r="E161" s="824" t="s">
        <v>936</v>
      </c>
      <c r="F161" s="822" t="s">
        <v>928</v>
      </c>
      <c r="G161" s="822" t="s">
        <v>1003</v>
      </c>
      <c r="H161" s="822" t="s">
        <v>607</v>
      </c>
      <c r="I161" s="822" t="s">
        <v>1011</v>
      </c>
      <c r="J161" s="822" t="s">
        <v>619</v>
      </c>
      <c r="K161" s="822" t="s">
        <v>1012</v>
      </c>
      <c r="L161" s="825">
        <v>105.23</v>
      </c>
      <c r="M161" s="825">
        <v>420.92</v>
      </c>
      <c r="N161" s="822">
        <v>4</v>
      </c>
      <c r="O161" s="826">
        <v>4</v>
      </c>
      <c r="P161" s="825">
        <v>210.46</v>
      </c>
      <c r="Q161" s="827">
        <v>0.5</v>
      </c>
      <c r="R161" s="822">
        <v>2</v>
      </c>
      <c r="S161" s="827">
        <v>0.5</v>
      </c>
      <c r="T161" s="826">
        <v>2</v>
      </c>
      <c r="U161" s="828">
        <v>0.5</v>
      </c>
    </row>
    <row r="162" spans="1:21" ht="14.45" customHeight="1" x14ac:dyDescent="0.2">
      <c r="A162" s="821">
        <v>22</v>
      </c>
      <c r="B162" s="822" t="s">
        <v>927</v>
      </c>
      <c r="C162" s="822" t="s">
        <v>929</v>
      </c>
      <c r="D162" s="823" t="s">
        <v>1362</v>
      </c>
      <c r="E162" s="824" t="s">
        <v>936</v>
      </c>
      <c r="F162" s="822" t="s">
        <v>928</v>
      </c>
      <c r="G162" s="822" t="s">
        <v>1003</v>
      </c>
      <c r="H162" s="822" t="s">
        <v>607</v>
      </c>
      <c r="I162" s="822" t="s">
        <v>1013</v>
      </c>
      <c r="J162" s="822" t="s">
        <v>619</v>
      </c>
      <c r="K162" s="822" t="s">
        <v>1014</v>
      </c>
      <c r="L162" s="825">
        <v>63.14</v>
      </c>
      <c r="M162" s="825">
        <v>63.14</v>
      </c>
      <c r="N162" s="822">
        <v>1</v>
      </c>
      <c r="O162" s="826">
        <v>1</v>
      </c>
      <c r="P162" s="825"/>
      <c r="Q162" s="827">
        <v>0</v>
      </c>
      <c r="R162" s="822"/>
      <c r="S162" s="827">
        <v>0</v>
      </c>
      <c r="T162" s="826"/>
      <c r="U162" s="828">
        <v>0</v>
      </c>
    </row>
    <row r="163" spans="1:21" ht="14.45" customHeight="1" x14ac:dyDescent="0.2">
      <c r="A163" s="821">
        <v>22</v>
      </c>
      <c r="B163" s="822" t="s">
        <v>927</v>
      </c>
      <c r="C163" s="822" t="s">
        <v>929</v>
      </c>
      <c r="D163" s="823" t="s">
        <v>1362</v>
      </c>
      <c r="E163" s="824" t="s">
        <v>936</v>
      </c>
      <c r="F163" s="822" t="s">
        <v>928</v>
      </c>
      <c r="G163" s="822" t="s">
        <v>1003</v>
      </c>
      <c r="H163" s="822" t="s">
        <v>607</v>
      </c>
      <c r="I163" s="822" t="s">
        <v>1015</v>
      </c>
      <c r="J163" s="822" t="s">
        <v>619</v>
      </c>
      <c r="K163" s="822" t="s">
        <v>1016</v>
      </c>
      <c r="L163" s="825">
        <v>126.27</v>
      </c>
      <c r="M163" s="825">
        <v>1262.7</v>
      </c>
      <c r="N163" s="822">
        <v>10</v>
      </c>
      <c r="O163" s="826">
        <v>9</v>
      </c>
      <c r="P163" s="825">
        <v>631.35</v>
      </c>
      <c r="Q163" s="827">
        <v>0.5</v>
      </c>
      <c r="R163" s="822">
        <v>5</v>
      </c>
      <c r="S163" s="827">
        <v>0.5</v>
      </c>
      <c r="T163" s="826">
        <v>4.5</v>
      </c>
      <c r="U163" s="828">
        <v>0.5</v>
      </c>
    </row>
    <row r="164" spans="1:21" ht="14.45" customHeight="1" x14ac:dyDescent="0.2">
      <c r="A164" s="821">
        <v>22</v>
      </c>
      <c r="B164" s="822" t="s">
        <v>927</v>
      </c>
      <c r="C164" s="822" t="s">
        <v>929</v>
      </c>
      <c r="D164" s="823" t="s">
        <v>1362</v>
      </c>
      <c r="E164" s="824" t="s">
        <v>936</v>
      </c>
      <c r="F164" s="822" t="s">
        <v>928</v>
      </c>
      <c r="G164" s="822" t="s">
        <v>1003</v>
      </c>
      <c r="H164" s="822" t="s">
        <v>607</v>
      </c>
      <c r="I164" s="822" t="s">
        <v>1017</v>
      </c>
      <c r="J164" s="822" t="s">
        <v>619</v>
      </c>
      <c r="K164" s="822" t="s">
        <v>1018</v>
      </c>
      <c r="L164" s="825">
        <v>74.08</v>
      </c>
      <c r="M164" s="825">
        <v>74.08</v>
      </c>
      <c r="N164" s="822">
        <v>1</v>
      </c>
      <c r="O164" s="826">
        <v>1</v>
      </c>
      <c r="P164" s="825"/>
      <c r="Q164" s="827">
        <v>0</v>
      </c>
      <c r="R164" s="822"/>
      <c r="S164" s="827">
        <v>0</v>
      </c>
      <c r="T164" s="826"/>
      <c r="U164" s="828">
        <v>0</v>
      </c>
    </row>
    <row r="165" spans="1:21" ht="14.45" customHeight="1" x14ac:dyDescent="0.2">
      <c r="A165" s="821">
        <v>22</v>
      </c>
      <c r="B165" s="822" t="s">
        <v>927</v>
      </c>
      <c r="C165" s="822" t="s">
        <v>929</v>
      </c>
      <c r="D165" s="823" t="s">
        <v>1362</v>
      </c>
      <c r="E165" s="824" t="s">
        <v>936</v>
      </c>
      <c r="F165" s="822" t="s">
        <v>928</v>
      </c>
      <c r="G165" s="822" t="s">
        <v>1003</v>
      </c>
      <c r="H165" s="822" t="s">
        <v>607</v>
      </c>
      <c r="I165" s="822" t="s">
        <v>912</v>
      </c>
      <c r="J165" s="822" t="s">
        <v>619</v>
      </c>
      <c r="K165" s="822" t="s">
        <v>716</v>
      </c>
      <c r="L165" s="825">
        <v>94.28</v>
      </c>
      <c r="M165" s="825">
        <v>377.12</v>
      </c>
      <c r="N165" s="822">
        <v>4</v>
      </c>
      <c r="O165" s="826">
        <v>4</v>
      </c>
      <c r="P165" s="825">
        <v>188.56</v>
      </c>
      <c r="Q165" s="827">
        <v>0.5</v>
      </c>
      <c r="R165" s="822">
        <v>2</v>
      </c>
      <c r="S165" s="827">
        <v>0.5</v>
      </c>
      <c r="T165" s="826">
        <v>2</v>
      </c>
      <c r="U165" s="828">
        <v>0.5</v>
      </c>
    </row>
    <row r="166" spans="1:21" ht="14.45" customHeight="1" x14ac:dyDescent="0.2">
      <c r="A166" s="821">
        <v>22</v>
      </c>
      <c r="B166" s="822" t="s">
        <v>927</v>
      </c>
      <c r="C166" s="822" t="s">
        <v>929</v>
      </c>
      <c r="D166" s="823" t="s">
        <v>1362</v>
      </c>
      <c r="E166" s="824" t="s">
        <v>936</v>
      </c>
      <c r="F166" s="822" t="s">
        <v>928</v>
      </c>
      <c r="G166" s="822" t="s">
        <v>1003</v>
      </c>
      <c r="H166" s="822" t="s">
        <v>607</v>
      </c>
      <c r="I166" s="822" t="s">
        <v>1019</v>
      </c>
      <c r="J166" s="822" t="s">
        <v>619</v>
      </c>
      <c r="K166" s="822" t="s">
        <v>1020</v>
      </c>
      <c r="L166" s="825">
        <v>168.36</v>
      </c>
      <c r="M166" s="825">
        <v>841.80000000000007</v>
      </c>
      <c r="N166" s="822">
        <v>5</v>
      </c>
      <c r="O166" s="826">
        <v>4.5</v>
      </c>
      <c r="P166" s="825">
        <v>673.44</v>
      </c>
      <c r="Q166" s="827">
        <v>0.8</v>
      </c>
      <c r="R166" s="822">
        <v>4</v>
      </c>
      <c r="S166" s="827">
        <v>0.8</v>
      </c>
      <c r="T166" s="826">
        <v>3.5</v>
      </c>
      <c r="U166" s="828">
        <v>0.77777777777777779</v>
      </c>
    </row>
    <row r="167" spans="1:21" ht="14.45" customHeight="1" x14ac:dyDescent="0.2">
      <c r="A167" s="821">
        <v>22</v>
      </c>
      <c r="B167" s="822" t="s">
        <v>927</v>
      </c>
      <c r="C167" s="822" t="s">
        <v>929</v>
      </c>
      <c r="D167" s="823" t="s">
        <v>1362</v>
      </c>
      <c r="E167" s="824" t="s">
        <v>936</v>
      </c>
      <c r="F167" s="822" t="s">
        <v>928</v>
      </c>
      <c r="G167" s="822" t="s">
        <v>1027</v>
      </c>
      <c r="H167" s="822" t="s">
        <v>329</v>
      </c>
      <c r="I167" s="822" t="s">
        <v>1028</v>
      </c>
      <c r="J167" s="822" t="s">
        <v>1029</v>
      </c>
      <c r="K167" s="822" t="s">
        <v>1030</v>
      </c>
      <c r="L167" s="825">
        <v>0</v>
      </c>
      <c r="M167" s="825">
        <v>0</v>
      </c>
      <c r="N167" s="822">
        <v>9</v>
      </c>
      <c r="O167" s="826">
        <v>7.5</v>
      </c>
      <c r="P167" s="825">
        <v>0</v>
      </c>
      <c r="Q167" s="827"/>
      <c r="R167" s="822">
        <v>9</v>
      </c>
      <c r="S167" s="827">
        <v>1</v>
      </c>
      <c r="T167" s="826">
        <v>7.5</v>
      </c>
      <c r="U167" s="828">
        <v>1</v>
      </c>
    </row>
    <row r="168" spans="1:21" ht="14.45" customHeight="1" x14ac:dyDescent="0.2">
      <c r="A168" s="821">
        <v>22</v>
      </c>
      <c r="B168" s="822" t="s">
        <v>927</v>
      </c>
      <c r="C168" s="822" t="s">
        <v>929</v>
      </c>
      <c r="D168" s="823" t="s">
        <v>1362</v>
      </c>
      <c r="E168" s="824" t="s">
        <v>945</v>
      </c>
      <c r="F168" s="822" t="s">
        <v>928</v>
      </c>
      <c r="G168" s="822" t="s">
        <v>1241</v>
      </c>
      <c r="H168" s="822" t="s">
        <v>329</v>
      </c>
      <c r="I168" s="822" t="s">
        <v>1242</v>
      </c>
      <c r="J168" s="822" t="s">
        <v>1243</v>
      </c>
      <c r="K168" s="822" t="s">
        <v>1244</v>
      </c>
      <c r="L168" s="825">
        <v>179.68</v>
      </c>
      <c r="M168" s="825">
        <v>359.36</v>
      </c>
      <c r="N168" s="822">
        <v>2</v>
      </c>
      <c r="O168" s="826">
        <v>0.5</v>
      </c>
      <c r="P168" s="825">
        <v>359.36</v>
      </c>
      <c r="Q168" s="827">
        <v>1</v>
      </c>
      <c r="R168" s="822">
        <v>2</v>
      </c>
      <c r="S168" s="827">
        <v>1</v>
      </c>
      <c r="T168" s="826">
        <v>0.5</v>
      </c>
      <c r="U168" s="828">
        <v>1</v>
      </c>
    </row>
    <row r="169" spans="1:21" ht="14.45" customHeight="1" x14ac:dyDescent="0.2">
      <c r="A169" s="821">
        <v>22</v>
      </c>
      <c r="B169" s="822" t="s">
        <v>927</v>
      </c>
      <c r="C169" s="822" t="s">
        <v>929</v>
      </c>
      <c r="D169" s="823" t="s">
        <v>1362</v>
      </c>
      <c r="E169" s="824" t="s">
        <v>945</v>
      </c>
      <c r="F169" s="822" t="s">
        <v>928</v>
      </c>
      <c r="G169" s="822" t="s">
        <v>1241</v>
      </c>
      <c r="H169" s="822" t="s">
        <v>329</v>
      </c>
      <c r="I169" s="822" t="s">
        <v>1245</v>
      </c>
      <c r="J169" s="822" t="s">
        <v>1243</v>
      </c>
      <c r="K169" s="822" t="s">
        <v>1246</v>
      </c>
      <c r="L169" s="825">
        <v>179.68</v>
      </c>
      <c r="M169" s="825">
        <v>359.36</v>
      </c>
      <c r="N169" s="822">
        <v>2</v>
      </c>
      <c r="O169" s="826">
        <v>1.5</v>
      </c>
      <c r="P169" s="825">
        <v>179.68</v>
      </c>
      <c r="Q169" s="827">
        <v>0.5</v>
      </c>
      <c r="R169" s="822">
        <v>1</v>
      </c>
      <c r="S169" s="827">
        <v>0.5</v>
      </c>
      <c r="T169" s="826">
        <v>0.5</v>
      </c>
      <c r="U169" s="828">
        <v>0.33333333333333331</v>
      </c>
    </row>
    <row r="170" spans="1:21" ht="14.45" customHeight="1" x14ac:dyDescent="0.2">
      <c r="A170" s="821">
        <v>22</v>
      </c>
      <c r="B170" s="822" t="s">
        <v>927</v>
      </c>
      <c r="C170" s="822" t="s">
        <v>929</v>
      </c>
      <c r="D170" s="823" t="s">
        <v>1362</v>
      </c>
      <c r="E170" s="824" t="s">
        <v>945</v>
      </c>
      <c r="F170" s="822" t="s">
        <v>928</v>
      </c>
      <c r="G170" s="822" t="s">
        <v>1039</v>
      </c>
      <c r="H170" s="822" t="s">
        <v>329</v>
      </c>
      <c r="I170" s="822" t="s">
        <v>1247</v>
      </c>
      <c r="J170" s="822" t="s">
        <v>1248</v>
      </c>
      <c r="K170" s="822" t="s">
        <v>1249</v>
      </c>
      <c r="L170" s="825">
        <v>58.52</v>
      </c>
      <c r="M170" s="825">
        <v>58.52</v>
      </c>
      <c r="N170" s="822">
        <v>1</v>
      </c>
      <c r="O170" s="826">
        <v>1</v>
      </c>
      <c r="P170" s="825">
        <v>58.52</v>
      </c>
      <c r="Q170" s="827">
        <v>1</v>
      </c>
      <c r="R170" s="822">
        <v>1</v>
      </c>
      <c r="S170" s="827">
        <v>1</v>
      </c>
      <c r="T170" s="826">
        <v>1</v>
      </c>
      <c r="U170" s="828">
        <v>1</v>
      </c>
    </row>
    <row r="171" spans="1:21" ht="14.45" customHeight="1" x14ac:dyDescent="0.2">
      <c r="A171" s="821">
        <v>22</v>
      </c>
      <c r="B171" s="822" t="s">
        <v>927</v>
      </c>
      <c r="C171" s="822" t="s">
        <v>929</v>
      </c>
      <c r="D171" s="823" t="s">
        <v>1362</v>
      </c>
      <c r="E171" s="824" t="s">
        <v>945</v>
      </c>
      <c r="F171" s="822" t="s">
        <v>928</v>
      </c>
      <c r="G171" s="822" t="s">
        <v>966</v>
      </c>
      <c r="H171" s="822" t="s">
        <v>329</v>
      </c>
      <c r="I171" s="822" t="s">
        <v>967</v>
      </c>
      <c r="J171" s="822" t="s">
        <v>968</v>
      </c>
      <c r="K171" s="822" t="s">
        <v>969</v>
      </c>
      <c r="L171" s="825">
        <v>91.11</v>
      </c>
      <c r="M171" s="825">
        <v>91.11</v>
      </c>
      <c r="N171" s="822">
        <v>1</v>
      </c>
      <c r="O171" s="826">
        <v>1</v>
      </c>
      <c r="P171" s="825"/>
      <c r="Q171" s="827">
        <v>0</v>
      </c>
      <c r="R171" s="822"/>
      <c r="S171" s="827">
        <v>0</v>
      </c>
      <c r="T171" s="826"/>
      <c r="U171" s="828">
        <v>0</v>
      </c>
    </row>
    <row r="172" spans="1:21" ht="14.45" customHeight="1" x14ac:dyDescent="0.2">
      <c r="A172" s="821">
        <v>22</v>
      </c>
      <c r="B172" s="822" t="s">
        <v>927</v>
      </c>
      <c r="C172" s="822" t="s">
        <v>929</v>
      </c>
      <c r="D172" s="823" t="s">
        <v>1362</v>
      </c>
      <c r="E172" s="824" t="s">
        <v>945</v>
      </c>
      <c r="F172" s="822" t="s">
        <v>928</v>
      </c>
      <c r="G172" s="822" t="s">
        <v>966</v>
      </c>
      <c r="H172" s="822" t="s">
        <v>329</v>
      </c>
      <c r="I172" s="822" t="s">
        <v>1250</v>
      </c>
      <c r="J172" s="822" t="s">
        <v>968</v>
      </c>
      <c r="K172" s="822" t="s">
        <v>1251</v>
      </c>
      <c r="L172" s="825">
        <v>273.33</v>
      </c>
      <c r="M172" s="825">
        <v>273.33</v>
      </c>
      <c r="N172" s="822">
        <v>1</v>
      </c>
      <c r="O172" s="826">
        <v>0.5</v>
      </c>
      <c r="P172" s="825">
        <v>273.33</v>
      </c>
      <c r="Q172" s="827">
        <v>1</v>
      </c>
      <c r="R172" s="822">
        <v>1</v>
      </c>
      <c r="S172" s="827">
        <v>1</v>
      </c>
      <c r="T172" s="826">
        <v>0.5</v>
      </c>
      <c r="U172" s="828">
        <v>1</v>
      </c>
    </row>
    <row r="173" spans="1:21" ht="14.45" customHeight="1" x14ac:dyDescent="0.2">
      <c r="A173" s="821">
        <v>22</v>
      </c>
      <c r="B173" s="822" t="s">
        <v>927</v>
      </c>
      <c r="C173" s="822" t="s">
        <v>929</v>
      </c>
      <c r="D173" s="823" t="s">
        <v>1362</v>
      </c>
      <c r="E173" s="824" t="s">
        <v>945</v>
      </c>
      <c r="F173" s="822" t="s">
        <v>928</v>
      </c>
      <c r="G173" s="822" t="s">
        <v>1108</v>
      </c>
      <c r="H173" s="822" t="s">
        <v>329</v>
      </c>
      <c r="I173" s="822" t="s">
        <v>1109</v>
      </c>
      <c r="J173" s="822" t="s">
        <v>1110</v>
      </c>
      <c r="K173" s="822" t="s">
        <v>1111</v>
      </c>
      <c r="L173" s="825">
        <v>49.04</v>
      </c>
      <c r="M173" s="825">
        <v>49.04</v>
      </c>
      <c r="N173" s="822">
        <v>1</v>
      </c>
      <c r="O173" s="826">
        <v>1</v>
      </c>
      <c r="P173" s="825">
        <v>49.04</v>
      </c>
      <c r="Q173" s="827">
        <v>1</v>
      </c>
      <c r="R173" s="822">
        <v>1</v>
      </c>
      <c r="S173" s="827">
        <v>1</v>
      </c>
      <c r="T173" s="826">
        <v>1</v>
      </c>
      <c r="U173" s="828">
        <v>1</v>
      </c>
    </row>
    <row r="174" spans="1:21" ht="14.45" customHeight="1" x14ac:dyDescent="0.2">
      <c r="A174" s="821">
        <v>22</v>
      </c>
      <c r="B174" s="822" t="s">
        <v>927</v>
      </c>
      <c r="C174" s="822" t="s">
        <v>929</v>
      </c>
      <c r="D174" s="823" t="s">
        <v>1362</v>
      </c>
      <c r="E174" s="824" t="s">
        <v>945</v>
      </c>
      <c r="F174" s="822" t="s">
        <v>928</v>
      </c>
      <c r="G174" s="822" t="s">
        <v>1252</v>
      </c>
      <c r="H174" s="822" t="s">
        <v>329</v>
      </c>
      <c r="I174" s="822" t="s">
        <v>1253</v>
      </c>
      <c r="J174" s="822" t="s">
        <v>1254</v>
      </c>
      <c r="K174" s="822" t="s">
        <v>1255</v>
      </c>
      <c r="L174" s="825">
        <v>144.19</v>
      </c>
      <c r="M174" s="825">
        <v>144.19</v>
      </c>
      <c r="N174" s="822">
        <v>1</v>
      </c>
      <c r="O174" s="826">
        <v>1</v>
      </c>
      <c r="P174" s="825">
        <v>144.19</v>
      </c>
      <c r="Q174" s="827">
        <v>1</v>
      </c>
      <c r="R174" s="822">
        <v>1</v>
      </c>
      <c r="S174" s="827">
        <v>1</v>
      </c>
      <c r="T174" s="826">
        <v>1</v>
      </c>
      <c r="U174" s="828">
        <v>1</v>
      </c>
    </row>
    <row r="175" spans="1:21" ht="14.45" customHeight="1" x14ac:dyDescent="0.2">
      <c r="A175" s="821">
        <v>22</v>
      </c>
      <c r="B175" s="822" t="s">
        <v>927</v>
      </c>
      <c r="C175" s="822" t="s">
        <v>929</v>
      </c>
      <c r="D175" s="823" t="s">
        <v>1362</v>
      </c>
      <c r="E175" s="824" t="s">
        <v>945</v>
      </c>
      <c r="F175" s="822" t="s">
        <v>928</v>
      </c>
      <c r="G175" s="822" t="s">
        <v>1256</v>
      </c>
      <c r="H175" s="822" t="s">
        <v>329</v>
      </c>
      <c r="I175" s="822" t="s">
        <v>1257</v>
      </c>
      <c r="J175" s="822" t="s">
        <v>1258</v>
      </c>
      <c r="K175" s="822" t="s">
        <v>1221</v>
      </c>
      <c r="L175" s="825">
        <v>31.33</v>
      </c>
      <c r="M175" s="825">
        <v>31.33</v>
      </c>
      <c r="N175" s="822">
        <v>1</v>
      </c>
      <c r="O175" s="826">
        <v>0.5</v>
      </c>
      <c r="P175" s="825">
        <v>31.33</v>
      </c>
      <c r="Q175" s="827">
        <v>1</v>
      </c>
      <c r="R175" s="822">
        <v>1</v>
      </c>
      <c r="S175" s="827">
        <v>1</v>
      </c>
      <c r="T175" s="826">
        <v>0.5</v>
      </c>
      <c r="U175" s="828">
        <v>1</v>
      </c>
    </row>
    <row r="176" spans="1:21" ht="14.45" customHeight="1" x14ac:dyDescent="0.2">
      <c r="A176" s="821">
        <v>22</v>
      </c>
      <c r="B176" s="822" t="s">
        <v>927</v>
      </c>
      <c r="C176" s="822" t="s">
        <v>929</v>
      </c>
      <c r="D176" s="823" t="s">
        <v>1362</v>
      </c>
      <c r="E176" s="824" t="s">
        <v>945</v>
      </c>
      <c r="F176" s="822" t="s">
        <v>928</v>
      </c>
      <c r="G176" s="822" t="s">
        <v>1259</v>
      </c>
      <c r="H176" s="822" t="s">
        <v>329</v>
      </c>
      <c r="I176" s="822" t="s">
        <v>1260</v>
      </c>
      <c r="J176" s="822" t="s">
        <v>1261</v>
      </c>
      <c r="K176" s="822" t="s">
        <v>1262</v>
      </c>
      <c r="L176" s="825">
        <v>0</v>
      </c>
      <c r="M176" s="825">
        <v>0</v>
      </c>
      <c r="N176" s="822">
        <v>4</v>
      </c>
      <c r="O176" s="826">
        <v>3.5</v>
      </c>
      <c r="P176" s="825">
        <v>0</v>
      </c>
      <c r="Q176" s="827"/>
      <c r="R176" s="822">
        <v>4</v>
      </c>
      <c r="S176" s="827">
        <v>1</v>
      </c>
      <c r="T176" s="826">
        <v>3.5</v>
      </c>
      <c r="U176" s="828">
        <v>1</v>
      </c>
    </row>
    <row r="177" spans="1:21" ht="14.45" customHeight="1" x14ac:dyDescent="0.2">
      <c r="A177" s="821">
        <v>22</v>
      </c>
      <c r="B177" s="822" t="s">
        <v>927</v>
      </c>
      <c r="C177" s="822" t="s">
        <v>929</v>
      </c>
      <c r="D177" s="823" t="s">
        <v>1362</v>
      </c>
      <c r="E177" s="824" t="s">
        <v>945</v>
      </c>
      <c r="F177" s="822" t="s">
        <v>928</v>
      </c>
      <c r="G177" s="822" t="s">
        <v>1263</v>
      </c>
      <c r="H177" s="822" t="s">
        <v>329</v>
      </c>
      <c r="I177" s="822" t="s">
        <v>1264</v>
      </c>
      <c r="J177" s="822" t="s">
        <v>1265</v>
      </c>
      <c r="K177" s="822" t="s">
        <v>1266</v>
      </c>
      <c r="L177" s="825">
        <v>90.95</v>
      </c>
      <c r="M177" s="825">
        <v>181.9</v>
      </c>
      <c r="N177" s="822">
        <v>2</v>
      </c>
      <c r="O177" s="826">
        <v>1</v>
      </c>
      <c r="P177" s="825">
        <v>181.9</v>
      </c>
      <c r="Q177" s="827">
        <v>1</v>
      </c>
      <c r="R177" s="822">
        <v>2</v>
      </c>
      <c r="S177" s="827">
        <v>1</v>
      </c>
      <c r="T177" s="826">
        <v>1</v>
      </c>
      <c r="U177" s="828">
        <v>1</v>
      </c>
    </row>
    <row r="178" spans="1:21" ht="14.45" customHeight="1" x14ac:dyDescent="0.2">
      <c r="A178" s="821">
        <v>22</v>
      </c>
      <c r="B178" s="822" t="s">
        <v>927</v>
      </c>
      <c r="C178" s="822" t="s">
        <v>929</v>
      </c>
      <c r="D178" s="823" t="s">
        <v>1362</v>
      </c>
      <c r="E178" s="824" t="s">
        <v>945</v>
      </c>
      <c r="F178" s="822" t="s">
        <v>928</v>
      </c>
      <c r="G178" s="822" t="s">
        <v>1267</v>
      </c>
      <c r="H178" s="822" t="s">
        <v>329</v>
      </c>
      <c r="I178" s="822" t="s">
        <v>1268</v>
      </c>
      <c r="J178" s="822" t="s">
        <v>1269</v>
      </c>
      <c r="K178" s="822" t="s">
        <v>1270</v>
      </c>
      <c r="L178" s="825">
        <v>38.56</v>
      </c>
      <c r="M178" s="825">
        <v>38.56</v>
      </c>
      <c r="N178" s="822">
        <v>1</v>
      </c>
      <c r="O178" s="826">
        <v>1</v>
      </c>
      <c r="P178" s="825"/>
      <c r="Q178" s="827">
        <v>0</v>
      </c>
      <c r="R178" s="822"/>
      <c r="S178" s="827">
        <v>0</v>
      </c>
      <c r="T178" s="826"/>
      <c r="U178" s="828">
        <v>0</v>
      </c>
    </row>
    <row r="179" spans="1:21" ht="14.45" customHeight="1" x14ac:dyDescent="0.2">
      <c r="A179" s="821">
        <v>22</v>
      </c>
      <c r="B179" s="822" t="s">
        <v>927</v>
      </c>
      <c r="C179" s="822" t="s">
        <v>929</v>
      </c>
      <c r="D179" s="823" t="s">
        <v>1362</v>
      </c>
      <c r="E179" s="824" t="s">
        <v>945</v>
      </c>
      <c r="F179" s="822" t="s">
        <v>928</v>
      </c>
      <c r="G179" s="822" t="s">
        <v>1271</v>
      </c>
      <c r="H179" s="822" t="s">
        <v>329</v>
      </c>
      <c r="I179" s="822" t="s">
        <v>1272</v>
      </c>
      <c r="J179" s="822" t="s">
        <v>1273</v>
      </c>
      <c r="K179" s="822" t="s">
        <v>1274</v>
      </c>
      <c r="L179" s="825">
        <v>89.39</v>
      </c>
      <c r="M179" s="825">
        <v>89.39</v>
      </c>
      <c r="N179" s="822">
        <v>1</v>
      </c>
      <c r="O179" s="826">
        <v>1</v>
      </c>
      <c r="P179" s="825">
        <v>89.39</v>
      </c>
      <c r="Q179" s="827">
        <v>1</v>
      </c>
      <c r="R179" s="822">
        <v>1</v>
      </c>
      <c r="S179" s="827">
        <v>1</v>
      </c>
      <c r="T179" s="826">
        <v>1</v>
      </c>
      <c r="U179" s="828">
        <v>1</v>
      </c>
    </row>
    <row r="180" spans="1:21" ht="14.45" customHeight="1" x14ac:dyDescent="0.2">
      <c r="A180" s="821">
        <v>22</v>
      </c>
      <c r="B180" s="822" t="s">
        <v>927</v>
      </c>
      <c r="C180" s="822" t="s">
        <v>929</v>
      </c>
      <c r="D180" s="823" t="s">
        <v>1362</v>
      </c>
      <c r="E180" s="824" t="s">
        <v>945</v>
      </c>
      <c r="F180" s="822" t="s">
        <v>928</v>
      </c>
      <c r="G180" s="822" t="s">
        <v>1066</v>
      </c>
      <c r="H180" s="822" t="s">
        <v>329</v>
      </c>
      <c r="I180" s="822" t="s">
        <v>1275</v>
      </c>
      <c r="J180" s="822" t="s">
        <v>1068</v>
      </c>
      <c r="K180" s="822" t="s">
        <v>1276</v>
      </c>
      <c r="L180" s="825">
        <v>35.25</v>
      </c>
      <c r="M180" s="825">
        <v>35.25</v>
      </c>
      <c r="N180" s="822">
        <v>1</v>
      </c>
      <c r="O180" s="826">
        <v>0.5</v>
      </c>
      <c r="P180" s="825">
        <v>35.25</v>
      </c>
      <c r="Q180" s="827">
        <v>1</v>
      </c>
      <c r="R180" s="822">
        <v>1</v>
      </c>
      <c r="S180" s="827">
        <v>1</v>
      </c>
      <c r="T180" s="826">
        <v>0.5</v>
      </c>
      <c r="U180" s="828">
        <v>1</v>
      </c>
    </row>
    <row r="181" spans="1:21" ht="14.45" customHeight="1" x14ac:dyDescent="0.2">
      <c r="A181" s="821">
        <v>22</v>
      </c>
      <c r="B181" s="822" t="s">
        <v>927</v>
      </c>
      <c r="C181" s="822" t="s">
        <v>929</v>
      </c>
      <c r="D181" s="823" t="s">
        <v>1362</v>
      </c>
      <c r="E181" s="824" t="s">
        <v>945</v>
      </c>
      <c r="F181" s="822" t="s">
        <v>928</v>
      </c>
      <c r="G181" s="822" t="s">
        <v>1121</v>
      </c>
      <c r="H181" s="822" t="s">
        <v>329</v>
      </c>
      <c r="I181" s="822" t="s">
        <v>1201</v>
      </c>
      <c r="J181" s="822" t="s">
        <v>1123</v>
      </c>
      <c r="K181" s="822" t="s">
        <v>1202</v>
      </c>
      <c r="L181" s="825">
        <v>27.37</v>
      </c>
      <c r="M181" s="825">
        <v>27.37</v>
      </c>
      <c r="N181" s="822">
        <v>1</v>
      </c>
      <c r="O181" s="826">
        <v>1</v>
      </c>
      <c r="P181" s="825">
        <v>27.37</v>
      </c>
      <c r="Q181" s="827">
        <v>1</v>
      </c>
      <c r="R181" s="822">
        <v>1</v>
      </c>
      <c r="S181" s="827">
        <v>1</v>
      </c>
      <c r="T181" s="826">
        <v>1</v>
      </c>
      <c r="U181" s="828">
        <v>1</v>
      </c>
    </row>
    <row r="182" spans="1:21" ht="14.45" customHeight="1" x14ac:dyDescent="0.2">
      <c r="A182" s="821">
        <v>22</v>
      </c>
      <c r="B182" s="822" t="s">
        <v>927</v>
      </c>
      <c r="C182" s="822" t="s">
        <v>929</v>
      </c>
      <c r="D182" s="823" t="s">
        <v>1362</v>
      </c>
      <c r="E182" s="824" t="s">
        <v>945</v>
      </c>
      <c r="F182" s="822" t="s">
        <v>928</v>
      </c>
      <c r="G182" s="822" t="s">
        <v>1121</v>
      </c>
      <c r="H182" s="822" t="s">
        <v>329</v>
      </c>
      <c r="I182" s="822" t="s">
        <v>1122</v>
      </c>
      <c r="J182" s="822" t="s">
        <v>1123</v>
      </c>
      <c r="K182" s="822" t="s">
        <v>1124</v>
      </c>
      <c r="L182" s="825">
        <v>87.98</v>
      </c>
      <c r="M182" s="825">
        <v>87.98</v>
      </c>
      <c r="N182" s="822">
        <v>1</v>
      </c>
      <c r="O182" s="826">
        <v>1</v>
      </c>
      <c r="P182" s="825">
        <v>87.98</v>
      </c>
      <c r="Q182" s="827">
        <v>1</v>
      </c>
      <c r="R182" s="822">
        <v>1</v>
      </c>
      <c r="S182" s="827">
        <v>1</v>
      </c>
      <c r="T182" s="826">
        <v>1</v>
      </c>
      <c r="U182" s="828">
        <v>1</v>
      </c>
    </row>
    <row r="183" spans="1:21" ht="14.45" customHeight="1" x14ac:dyDescent="0.2">
      <c r="A183" s="821">
        <v>22</v>
      </c>
      <c r="B183" s="822" t="s">
        <v>927</v>
      </c>
      <c r="C183" s="822" t="s">
        <v>929</v>
      </c>
      <c r="D183" s="823" t="s">
        <v>1362</v>
      </c>
      <c r="E183" s="824" t="s">
        <v>945</v>
      </c>
      <c r="F183" s="822" t="s">
        <v>928</v>
      </c>
      <c r="G183" s="822" t="s">
        <v>998</v>
      </c>
      <c r="H183" s="822" t="s">
        <v>607</v>
      </c>
      <c r="I183" s="822" t="s">
        <v>902</v>
      </c>
      <c r="J183" s="822" t="s">
        <v>674</v>
      </c>
      <c r="K183" s="822" t="s">
        <v>665</v>
      </c>
      <c r="L183" s="825">
        <v>0</v>
      </c>
      <c r="M183" s="825">
        <v>0</v>
      </c>
      <c r="N183" s="822">
        <v>1</v>
      </c>
      <c r="O183" s="826">
        <v>1</v>
      </c>
      <c r="P183" s="825">
        <v>0</v>
      </c>
      <c r="Q183" s="827"/>
      <c r="R183" s="822">
        <v>1</v>
      </c>
      <c r="S183" s="827">
        <v>1</v>
      </c>
      <c r="T183" s="826">
        <v>1</v>
      </c>
      <c r="U183" s="828">
        <v>1</v>
      </c>
    </row>
    <row r="184" spans="1:21" ht="14.45" customHeight="1" x14ac:dyDescent="0.2">
      <c r="A184" s="821">
        <v>22</v>
      </c>
      <c r="B184" s="822" t="s">
        <v>927</v>
      </c>
      <c r="C184" s="822" t="s">
        <v>929</v>
      </c>
      <c r="D184" s="823" t="s">
        <v>1362</v>
      </c>
      <c r="E184" s="824" t="s">
        <v>945</v>
      </c>
      <c r="F184" s="822" t="s">
        <v>928</v>
      </c>
      <c r="G184" s="822" t="s">
        <v>1277</v>
      </c>
      <c r="H184" s="822" t="s">
        <v>329</v>
      </c>
      <c r="I184" s="822" t="s">
        <v>1278</v>
      </c>
      <c r="J184" s="822" t="s">
        <v>1279</v>
      </c>
      <c r="K184" s="822" t="s">
        <v>1280</v>
      </c>
      <c r="L184" s="825">
        <v>0</v>
      </c>
      <c r="M184" s="825">
        <v>0</v>
      </c>
      <c r="N184" s="822">
        <v>3</v>
      </c>
      <c r="O184" s="826">
        <v>1</v>
      </c>
      <c r="P184" s="825">
        <v>0</v>
      </c>
      <c r="Q184" s="827"/>
      <c r="R184" s="822">
        <v>3</v>
      </c>
      <c r="S184" s="827">
        <v>1</v>
      </c>
      <c r="T184" s="826">
        <v>1</v>
      </c>
      <c r="U184" s="828">
        <v>1</v>
      </c>
    </row>
    <row r="185" spans="1:21" ht="14.45" customHeight="1" x14ac:dyDescent="0.2">
      <c r="A185" s="821">
        <v>22</v>
      </c>
      <c r="B185" s="822" t="s">
        <v>927</v>
      </c>
      <c r="C185" s="822" t="s">
        <v>929</v>
      </c>
      <c r="D185" s="823" t="s">
        <v>1362</v>
      </c>
      <c r="E185" s="824" t="s">
        <v>945</v>
      </c>
      <c r="F185" s="822" t="s">
        <v>928</v>
      </c>
      <c r="G185" s="822" t="s">
        <v>1281</v>
      </c>
      <c r="H185" s="822" t="s">
        <v>607</v>
      </c>
      <c r="I185" s="822" t="s">
        <v>1282</v>
      </c>
      <c r="J185" s="822" t="s">
        <v>1283</v>
      </c>
      <c r="K185" s="822" t="s">
        <v>1284</v>
      </c>
      <c r="L185" s="825">
        <v>905.66</v>
      </c>
      <c r="M185" s="825">
        <v>1811.32</v>
      </c>
      <c r="N185" s="822">
        <v>2</v>
      </c>
      <c r="O185" s="826">
        <v>0.5</v>
      </c>
      <c r="P185" s="825">
        <v>1811.32</v>
      </c>
      <c r="Q185" s="827">
        <v>1</v>
      </c>
      <c r="R185" s="822">
        <v>2</v>
      </c>
      <c r="S185" s="827">
        <v>1</v>
      </c>
      <c r="T185" s="826">
        <v>0.5</v>
      </c>
      <c r="U185" s="828">
        <v>1</v>
      </c>
    </row>
    <row r="186" spans="1:21" ht="14.45" customHeight="1" x14ac:dyDescent="0.2">
      <c r="A186" s="821">
        <v>22</v>
      </c>
      <c r="B186" s="822" t="s">
        <v>927</v>
      </c>
      <c r="C186" s="822" t="s">
        <v>929</v>
      </c>
      <c r="D186" s="823" t="s">
        <v>1362</v>
      </c>
      <c r="E186" s="824" t="s">
        <v>945</v>
      </c>
      <c r="F186" s="822" t="s">
        <v>928</v>
      </c>
      <c r="G186" s="822" t="s">
        <v>1285</v>
      </c>
      <c r="H186" s="822" t="s">
        <v>329</v>
      </c>
      <c r="I186" s="822" t="s">
        <v>1286</v>
      </c>
      <c r="J186" s="822" t="s">
        <v>1287</v>
      </c>
      <c r="K186" s="822" t="s">
        <v>1288</v>
      </c>
      <c r="L186" s="825">
        <v>155.52000000000001</v>
      </c>
      <c r="M186" s="825">
        <v>155.52000000000001</v>
      </c>
      <c r="N186" s="822">
        <v>1</v>
      </c>
      <c r="O186" s="826">
        <v>0.5</v>
      </c>
      <c r="P186" s="825">
        <v>155.52000000000001</v>
      </c>
      <c r="Q186" s="827">
        <v>1</v>
      </c>
      <c r="R186" s="822">
        <v>1</v>
      </c>
      <c r="S186" s="827">
        <v>1</v>
      </c>
      <c r="T186" s="826">
        <v>0.5</v>
      </c>
      <c r="U186" s="828">
        <v>1</v>
      </c>
    </row>
    <row r="187" spans="1:21" ht="14.45" customHeight="1" x14ac:dyDescent="0.2">
      <c r="A187" s="821">
        <v>22</v>
      </c>
      <c r="B187" s="822" t="s">
        <v>927</v>
      </c>
      <c r="C187" s="822" t="s">
        <v>929</v>
      </c>
      <c r="D187" s="823" t="s">
        <v>1362</v>
      </c>
      <c r="E187" s="824" t="s">
        <v>945</v>
      </c>
      <c r="F187" s="822" t="s">
        <v>928</v>
      </c>
      <c r="G187" s="822" t="s">
        <v>1003</v>
      </c>
      <c r="H187" s="822" t="s">
        <v>329</v>
      </c>
      <c r="I187" s="822" t="s">
        <v>1289</v>
      </c>
      <c r="J187" s="822" t="s">
        <v>619</v>
      </c>
      <c r="K187" s="822" t="s">
        <v>1018</v>
      </c>
      <c r="L187" s="825">
        <v>74.08</v>
      </c>
      <c r="M187" s="825">
        <v>74.08</v>
      </c>
      <c r="N187" s="822">
        <v>1</v>
      </c>
      <c r="O187" s="826">
        <v>1</v>
      </c>
      <c r="P187" s="825"/>
      <c r="Q187" s="827">
        <v>0</v>
      </c>
      <c r="R187" s="822"/>
      <c r="S187" s="827">
        <v>0</v>
      </c>
      <c r="T187" s="826"/>
      <c r="U187" s="828">
        <v>0</v>
      </c>
    </row>
    <row r="188" spans="1:21" ht="14.45" customHeight="1" x14ac:dyDescent="0.2">
      <c r="A188" s="821">
        <v>22</v>
      </c>
      <c r="B188" s="822" t="s">
        <v>927</v>
      </c>
      <c r="C188" s="822" t="s">
        <v>929</v>
      </c>
      <c r="D188" s="823" t="s">
        <v>1362</v>
      </c>
      <c r="E188" s="824" t="s">
        <v>945</v>
      </c>
      <c r="F188" s="822" t="s">
        <v>928</v>
      </c>
      <c r="G188" s="822" t="s">
        <v>1003</v>
      </c>
      <c r="H188" s="822" t="s">
        <v>329</v>
      </c>
      <c r="I188" s="822" t="s">
        <v>1290</v>
      </c>
      <c r="J188" s="822" t="s">
        <v>619</v>
      </c>
      <c r="K188" s="822" t="s">
        <v>716</v>
      </c>
      <c r="L188" s="825">
        <v>94.28</v>
      </c>
      <c r="M188" s="825">
        <v>471.4</v>
      </c>
      <c r="N188" s="822">
        <v>5</v>
      </c>
      <c r="O188" s="826">
        <v>5</v>
      </c>
      <c r="P188" s="825">
        <v>377.12</v>
      </c>
      <c r="Q188" s="827">
        <v>0.8</v>
      </c>
      <c r="R188" s="822">
        <v>4</v>
      </c>
      <c r="S188" s="827">
        <v>0.8</v>
      </c>
      <c r="T188" s="826">
        <v>4</v>
      </c>
      <c r="U188" s="828">
        <v>0.8</v>
      </c>
    </row>
    <row r="189" spans="1:21" ht="14.45" customHeight="1" x14ac:dyDescent="0.2">
      <c r="A189" s="821">
        <v>22</v>
      </c>
      <c r="B189" s="822" t="s">
        <v>927</v>
      </c>
      <c r="C189" s="822" t="s">
        <v>929</v>
      </c>
      <c r="D189" s="823" t="s">
        <v>1362</v>
      </c>
      <c r="E189" s="824" t="s">
        <v>945</v>
      </c>
      <c r="F189" s="822" t="s">
        <v>928</v>
      </c>
      <c r="G189" s="822" t="s">
        <v>1003</v>
      </c>
      <c r="H189" s="822" t="s">
        <v>329</v>
      </c>
      <c r="I189" s="822" t="s">
        <v>1291</v>
      </c>
      <c r="J189" s="822" t="s">
        <v>619</v>
      </c>
      <c r="K189" s="822" t="s">
        <v>1020</v>
      </c>
      <c r="L189" s="825">
        <v>168.36</v>
      </c>
      <c r="M189" s="825">
        <v>336.72</v>
      </c>
      <c r="N189" s="822">
        <v>2</v>
      </c>
      <c r="O189" s="826">
        <v>1.5</v>
      </c>
      <c r="P189" s="825">
        <v>168.36</v>
      </c>
      <c r="Q189" s="827">
        <v>0.5</v>
      </c>
      <c r="R189" s="822">
        <v>1</v>
      </c>
      <c r="S189" s="827">
        <v>0.5</v>
      </c>
      <c r="T189" s="826">
        <v>0.5</v>
      </c>
      <c r="U189" s="828">
        <v>0.33333333333333331</v>
      </c>
    </row>
    <row r="190" spans="1:21" ht="14.45" customHeight="1" x14ac:dyDescent="0.2">
      <c r="A190" s="821">
        <v>22</v>
      </c>
      <c r="B190" s="822" t="s">
        <v>927</v>
      </c>
      <c r="C190" s="822" t="s">
        <v>929</v>
      </c>
      <c r="D190" s="823" t="s">
        <v>1362</v>
      </c>
      <c r="E190" s="824" t="s">
        <v>945</v>
      </c>
      <c r="F190" s="822" t="s">
        <v>928</v>
      </c>
      <c r="G190" s="822" t="s">
        <v>1003</v>
      </c>
      <c r="H190" s="822" t="s">
        <v>329</v>
      </c>
      <c r="I190" s="822" t="s">
        <v>1292</v>
      </c>
      <c r="J190" s="822" t="s">
        <v>619</v>
      </c>
      <c r="K190" s="822" t="s">
        <v>1022</v>
      </c>
      <c r="L190" s="825">
        <v>115.33</v>
      </c>
      <c r="M190" s="825">
        <v>115.33</v>
      </c>
      <c r="N190" s="822">
        <v>1</v>
      </c>
      <c r="O190" s="826">
        <v>1</v>
      </c>
      <c r="P190" s="825"/>
      <c r="Q190" s="827">
        <v>0</v>
      </c>
      <c r="R190" s="822"/>
      <c r="S190" s="827">
        <v>0</v>
      </c>
      <c r="T190" s="826"/>
      <c r="U190" s="828">
        <v>0</v>
      </c>
    </row>
    <row r="191" spans="1:21" ht="14.45" customHeight="1" x14ac:dyDescent="0.2">
      <c r="A191" s="821">
        <v>22</v>
      </c>
      <c r="B191" s="822" t="s">
        <v>927</v>
      </c>
      <c r="C191" s="822" t="s">
        <v>929</v>
      </c>
      <c r="D191" s="823" t="s">
        <v>1362</v>
      </c>
      <c r="E191" s="824" t="s">
        <v>945</v>
      </c>
      <c r="F191" s="822" t="s">
        <v>928</v>
      </c>
      <c r="G191" s="822" t="s">
        <v>1003</v>
      </c>
      <c r="H191" s="822" t="s">
        <v>607</v>
      </c>
      <c r="I191" s="822" t="s">
        <v>1004</v>
      </c>
      <c r="J191" s="822" t="s">
        <v>888</v>
      </c>
      <c r="K191" s="822" t="s">
        <v>1005</v>
      </c>
      <c r="L191" s="825">
        <v>105.23</v>
      </c>
      <c r="M191" s="825">
        <v>4524.8900000000003</v>
      </c>
      <c r="N191" s="822">
        <v>43</v>
      </c>
      <c r="O191" s="826">
        <v>36.5</v>
      </c>
      <c r="P191" s="825">
        <v>1473.22</v>
      </c>
      <c r="Q191" s="827">
        <v>0.32558139534883718</v>
      </c>
      <c r="R191" s="822">
        <v>14</v>
      </c>
      <c r="S191" s="827">
        <v>0.32558139534883723</v>
      </c>
      <c r="T191" s="826">
        <v>13</v>
      </c>
      <c r="U191" s="828">
        <v>0.35616438356164382</v>
      </c>
    </row>
    <row r="192" spans="1:21" ht="14.45" customHeight="1" x14ac:dyDescent="0.2">
      <c r="A192" s="821">
        <v>22</v>
      </c>
      <c r="B192" s="822" t="s">
        <v>927</v>
      </c>
      <c r="C192" s="822" t="s">
        <v>929</v>
      </c>
      <c r="D192" s="823" t="s">
        <v>1362</v>
      </c>
      <c r="E192" s="824" t="s">
        <v>945</v>
      </c>
      <c r="F192" s="822" t="s">
        <v>928</v>
      </c>
      <c r="G192" s="822" t="s">
        <v>1003</v>
      </c>
      <c r="H192" s="822" t="s">
        <v>607</v>
      </c>
      <c r="I192" s="822" t="s">
        <v>1006</v>
      </c>
      <c r="J192" s="822" t="s">
        <v>888</v>
      </c>
      <c r="K192" s="822" t="s">
        <v>1007</v>
      </c>
      <c r="L192" s="825">
        <v>126.27</v>
      </c>
      <c r="M192" s="825">
        <v>7576.2000000000044</v>
      </c>
      <c r="N192" s="822">
        <v>60</v>
      </c>
      <c r="O192" s="826">
        <v>49</v>
      </c>
      <c r="P192" s="825">
        <v>2146.59</v>
      </c>
      <c r="Q192" s="827">
        <v>0.28333333333333321</v>
      </c>
      <c r="R192" s="822">
        <v>17</v>
      </c>
      <c r="S192" s="827">
        <v>0.28333333333333333</v>
      </c>
      <c r="T192" s="826">
        <v>12.5</v>
      </c>
      <c r="U192" s="828">
        <v>0.25510204081632654</v>
      </c>
    </row>
    <row r="193" spans="1:21" ht="14.45" customHeight="1" x14ac:dyDescent="0.2">
      <c r="A193" s="821">
        <v>22</v>
      </c>
      <c r="B193" s="822" t="s">
        <v>927</v>
      </c>
      <c r="C193" s="822" t="s">
        <v>929</v>
      </c>
      <c r="D193" s="823" t="s">
        <v>1362</v>
      </c>
      <c r="E193" s="824" t="s">
        <v>945</v>
      </c>
      <c r="F193" s="822" t="s">
        <v>928</v>
      </c>
      <c r="G193" s="822" t="s">
        <v>1003</v>
      </c>
      <c r="H193" s="822" t="s">
        <v>607</v>
      </c>
      <c r="I193" s="822" t="s">
        <v>1008</v>
      </c>
      <c r="J193" s="822" t="s">
        <v>888</v>
      </c>
      <c r="K193" s="822" t="s">
        <v>1009</v>
      </c>
      <c r="L193" s="825">
        <v>63.14</v>
      </c>
      <c r="M193" s="825">
        <v>568.26</v>
      </c>
      <c r="N193" s="822">
        <v>9</v>
      </c>
      <c r="O193" s="826">
        <v>9</v>
      </c>
      <c r="P193" s="825">
        <v>126.28</v>
      </c>
      <c r="Q193" s="827">
        <v>0.22222222222222224</v>
      </c>
      <c r="R193" s="822">
        <v>2</v>
      </c>
      <c r="S193" s="827">
        <v>0.22222222222222221</v>
      </c>
      <c r="T193" s="826">
        <v>2</v>
      </c>
      <c r="U193" s="828">
        <v>0.22222222222222221</v>
      </c>
    </row>
    <row r="194" spans="1:21" ht="14.45" customHeight="1" x14ac:dyDescent="0.2">
      <c r="A194" s="821">
        <v>22</v>
      </c>
      <c r="B194" s="822" t="s">
        <v>927</v>
      </c>
      <c r="C194" s="822" t="s">
        <v>929</v>
      </c>
      <c r="D194" s="823" t="s">
        <v>1362</v>
      </c>
      <c r="E194" s="824" t="s">
        <v>945</v>
      </c>
      <c r="F194" s="822" t="s">
        <v>928</v>
      </c>
      <c r="G194" s="822" t="s">
        <v>1003</v>
      </c>
      <c r="H194" s="822" t="s">
        <v>607</v>
      </c>
      <c r="I194" s="822" t="s">
        <v>890</v>
      </c>
      <c r="J194" s="822" t="s">
        <v>888</v>
      </c>
      <c r="K194" s="822" t="s">
        <v>891</v>
      </c>
      <c r="L194" s="825">
        <v>84.18</v>
      </c>
      <c r="M194" s="825">
        <v>6229.32</v>
      </c>
      <c r="N194" s="822">
        <v>74</v>
      </c>
      <c r="O194" s="826">
        <v>55</v>
      </c>
      <c r="P194" s="825">
        <v>2020.3200000000011</v>
      </c>
      <c r="Q194" s="827">
        <v>0.32432432432432451</v>
      </c>
      <c r="R194" s="822">
        <v>24</v>
      </c>
      <c r="S194" s="827">
        <v>0.32432432432432434</v>
      </c>
      <c r="T194" s="826">
        <v>19</v>
      </c>
      <c r="U194" s="828">
        <v>0.34545454545454546</v>
      </c>
    </row>
    <row r="195" spans="1:21" ht="14.45" customHeight="1" x14ac:dyDescent="0.2">
      <c r="A195" s="821">
        <v>22</v>
      </c>
      <c r="B195" s="822" t="s">
        <v>927</v>
      </c>
      <c r="C195" s="822" t="s">
        <v>929</v>
      </c>
      <c r="D195" s="823" t="s">
        <v>1362</v>
      </c>
      <c r="E195" s="824" t="s">
        <v>945</v>
      </c>
      <c r="F195" s="822" t="s">
        <v>928</v>
      </c>
      <c r="G195" s="822" t="s">
        <v>1003</v>
      </c>
      <c r="H195" s="822" t="s">
        <v>329</v>
      </c>
      <c r="I195" s="822" t="s">
        <v>1137</v>
      </c>
      <c r="J195" s="822" t="s">
        <v>619</v>
      </c>
      <c r="K195" s="822" t="s">
        <v>1014</v>
      </c>
      <c r="L195" s="825">
        <v>63.14</v>
      </c>
      <c r="M195" s="825">
        <v>63.14</v>
      </c>
      <c r="N195" s="822">
        <v>1</v>
      </c>
      <c r="O195" s="826">
        <v>1</v>
      </c>
      <c r="P195" s="825"/>
      <c r="Q195" s="827">
        <v>0</v>
      </c>
      <c r="R195" s="822"/>
      <c r="S195" s="827">
        <v>0</v>
      </c>
      <c r="T195" s="826"/>
      <c r="U195" s="828">
        <v>0</v>
      </c>
    </row>
    <row r="196" spans="1:21" ht="14.45" customHeight="1" x14ac:dyDescent="0.2">
      <c r="A196" s="821">
        <v>22</v>
      </c>
      <c r="B196" s="822" t="s">
        <v>927</v>
      </c>
      <c r="C196" s="822" t="s">
        <v>929</v>
      </c>
      <c r="D196" s="823" t="s">
        <v>1362</v>
      </c>
      <c r="E196" s="824" t="s">
        <v>945</v>
      </c>
      <c r="F196" s="822" t="s">
        <v>928</v>
      </c>
      <c r="G196" s="822" t="s">
        <v>1003</v>
      </c>
      <c r="H196" s="822" t="s">
        <v>329</v>
      </c>
      <c r="I196" s="822" t="s">
        <v>1293</v>
      </c>
      <c r="J196" s="822" t="s">
        <v>619</v>
      </c>
      <c r="K196" s="822" t="s">
        <v>1012</v>
      </c>
      <c r="L196" s="825">
        <v>105.23</v>
      </c>
      <c r="M196" s="825">
        <v>315.69</v>
      </c>
      <c r="N196" s="822">
        <v>3</v>
      </c>
      <c r="O196" s="826">
        <v>3</v>
      </c>
      <c r="P196" s="825">
        <v>315.69</v>
      </c>
      <c r="Q196" s="827">
        <v>1</v>
      </c>
      <c r="R196" s="822">
        <v>3</v>
      </c>
      <c r="S196" s="827">
        <v>1</v>
      </c>
      <c r="T196" s="826">
        <v>3</v>
      </c>
      <c r="U196" s="828">
        <v>1</v>
      </c>
    </row>
    <row r="197" spans="1:21" ht="14.45" customHeight="1" x14ac:dyDescent="0.2">
      <c r="A197" s="821">
        <v>22</v>
      </c>
      <c r="B197" s="822" t="s">
        <v>927</v>
      </c>
      <c r="C197" s="822" t="s">
        <v>929</v>
      </c>
      <c r="D197" s="823" t="s">
        <v>1362</v>
      </c>
      <c r="E197" s="824" t="s">
        <v>945</v>
      </c>
      <c r="F197" s="822" t="s">
        <v>928</v>
      </c>
      <c r="G197" s="822" t="s">
        <v>1003</v>
      </c>
      <c r="H197" s="822" t="s">
        <v>329</v>
      </c>
      <c r="I197" s="822" t="s">
        <v>1294</v>
      </c>
      <c r="J197" s="822" t="s">
        <v>619</v>
      </c>
      <c r="K197" s="822" t="s">
        <v>894</v>
      </c>
      <c r="L197" s="825">
        <v>49.08</v>
      </c>
      <c r="M197" s="825">
        <v>98.16</v>
      </c>
      <c r="N197" s="822">
        <v>2</v>
      </c>
      <c r="O197" s="826">
        <v>1</v>
      </c>
      <c r="P197" s="825">
        <v>98.16</v>
      </c>
      <c r="Q197" s="827">
        <v>1</v>
      </c>
      <c r="R197" s="822">
        <v>2</v>
      </c>
      <c r="S197" s="827">
        <v>1</v>
      </c>
      <c r="T197" s="826">
        <v>1</v>
      </c>
      <c r="U197" s="828">
        <v>1</v>
      </c>
    </row>
    <row r="198" spans="1:21" ht="14.45" customHeight="1" x14ac:dyDescent="0.2">
      <c r="A198" s="821">
        <v>22</v>
      </c>
      <c r="B198" s="822" t="s">
        <v>927</v>
      </c>
      <c r="C198" s="822" t="s">
        <v>929</v>
      </c>
      <c r="D198" s="823" t="s">
        <v>1362</v>
      </c>
      <c r="E198" s="824" t="s">
        <v>945</v>
      </c>
      <c r="F198" s="822" t="s">
        <v>928</v>
      </c>
      <c r="G198" s="822" t="s">
        <v>1003</v>
      </c>
      <c r="H198" s="822" t="s">
        <v>329</v>
      </c>
      <c r="I198" s="822" t="s">
        <v>1295</v>
      </c>
      <c r="J198" s="822" t="s">
        <v>619</v>
      </c>
      <c r="K198" s="822" t="s">
        <v>1016</v>
      </c>
      <c r="L198" s="825">
        <v>126.27</v>
      </c>
      <c r="M198" s="825">
        <v>126.27</v>
      </c>
      <c r="N198" s="822">
        <v>1</v>
      </c>
      <c r="O198" s="826">
        <v>1</v>
      </c>
      <c r="P198" s="825"/>
      <c r="Q198" s="827">
        <v>0</v>
      </c>
      <c r="R198" s="822"/>
      <c r="S198" s="827">
        <v>0</v>
      </c>
      <c r="T198" s="826"/>
      <c r="U198" s="828">
        <v>0</v>
      </c>
    </row>
    <row r="199" spans="1:21" ht="14.45" customHeight="1" x14ac:dyDescent="0.2">
      <c r="A199" s="821">
        <v>22</v>
      </c>
      <c r="B199" s="822" t="s">
        <v>927</v>
      </c>
      <c r="C199" s="822" t="s">
        <v>929</v>
      </c>
      <c r="D199" s="823" t="s">
        <v>1362</v>
      </c>
      <c r="E199" s="824" t="s">
        <v>945</v>
      </c>
      <c r="F199" s="822" t="s">
        <v>928</v>
      </c>
      <c r="G199" s="822" t="s">
        <v>1003</v>
      </c>
      <c r="H199" s="822" t="s">
        <v>329</v>
      </c>
      <c r="I199" s="822" t="s">
        <v>1010</v>
      </c>
      <c r="J199" s="822" t="s">
        <v>619</v>
      </c>
      <c r="K199" s="822" t="s">
        <v>620</v>
      </c>
      <c r="L199" s="825">
        <v>84.18</v>
      </c>
      <c r="M199" s="825">
        <v>505.08000000000004</v>
      </c>
      <c r="N199" s="822">
        <v>6</v>
      </c>
      <c r="O199" s="826">
        <v>6</v>
      </c>
      <c r="P199" s="825">
        <v>252.54000000000002</v>
      </c>
      <c r="Q199" s="827">
        <v>0.5</v>
      </c>
      <c r="R199" s="822">
        <v>3</v>
      </c>
      <c r="S199" s="827">
        <v>0.5</v>
      </c>
      <c r="T199" s="826">
        <v>3</v>
      </c>
      <c r="U199" s="828">
        <v>0.5</v>
      </c>
    </row>
    <row r="200" spans="1:21" ht="14.45" customHeight="1" x14ac:dyDescent="0.2">
      <c r="A200" s="821">
        <v>22</v>
      </c>
      <c r="B200" s="822" t="s">
        <v>927</v>
      </c>
      <c r="C200" s="822" t="s">
        <v>929</v>
      </c>
      <c r="D200" s="823" t="s">
        <v>1362</v>
      </c>
      <c r="E200" s="824" t="s">
        <v>945</v>
      </c>
      <c r="F200" s="822" t="s">
        <v>928</v>
      </c>
      <c r="G200" s="822" t="s">
        <v>1003</v>
      </c>
      <c r="H200" s="822" t="s">
        <v>607</v>
      </c>
      <c r="I200" s="822" t="s">
        <v>887</v>
      </c>
      <c r="J200" s="822" t="s">
        <v>888</v>
      </c>
      <c r="K200" s="822" t="s">
        <v>889</v>
      </c>
      <c r="L200" s="825">
        <v>49.08</v>
      </c>
      <c r="M200" s="825">
        <v>147.24</v>
      </c>
      <c r="N200" s="822">
        <v>3</v>
      </c>
      <c r="O200" s="826">
        <v>2.5</v>
      </c>
      <c r="P200" s="825">
        <v>49.08</v>
      </c>
      <c r="Q200" s="827">
        <v>0.33333333333333331</v>
      </c>
      <c r="R200" s="822">
        <v>1</v>
      </c>
      <c r="S200" s="827">
        <v>0.33333333333333331</v>
      </c>
      <c r="T200" s="826">
        <v>1</v>
      </c>
      <c r="U200" s="828">
        <v>0.4</v>
      </c>
    </row>
    <row r="201" spans="1:21" ht="14.45" customHeight="1" x14ac:dyDescent="0.2">
      <c r="A201" s="821">
        <v>22</v>
      </c>
      <c r="B201" s="822" t="s">
        <v>927</v>
      </c>
      <c r="C201" s="822" t="s">
        <v>929</v>
      </c>
      <c r="D201" s="823" t="s">
        <v>1362</v>
      </c>
      <c r="E201" s="824" t="s">
        <v>945</v>
      </c>
      <c r="F201" s="822" t="s">
        <v>928</v>
      </c>
      <c r="G201" s="822" t="s">
        <v>1003</v>
      </c>
      <c r="H201" s="822" t="s">
        <v>607</v>
      </c>
      <c r="I201" s="822" t="s">
        <v>892</v>
      </c>
      <c r="J201" s="822" t="s">
        <v>619</v>
      </c>
      <c r="K201" s="822" t="s">
        <v>620</v>
      </c>
      <c r="L201" s="825">
        <v>84.18</v>
      </c>
      <c r="M201" s="825">
        <v>1178.52</v>
      </c>
      <c r="N201" s="822">
        <v>14</v>
      </c>
      <c r="O201" s="826">
        <v>10</v>
      </c>
      <c r="P201" s="825">
        <v>505.08000000000004</v>
      </c>
      <c r="Q201" s="827">
        <v>0.4285714285714286</v>
      </c>
      <c r="R201" s="822">
        <v>6</v>
      </c>
      <c r="S201" s="827">
        <v>0.42857142857142855</v>
      </c>
      <c r="T201" s="826">
        <v>3.5</v>
      </c>
      <c r="U201" s="828">
        <v>0.35</v>
      </c>
    </row>
    <row r="202" spans="1:21" ht="14.45" customHeight="1" x14ac:dyDescent="0.2">
      <c r="A202" s="821">
        <v>22</v>
      </c>
      <c r="B202" s="822" t="s">
        <v>927</v>
      </c>
      <c r="C202" s="822" t="s">
        <v>929</v>
      </c>
      <c r="D202" s="823" t="s">
        <v>1362</v>
      </c>
      <c r="E202" s="824" t="s">
        <v>945</v>
      </c>
      <c r="F202" s="822" t="s">
        <v>928</v>
      </c>
      <c r="G202" s="822" t="s">
        <v>1003</v>
      </c>
      <c r="H202" s="822" t="s">
        <v>607</v>
      </c>
      <c r="I202" s="822" t="s">
        <v>1011</v>
      </c>
      <c r="J202" s="822" t="s">
        <v>619</v>
      </c>
      <c r="K202" s="822" t="s">
        <v>1012</v>
      </c>
      <c r="L202" s="825">
        <v>105.23</v>
      </c>
      <c r="M202" s="825">
        <v>841.83999999999992</v>
      </c>
      <c r="N202" s="822">
        <v>8</v>
      </c>
      <c r="O202" s="826">
        <v>8</v>
      </c>
      <c r="P202" s="825">
        <v>526.15</v>
      </c>
      <c r="Q202" s="827">
        <v>0.625</v>
      </c>
      <c r="R202" s="822">
        <v>5</v>
      </c>
      <c r="S202" s="827">
        <v>0.625</v>
      </c>
      <c r="T202" s="826">
        <v>5</v>
      </c>
      <c r="U202" s="828">
        <v>0.625</v>
      </c>
    </row>
    <row r="203" spans="1:21" ht="14.45" customHeight="1" x14ac:dyDescent="0.2">
      <c r="A203" s="821">
        <v>22</v>
      </c>
      <c r="B203" s="822" t="s">
        <v>927</v>
      </c>
      <c r="C203" s="822" t="s">
        <v>929</v>
      </c>
      <c r="D203" s="823" t="s">
        <v>1362</v>
      </c>
      <c r="E203" s="824" t="s">
        <v>945</v>
      </c>
      <c r="F203" s="822" t="s">
        <v>928</v>
      </c>
      <c r="G203" s="822" t="s">
        <v>1003</v>
      </c>
      <c r="H203" s="822" t="s">
        <v>607</v>
      </c>
      <c r="I203" s="822" t="s">
        <v>1013</v>
      </c>
      <c r="J203" s="822" t="s">
        <v>619</v>
      </c>
      <c r="K203" s="822" t="s">
        <v>1014</v>
      </c>
      <c r="L203" s="825">
        <v>63.14</v>
      </c>
      <c r="M203" s="825">
        <v>441.97999999999996</v>
      </c>
      <c r="N203" s="822">
        <v>7</v>
      </c>
      <c r="O203" s="826">
        <v>6.5</v>
      </c>
      <c r="P203" s="825">
        <v>63.14</v>
      </c>
      <c r="Q203" s="827">
        <v>0.14285714285714288</v>
      </c>
      <c r="R203" s="822">
        <v>1</v>
      </c>
      <c r="S203" s="827">
        <v>0.14285714285714285</v>
      </c>
      <c r="T203" s="826">
        <v>1</v>
      </c>
      <c r="U203" s="828">
        <v>0.15384615384615385</v>
      </c>
    </row>
    <row r="204" spans="1:21" ht="14.45" customHeight="1" x14ac:dyDescent="0.2">
      <c r="A204" s="821">
        <v>22</v>
      </c>
      <c r="B204" s="822" t="s">
        <v>927</v>
      </c>
      <c r="C204" s="822" t="s">
        <v>929</v>
      </c>
      <c r="D204" s="823" t="s">
        <v>1362</v>
      </c>
      <c r="E204" s="824" t="s">
        <v>945</v>
      </c>
      <c r="F204" s="822" t="s">
        <v>928</v>
      </c>
      <c r="G204" s="822" t="s">
        <v>1003</v>
      </c>
      <c r="H204" s="822" t="s">
        <v>607</v>
      </c>
      <c r="I204" s="822" t="s">
        <v>893</v>
      </c>
      <c r="J204" s="822" t="s">
        <v>619</v>
      </c>
      <c r="K204" s="822" t="s">
        <v>894</v>
      </c>
      <c r="L204" s="825">
        <v>49.08</v>
      </c>
      <c r="M204" s="825">
        <v>49.08</v>
      </c>
      <c r="N204" s="822">
        <v>1</v>
      </c>
      <c r="O204" s="826">
        <v>1</v>
      </c>
      <c r="P204" s="825"/>
      <c r="Q204" s="827">
        <v>0</v>
      </c>
      <c r="R204" s="822"/>
      <c r="S204" s="827">
        <v>0</v>
      </c>
      <c r="T204" s="826"/>
      <c r="U204" s="828">
        <v>0</v>
      </c>
    </row>
    <row r="205" spans="1:21" ht="14.45" customHeight="1" x14ac:dyDescent="0.2">
      <c r="A205" s="821">
        <v>22</v>
      </c>
      <c r="B205" s="822" t="s">
        <v>927</v>
      </c>
      <c r="C205" s="822" t="s">
        <v>929</v>
      </c>
      <c r="D205" s="823" t="s">
        <v>1362</v>
      </c>
      <c r="E205" s="824" t="s">
        <v>945</v>
      </c>
      <c r="F205" s="822" t="s">
        <v>928</v>
      </c>
      <c r="G205" s="822" t="s">
        <v>1003</v>
      </c>
      <c r="H205" s="822" t="s">
        <v>607</v>
      </c>
      <c r="I205" s="822" t="s">
        <v>1015</v>
      </c>
      <c r="J205" s="822" t="s">
        <v>619</v>
      </c>
      <c r="K205" s="822" t="s">
        <v>1016</v>
      </c>
      <c r="L205" s="825">
        <v>126.27</v>
      </c>
      <c r="M205" s="825">
        <v>1136.43</v>
      </c>
      <c r="N205" s="822">
        <v>9</v>
      </c>
      <c r="O205" s="826">
        <v>8.5</v>
      </c>
      <c r="P205" s="825">
        <v>1010.16</v>
      </c>
      <c r="Q205" s="827">
        <v>0.88888888888888884</v>
      </c>
      <c r="R205" s="822">
        <v>8</v>
      </c>
      <c r="S205" s="827">
        <v>0.88888888888888884</v>
      </c>
      <c r="T205" s="826">
        <v>7.5</v>
      </c>
      <c r="U205" s="828">
        <v>0.88235294117647056</v>
      </c>
    </row>
    <row r="206" spans="1:21" ht="14.45" customHeight="1" x14ac:dyDescent="0.2">
      <c r="A206" s="821">
        <v>22</v>
      </c>
      <c r="B206" s="822" t="s">
        <v>927</v>
      </c>
      <c r="C206" s="822" t="s">
        <v>929</v>
      </c>
      <c r="D206" s="823" t="s">
        <v>1362</v>
      </c>
      <c r="E206" s="824" t="s">
        <v>945</v>
      </c>
      <c r="F206" s="822" t="s">
        <v>928</v>
      </c>
      <c r="G206" s="822" t="s">
        <v>1003</v>
      </c>
      <c r="H206" s="822" t="s">
        <v>607</v>
      </c>
      <c r="I206" s="822" t="s">
        <v>912</v>
      </c>
      <c r="J206" s="822" t="s">
        <v>619</v>
      </c>
      <c r="K206" s="822" t="s">
        <v>716</v>
      </c>
      <c r="L206" s="825">
        <v>94.28</v>
      </c>
      <c r="M206" s="825">
        <v>942.80000000000007</v>
      </c>
      <c r="N206" s="822">
        <v>10</v>
      </c>
      <c r="O206" s="826">
        <v>9</v>
      </c>
      <c r="P206" s="825">
        <v>282.84000000000003</v>
      </c>
      <c r="Q206" s="827">
        <v>0.3</v>
      </c>
      <c r="R206" s="822">
        <v>3</v>
      </c>
      <c r="S206" s="827">
        <v>0.3</v>
      </c>
      <c r="T206" s="826">
        <v>3</v>
      </c>
      <c r="U206" s="828">
        <v>0.33333333333333331</v>
      </c>
    </row>
    <row r="207" spans="1:21" ht="14.45" customHeight="1" x14ac:dyDescent="0.2">
      <c r="A207" s="821">
        <v>22</v>
      </c>
      <c r="B207" s="822" t="s">
        <v>927</v>
      </c>
      <c r="C207" s="822" t="s">
        <v>929</v>
      </c>
      <c r="D207" s="823" t="s">
        <v>1362</v>
      </c>
      <c r="E207" s="824" t="s">
        <v>945</v>
      </c>
      <c r="F207" s="822" t="s">
        <v>928</v>
      </c>
      <c r="G207" s="822" t="s">
        <v>1003</v>
      </c>
      <c r="H207" s="822" t="s">
        <v>607</v>
      </c>
      <c r="I207" s="822" t="s">
        <v>1019</v>
      </c>
      <c r="J207" s="822" t="s">
        <v>619</v>
      </c>
      <c r="K207" s="822" t="s">
        <v>1020</v>
      </c>
      <c r="L207" s="825">
        <v>168.36</v>
      </c>
      <c r="M207" s="825">
        <v>505.08000000000004</v>
      </c>
      <c r="N207" s="822">
        <v>3</v>
      </c>
      <c r="O207" s="826">
        <v>3</v>
      </c>
      <c r="P207" s="825"/>
      <c r="Q207" s="827">
        <v>0</v>
      </c>
      <c r="R207" s="822"/>
      <c r="S207" s="827">
        <v>0</v>
      </c>
      <c r="T207" s="826"/>
      <c r="U207" s="828">
        <v>0</v>
      </c>
    </row>
    <row r="208" spans="1:21" ht="14.45" customHeight="1" x14ac:dyDescent="0.2">
      <c r="A208" s="821">
        <v>22</v>
      </c>
      <c r="B208" s="822" t="s">
        <v>927</v>
      </c>
      <c r="C208" s="822" t="s">
        <v>929</v>
      </c>
      <c r="D208" s="823" t="s">
        <v>1362</v>
      </c>
      <c r="E208" s="824" t="s">
        <v>945</v>
      </c>
      <c r="F208" s="822" t="s">
        <v>928</v>
      </c>
      <c r="G208" s="822" t="s">
        <v>1003</v>
      </c>
      <c r="H208" s="822" t="s">
        <v>607</v>
      </c>
      <c r="I208" s="822" t="s">
        <v>1021</v>
      </c>
      <c r="J208" s="822" t="s">
        <v>619</v>
      </c>
      <c r="K208" s="822" t="s">
        <v>1022</v>
      </c>
      <c r="L208" s="825">
        <v>115.33</v>
      </c>
      <c r="M208" s="825">
        <v>230.66</v>
      </c>
      <c r="N208" s="822">
        <v>2</v>
      </c>
      <c r="O208" s="826">
        <v>2</v>
      </c>
      <c r="P208" s="825">
        <v>230.66</v>
      </c>
      <c r="Q208" s="827">
        <v>1</v>
      </c>
      <c r="R208" s="822">
        <v>2</v>
      </c>
      <c r="S208" s="827">
        <v>1</v>
      </c>
      <c r="T208" s="826">
        <v>2</v>
      </c>
      <c r="U208" s="828">
        <v>1</v>
      </c>
    </row>
    <row r="209" spans="1:21" ht="14.45" customHeight="1" x14ac:dyDescent="0.2">
      <c r="A209" s="821">
        <v>22</v>
      </c>
      <c r="B209" s="822" t="s">
        <v>927</v>
      </c>
      <c r="C209" s="822" t="s">
        <v>929</v>
      </c>
      <c r="D209" s="823" t="s">
        <v>1362</v>
      </c>
      <c r="E209" s="824" t="s">
        <v>945</v>
      </c>
      <c r="F209" s="822" t="s">
        <v>928</v>
      </c>
      <c r="G209" s="822" t="s">
        <v>1027</v>
      </c>
      <c r="H209" s="822" t="s">
        <v>329</v>
      </c>
      <c r="I209" s="822" t="s">
        <v>1028</v>
      </c>
      <c r="J209" s="822" t="s">
        <v>1029</v>
      </c>
      <c r="K209" s="822" t="s">
        <v>1030</v>
      </c>
      <c r="L209" s="825">
        <v>0</v>
      </c>
      <c r="M209" s="825">
        <v>0</v>
      </c>
      <c r="N209" s="822">
        <v>13</v>
      </c>
      <c r="O209" s="826">
        <v>9</v>
      </c>
      <c r="P209" s="825">
        <v>0</v>
      </c>
      <c r="Q209" s="827"/>
      <c r="R209" s="822">
        <v>11</v>
      </c>
      <c r="S209" s="827">
        <v>0.84615384615384615</v>
      </c>
      <c r="T209" s="826">
        <v>7</v>
      </c>
      <c r="U209" s="828">
        <v>0.77777777777777779</v>
      </c>
    </row>
    <row r="210" spans="1:21" ht="14.45" customHeight="1" x14ac:dyDescent="0.2">
      <c r="A210" s="821">
        <v>22</v>
      </c>
      <c r="B210" s="822" t="s">
        <v>927</v>
      </c>
      <c r="C210" s="822" t="s">
        <v>929</v>
      </c>
      <c r="D210" s="823" t="s">
        <v>1362</v>
      </c>
      <c r="E210" s="824" t="s">
        <v>945</v>
      </c>
      <c r="F210" s="822" t="s">
        <v>928</v>
      </c>
      <c r="G210" s="822" t="s">
        <v>1214</v>
      </c>
      <c r="H210" s="822" t="s">
        <v>329</v>
      </c>
      <c r="I210" s="822" t="s">
        <v>1215</v>
      </c>
      <c r="J210" s="822" t="s">
        <v>1216</v>
      </c>
      <c r="K210" s="822" t="s">
        <v>1217</v>
      </c>
      <c r="L210" s="825">
        <v>121.92</v>
      </c>
      <c r="M210" s="825">
        <v>121.92</v>
      </c>
      <c r="N210" s="822">
        <v>1</v>
      </c>
      <c r="O210" s="826">
        <v>0.5</v>
      </c>
      <c r="P210" s="825"/>
      <c r="Q210" s="827">
        <v>0</v>
      </c>
      <c r="R210" s="822"/>
      <c r="S210" s="827">
        <v>0</v>
      </c>
      <c r="T210" s="826"/>
      <c r="U210" s="828">
        <v>0</v>
      </c>
    </row>
    <row r="211" spans="1:21" ht="14.45" customHeight="1" x14ac:dyDescent="0.2">
      <c r="A211" s="821">
        <v>22</v>
      </c>
      <c r="B211" s="822" t="s">
        <v>927</v>
      </c>
      <c r="C211" s="822" t="s">
        <v>929</v>
      </c>
      <c r="D211" s="823" t="s">
        <v>1362</v>
      </c>
      <c r="E211" s="824" t="s">
        <v>944</v>
      </c>
      <c r="F211" s="822" t="s">
        <v>928</v>
      </c>
      <c r="G211" s="822" t="s">
        <v>952</v>
      </c>
      <c r="H211" s="822" t="s">
        <v>329</v>
      </c>
      <c r="I211" s="822" t="s">
        <v>953</v>
      </c>
      <c r="J211" s="822" t="s">
        <v>954</v>
      </c>
      <c r="K211" s="822" t="s">
        <v>955</v>
      </c>
      <c r="L211" s="825">
        <v>0</v>
      </c>
      <c r="M211" s="825">
        <v>0</v>
      </c>
      <c r="N211" s="822">
        <v>1</v>
      </c>
      <c r="O211" s="826">
        <v>1</v>
      </c>
      <c r="P211" s="825"/>
      <c r="Q211" s="827"/>
      <c r="R211" s="822"/>
      <c r="S211" s="827">
        <v>0</v>
      </c>
      <c r="T211" s="826"/>
      <c r="U211" s="828">
        <v>0</v>
      </c>
    </row>
    <row r="212" spans="1:21" ht="14.45" customHeight="1" x14ac:dyDescent="0.2">
      <c r="A212" s="821">
        <v>22</v>
      </c>
      <c r="B212" s="822" t="s">
        <v>927</v>
      </c>
      <c r="C212" s="822" t="s">
        <v>929</v>
      </c>
      <c r="D212" s="823" t="s">
        <v>1362</v>
      </c>
      <c r="E212" s="824" t="s">
        <v>944</v>
      </c>
      <c r="F212" s="822" t="s">
        <v>928</v>
      </c>
      <c r="G212" s="822" t="s">
        <v>1043</v>
      </c>
      <c r="H212" s="822" t="s">
        <v>607</v>
      </c>
      <c r="I212" s="822" t="s">
        <v>1296</v>
      </c>
      <c r="J212" s="822" t="s">
        <v>1045</v>
      </c>
      <c r="K212" s="822" t="s">
        <v>1297</v>
      </c>
      <c r="L212" s="825">
        <v>58.77</v>
      </c>
      <c r="M212" s="825">
        <v>58.77</v>
      </c>
      <c r="N212" s="822">
        <v>1</v>
      </c>
      <c r="O212" s="826">
        <v>0.5</v>
      </c>
      <c r="P212" s="825"/>
      <c r="Q212" s="827">
        <v>0</v>
      </c>
      <c r="R212" s="822"/>
      <c r="S212" s="827">
        <v>0</v>
      </c>
      <c r="T212" s="826"/>
      <c r="U212" s="828">
        <v>0</v>
      </c>
    </row>
    <row r="213" spans="1:21" ht="14.45" customHeight="1" x14ac:dyDescent="0.2">
      <c r="A213" s="821">
        <v>22</v>
      </c>
      <c r="B213" s="822" t="s">
        <v>927</v>
      </c>
      <c r="C213" s="822" t="s">
        <v>929</v>
      </c>
      <c r="D213" s="823" t="s">
        <v>1362</v>
      </c>
      <c r="E213" s="824" t="s">
        <v>944</v>
      </c>
      <c r="F213" s="822" t="s">
        <v>928</v>
      </c>
      <c r="G213" s="822" t="s">
        <v>962</v>
      </c>
      <c r="H213" s="822" t="s">
        <v>329</v>
      </c>
      <c r="I213" s="822" t="s">
        <v>963</v>
      </c>
      <c r="J213" s="822" t="s">
        <v>964</v>
      </c>
      <c r="K213" s="822" t="s">
        <v>965</v>
      </c>
      <c r="L213" s="825">
        <v>70.48</v>
      </c>
      <c r="M213" s="825">
        <v>211.44</v>
      </c>
      <c r="N213" s="822">
        <v>3</v>
      </c>
      <c r="O213" s="826">
        <v>1</v>
      </c>
      <c r="P213" s="825">
        <v>211.44</v>
      </c>
      <c r="Q213" s="827">
        <v>1</v>
      </c>
      <c r="R213" s="822">
        <v>3</v>
      </c>
      <c r="S213" s="827">
        <v>1</v>
      </c>
      <c r="T213" s="826">
        <v>1</v>
      </c>
      <c r="U213" s="828">
        <v>1</v>
      </c>
    </row>
    <row r="214" spans="1:21" ht="14.45" customHeight="1" x14ac:dyDescent="0.2">
      <c r="A214" s="821">
        <v>22</v>
      </c>
      <c r="B214" s="822" t="s">
        <v>927</v>
      </c>
      <c r="C214" s="822" t="s">
        <v>929</v>
      </c>
      <c r="D214" s="823" t="s">
        <v>1362</v>
      </c>
      <c r="E214" s="824" t="s">
        <v>944</v>
      </c>
      <c r="F214" s="822" t="s">
        <v>928</v>
      </c>
      <c r="G214" s="822" t="s">
        <v>1062</v>
      </c>
      <c r="H214" s="822" t="s">
        <v>329</v>
      </c>
      <c r="I214" s="822" t="s">
        <v>1063</v>
      </c>
      <c r="J214" s="822" t="s">
        <v>1064</v>
      </c>
      <c r="K214" s="822" t="s">
        <v>1065</v>
      </c>
      <c r="L214" s="825">
        <v>42.14</v>
      </c>
      <c r="M214" s="825">
        <v>42.14</v>
      </c>
      <c r="N214" s="822">
        <v>1</v>
      </c>
      <c r="O214" s="826">
        <v>0.5</v>
      </c>
      <c r="P214" s="825"/>
      <c r="Q214" s="827">
        <v>0</v>
      </c>
      <c r="R214" s="822"/>
      <c r="S214" s="827">
        <v>0</v>
      </c>
      <c r="T214" s="826"/>
      <c r="U214" s="828">
        <v>0</v>
      </c>
    </row>
    <row r="215" spans="1:21" ht="14.45" customHeight="1" x14ac:dyDescent="0.2">
      <c r="A215" s="821">
        <v>22</v>
      </c>
      <c r="B215" s="822" t="s">
        <v>927</v>
      </c>
      <c r="C215" s="822" t="s">
        <v>929</v>
      </c>
      <c r="D215" s="823" t="s">
        <v>1362</v>
      </c>
      <c r="E215" s="824" t="s">
        <v>944</v>
      </c>
      <c r="F215" s="822" t="s">
        <v>928</v>
      </c>
      <c r="G215" s="822" t="s">
        <v>1142</v>
      </c>
      <c r="H215" s="822" t="s">
        <v>329</v>
      </c>
      <c r="I215" s="822" t="s">
        <v>1298</v>
      </c>
      <c r="J215" s="822" t="s">
        <v>1299</v>
      </c>
      <c r="K215" s="822" t="s">
        <v>1300</v>
      </c>
      <c r="L215" s="825">
        <v>78.48</v>
      </c>
      <c r="M215" s="825">
        <v>156.96</v>
      </c>
      <c r="N215" s="822">
        <v>2</v>
      </c>
      <c r="O215" s="826">
        <v>1.5</v>
      </c>
      <c r="P215" s="825">
        <v>156.96</v>
      </c>
      <c r="Q215" s="827">
        <v>1</v>
      </c>
      <c r="R215" s="822">
        <v>2</v>
      </c>
      <c r="S215" s="827">
        <v>1</v>
      </c>
      <c r="T215" s="826">
        <v>1.5</v>
      </c>
      <c r="U215" s="828">
        <v>1</v>
      </c>
    </row>
    <row r="216" spans="1:21" ht="14.45" customHeight="1" x14ac:dyDescent="0.2">
      <c r="A216" s="821">
        <v>22</v>
      </c>
      <c r="B216" s="822" t="s">
        <v>927</v>
      </c>
      <c r="C216" s="822" t="s">
        <v>929</v>
      </c>
      <c r="D216" s="823" t="s">
        <v>1362</v>
      </c>
      <c r="E216" s="824" t="s">
        <v>944</v>
      </c>
      <c r="F216" s="822" t="s">
        <v>928</v>
      </c>
      <c r="G216" s="822" t="s">
        <v>1117</v>
      </c>
      <c r="H216" s="822" t="s">
        <v>329</v>
      </c>
      <c r="I216" s="822" t="s">
        <v>1118</v>
      </c>
      <c r="J216" s="822" t="s">
        <v>1119</v>
      </c>
      <c r="K216" s="822" t="s">
        <v>1120</v>
      </c>
      <c r="L216" s="825">
        <v>106.09</v>
      </c>
      <c r="M216" s="825">
        <v>636.54</v>
      </c>
      <c r="N216" s="822">
        <v>6</v>
      </c>
      <c r="O216" s="826">
        <v>2</v>
      </c>
      <c r="P216" s="825">
        <v>636.54</v>
      </c>
      <c r="Q216" s="827">
        <v>1</v>
      </c>
      <c r="R216" s="822">
        <v>6</v>
      </c>
      <c r="S216" s="827">
        <v>1</v>
      </c>
      <c r="T216" s="826">
        <v>2</v>
      </c>
      <c r="U216" s="828">
        <v>1</v>
      </c>
    </row>
    <row r="217" spans="1:21" ht="14.45" customHeight="1" x14ac:dyDescent="0.2">
      <c r="A217" s="821">
        <v>22</v>
      </c>
      <c r="B217" s="822" t="s">
        <v>927</v>
      </c>
      <c r="C217" s="822" t="s">
        <v>929</v>
      </c>
      <c r="D217" s="823" t="s">
        <v>1362</v>
      </c>
      <c r="E217" s="824" t="s">
        <v>944</v>
      </c>
      <c r="F217" s="822" t="s">
        <v>928</v>
      </c>
      <c r="G217" s="822" t="s">
        <v>1301</v>
      </c>
      <c r="H217" s="822" t="s">
        <v>329</v>
      </c>
      <c r="I217" s="822" t="s">
        <v>1302</v>
      </c>
      <c r="J217" s="822" t="s">
        <v>1303</v>
      </c>
      <c r="K217" s="822" t="s">
        <v>1304</v>
      </c>
      <c r="L217" s="825">
        <v>112.6</v>
      </c>
      <c r="M217" s="825">
        <v>112.6</v>
      </c>
      <c r="N217" s="822">
        <v>1</v>
      </c>
      <c r="O217" s="826">
        <v>0.5</v>
      </c>
      <c r="P217" s="825"/>
      <c r="Q217" s="827">
        <v>0</v>
      </c>
      <c r="R217" s="822"/>
      <c r="S217" s="827">
        <v>0</v>
      </c>
      <c r="T217" s="826"/>
      <c r="U217" s="828">
        <v>0</v>
      </c>
    </row>
    <row r="218" spans="1:21" ht="14.45" customHeight="1" x14ac:dyDescent="0.2">
      <c r="A218" s="821">
        <v>22</v>
      </c>
      <c r="B218" s="822" t="s">
        <v>927</v>
      </c>
      <c r="C218" s="822" t="s">
        <v>929</v>
      </c>
      <c r="D218" s="823" t="s">
        <v>1362</v>
      </c>
      <c r="E218" s="824" t="s">
        <v>944</v>
      </c>
      <c r="F218" s="822" t="s">
        <v>928</v>
      </c>
      <c r="G218" s="822" t="s">
        <v>1121</v>
      </c>
      <c r="H218" s="822" t="s">
        <v>329</v>
      </c>
      <c r="I218" s="822" t="s">
        <v>1201</v>
      </c>
      <c r="J218" s="822" t="s">
        <v>1123</v>
      </c>
      <c r="K218" s="822" t="s">
        <v>1202</v>
      </c>
      <c r="L218" s="825">
        <v>27.37</v>
      </c>
      <c r="M218" s="825">
        <v>27.37</v>
      </c>
      <c r="N218" s="822">
        <v>1</v>
      </c>
      <c r="O218" s="826">
        <v>1</v>
      </c>
      <c r="P218" s="825"/>
      <c r="Q218" s="827">
        <v>0</v>
      </c>
      <c r="R218" s="822"/>
      <c r="S218" s="827">
        <v>0</v>
      </c>
      <c r="T218" s="826"/>
      <c r="U218" s="828">
        <v>0</v>
      </c>
    </row>
    <row r="219" spans="1:21" ht="14.45" customHeight="1" x14ac:dyDescent="0.2">
      <c r="A219" s="821">
        <v>22</v>
      </c>
      <c r="B219" s="822" t="s">
        <v>927</v>
      </c>
      <c r="C219" s="822" t="s">
        <v>929</v>
      </c>
      <c r="D219" s="823" t="s">
        <v>1362</v>
      </c>
      <c r="E219" s="824" t="s">
        <v>944</v>
      </c>
      <c r="F219" s="822" t="s">
        <v>928</v>
      </c>
      <c r="G219" s="822" t="s">
        <v>974</v>
      </c>
      <c r="H219" s="822" t="s">
        <v>607</v>
      </c>
      <c r="I219" s="822" t="s">
        <v>978</v>
      </c>
      <c r="J219" s="822" t="s">
        <v>976</v>
      </c>
      <c r="K219" s="822" t="s">
        <v>979</v>
      </c>
      <c r="L219" s="825">
        <v>48.89</v>
      </c>
      <c r="M219" s="825">
        <v>48.89</v>
      </c>
      <c r="N219" s="822">
        <v>1</v>
      </c>
      <c r="O219" s="826">
        <v>0.5</v>
      </c>
      <c r="P219" s="825">
        <v>48.89</v>
      </c>
      <c r="Q219" s="827">
        <v>1</v>
      </c>
      <c r="R219" s="822">
        <v>1</v>
      </c>
      <c r="S219" s="827">
        <v>1</v>
      </c>
      <c r="T219" s="826">
        <v>0.5</v>
      </c>
      <c r="U219" s="828">
        <v>1</v>
      </c>
    </row>
    <row r="220" spans="1:21" ht="14.45" customHeight="1" x14ac:dyDescent="0.2">
      <c r="A220" s="821">
        <v>22</v>
      </c>
      <c r="B220" s="822" t="s">
        <v>927</v>
      </c>
      <c r="C220" s="822" t="s">
        <v>929</v>
      </c>
      <c r="D220" s="823" t="s">
        <v>1362</v>
      </c>
      <c r="E220" s="824" t="s">
        <v>944</v>
      </c>
      <c r="F220" s="822" t="s">
        <v>928</v>
      </c>
      <c r="G220" s="822" t="s">
        <v>1203</v>
      </c>
      <c r="H220" s="822" t="s">
        <v>607</v>
      </c>
      <c r="I220" s="822" t="s">
        <v>883</v>
      </c>
      <c r="J220" s="822" t="s">
        <v>884</v>
      </c>
      <c r="K220" s="822" t="s">
        <v>885</v>
      </c>
      <c r="L220" s="825">
        <v>87.67</v>
      </c>
      <c r="M220" s="825">
        <v>87.67</v>
      </c>
      <c r="N220" s="822">
        <v>1</v>
      </c>
      <c r="O220" s="826">
        <v>0.5</v>
      </c>
      <c r="P220" s="825"/>
      <c r="Q220" s="827">
        <v>0</v>
      </c>
      <c r="R220" s="822"/>
      <c r="S220" s="827">
        <v>0</v>
      </c>
      <c r="T220" s="826"/>
      <c r="U220" s="828">
        <v>0</v>
      </c>
    </row>
    <row r="221" spans="1:21" ht="14.45" customHeight="1" x14ac:dyDescent="0.2">
      <c r="A221" s="821">
        <v>22</v>
      </c>
      <c r="B221" s="822" t="s">
        <v>927</v>
      </c>
      <c r="C221" s="822" t="s">
        <v>929</v>
      </c>
      <c r="D221" s="823" t="s">
        <v>1362</v>
      </c>
      <c r="E221" s="824" t="s">
        <v>944</v>
      </c>
      <c r="F221" s="822" t="s">
        <v>928</v>
      </c>
      <c r="G221" s="822" t="s">
        <v>1203</v>
      </c>
      <c r="H221" s="822" t="s">
        <v>607</v>
      </c>
      <c r="I221" s="822" t="s">
        <v>882</v>
      </c>
      <c r="J221" s="822" t="s">
        <v>658</v>
      </c>
      <c r="K221" s="822" t="s">
        <v>659</v>
      </c>
      <c r="L221" s="825">
        <v>87.67</v>
      </c>
      <c r="M221" s="825">
        <v>87.67</v>
      </c>
      <c r="N221" s="822">
        <v>1</v>
      </c>
      <c r="O221" s="826">
        <v>1</v>
      </c>
      <c r="P221" s="825"/>
      <c r="Q221" s="827">
        <v>0</v>
      </c>
      <c r="R221" s="822"/>
      <c r="S221" s="827">
        <v>0</v>
      </c>
      <c r="T221" s="826"/>
      <c r="U221" s="828">
        <v>0</v>
      </c>
    </row>
    <row r="222" spans="1:21" ht="14.45" customHeight="1" x14ac:dyDescent="0.2">
      <c r="A222" s="821">
        <v>22</v>
      </c>
      <c r="B222" s="822" t="s">
        <v>927</v>
      </c>
      <c r="C222" s="822" t="s">
        <v>929</v>
      </c>
      <c r="D222" s="823" t="s">
        <v>1362</v>
      </c>
      <c r="E222" s="824" t="s">
        <v>944</v>
      </c>
      <c r="F222" s="822" t="s">
        <v>928</v>
      </c>
      <c r="G222" s="822" t="s">
        <v>1203</v>
      </c>
      <c r="H222" s="822" t="s">
        <v>329</v>
      </c>
      <c r="I222" s="822" t="s">
        <v>1305</v>
      </c>
      <c r="J222" s="822" t="s">
        <v>658</v>
      </c>
      <c r="K222" s="822" t="s">
        <v>1306</v>
      </c>
      <c r="L222" s="825">
        <v>43.85</v>
      </c>
      <c r="M222" s="825">
        <v>43.85</v>
      </c>
      <c r="N222" s="822">
        <v>1</v>
      </c>
      <c r="O222" s="826">
        <v>0.5</v>
      </c>
      <c r="P222" s="825"/>
      <c r="Q222" s="827">
        <v>0</v>
      </c>
      <c r="R222" s="822"/>
      <c r="S222" s="827">
        <v>0</v>
      </c>
      <c r="T222" s="826"/>
      <c r="U222" s="828">
        <v>0</v>
      </c>
    </row>
    <row r="223" spans="1:21" ht="14.45" customHeight="1" x14ac:dyDescent="0.2">
      <c r="A223" s="821">
        <v>22</v>
      </c>
      <c r="B223" s="822" t="s">
        <v>927</v>
      </c>
      <c r="C223" s="822" t="s">
        <v>929</v>
      </c>
      <c r="D223" s="823" t="s">
        <v>1362</v>
      </c>
      <c r="E223" s="824" t="s">
        <v>944</v>
      </c>
      <c r="F223" s="822" t="s">
        <v>928</v>
      </c>
      <c r="G223" s="822" t="s">
        <v>1307</v>
      </c>
      <c r="H223" s="822" t="s">
        <v>329</v>
      </c>
      <c r="I223" s="822" t="s">
        <v>1308</v>
      </c>
      <c r="J223" s="822" t="s">
        <v>1309</v>
      </c>
      <c r="K223" s="822" t="s">
        <v>1310</v>
      </c>
      <c r="L223" s="825">
        <v>60.39</v>
      </c>
      <c r="M223" s="825">
        <v>181.17000000000002</v>
      </c>
      <c r="N223" s="822">
        <v>3</v>
      </c>
      <c r="O223" s="826">
        <v>1</v>
      </c>
      <c r="P223" s="825">
        <v>181.17000000000002</v>
      </c>
      <c r="Q223" s="827">
        <v>1</v>
      </c>
      <c r="R223" s="822">
        <v>3</v>
      </c>
      <c r="S223" s="827">
        <v>1</v>
      </c>
      <c r="T223" s="826">
        <v>1</v>
      </c>
      <c r="U223" s="828">
        <v>1</v>
      </c>
    </row>
    <row r="224" spans="1:21" ht="14.45" customHeight="1" x14ac:dyDescent="0.2">
      <c r="A224" s="821">
        <v>22</v>
      </c>
      <c r="B224" s="822" t="s">
        <v>927</v>
      </c>
      <c r="C224" s="822" t="s">
        <v>929</v>
      </c>
      <c r="D224" s="823" t="s">
        <v>1362</v>
      </c>
      <c r="E224" s="824" t="s">
        <v>944</v>
      </c>
      <c r="F224" s="822" t="s">
        <v>928</v>
      </c>
      <c r="G224" s="822" t="s">
        <v>1003</v>
      </c>
      <c r="H224" s="822" t="s">
        <v>329</v>
      </c>
      <c r="I224" s="822" t="s">
        <v>1290</v>
      </c>
      <c r="J224" s="822" t="s">
        <v>619</v>
      </c>
      <c r="K224" s="822" t="s">
        <v>716</v>
      </c>
      <c r="L224" s="825">
        <v>94.28</v>
      </c>
      <c r="M224" s="825">
        <v>94.28</v>
      </c>
      <c r="N224" s="822">
        <v>1</v>
      </c>
      <c r="O224" s="826">
        <v>1</v>
      </c>
      <c r="P224" s="825"/>
      <c r="Q224" s="827">
        <v>0</v>
      </c>
      <c r="R224" s="822"/>
      <c r="S224" s="827">
        <v>0</v>
      </c>
      <c r="T224" s="826"/>
      <c r="U224" s="828">
        <v>0</v>
      </c>
    </row>
    <row r="225" spans="1:21" ht="14.45" customHeight="1" x14ac:dyDescent="0.2">
      <c r="A225" s="821">
        <v>22</v>
      </c>
      <c r="B225" s="822" t="s">
        <v>927</v>
      </c>
      <c r="C225" s="822" t="s">
        <v>929</v>
      </c>
      <c r="D225" s="823" t="s">
        <v>1362</v>
      </c>
      <c r="E225" s="824" t="s">
        <v>944</v>
      </c>
      <c r="F225" s="822" t="s">
        <v>928</v>
      </c>
      <c r="G225" s="822" t="s">
        <v>1003</v>
      </c>
      <c r="H225" s="822" t="s">
        <v>607</v>
      </c>
      <c r="I225" s="822" t="s">
        <v>1004</v>
      </c>
      <c r="J225" s="822" t="s">
        <v>888</v>
      </c>
      <c r="K225" s="822" t="s">
        <v>1005</v>
      </c>
      <c r="L225" s="825">
        <v>105.23</v>
      </c>
      <c r="M225" s="825">
        <v>2104.6</v>
      </c>
      <c r="N225" s="822">
        <v>20</v>
      </c>
      <c r="O225" s="826">
        <v>17</v>
      </c>
      <c r="P225" s="825">
        <v>736.61</v>
      </c>
      <c r="Q225" s="827">
        <v>0.35000000000000003</v>
      </c>
      <c r="R225" s="822">
        <v>7</v>
      </c>
      <c r="S225" s="827">
        <v>0.35</v>
      </c>
      <c r="T225" s="826">
        <v>6.5</v>
      </c>
      <c r="U225" s="828">
        <v>0.38235294117647056</v>
      </c>
    </row>
    <row r="226" spans="1:21" ht="14.45" customHeight="1" x14ac:dyDescent="0.2">
      <c r="A226" s="821">
        <v>22</v>
      </c>
      <c r="B226" s="822" t="s">
        <v>927</v>
      </c>
      <c r="C226" s="822" t="s">
        <v>929</v>
      </c>
      <c r="D226" s="823" t="s">
        <v>1362</v>
      </c>
      <c r="E226" s="824" t="s">
        <v>944</v>
      </c>
      <c r="F226" s="822" t="s">
        <v>928</v>
      </c>
      <c r="G226" s="822" t="s">
        <v>1003</v>
      </c>
      <c r="H226" s="822" t="s">
        <v>607</v>
      </c>
      <c r="I226" s="822" t="s">
        <v>1006</v>
      </c>
      <c r="J226" s="822" t="s">
        <v>888</v>
      </c>
      <c r="K226" s="822" t="s">
        <v>1007</v>
      </c>
      <c r="L226" s="825">
        <v>126.27</v>
      </c>
      <c r="M226" s="825">
        <v>5303.34</v>
      </c>
      <c r="N226" s="822">
        <v>42</v>
      </c>
      <c r="O226" s="826">
        <v>32</v>
      </c>
      <c r="P226" s="825">
        <v>2904.21</v>
      </c>
      <c r="Q226" s="827">
        <v>0.54761904761904756</v>
      </c>
      <c r="R226" s="822">
        <v>23</v>
      </c>
      <c r="S226" s="827">
        <v>0.54761904761904767</v>
      </c>
      <c r="T226" s="826">
        <v>15.5</v>
      </c>
      <c r="U226" s="828">
        <v>0.484375</v>
      </c>
    </row>
    <row r="227" spans="1:21" ht="14.45" customHeight="1" x14ac:dyDescent="0.2">
      <c r="A227" s="821">
        <v>22</v>
      </c>
      <c r="B227" s="822" t="s">
        <v>927</v>
      </c>
      <c r="C227" s="822" t="s">
        <v>929</v>
      </c>
      <c r="D227" s="823" t="s">
        <v>1362</v>
      </c>
      <c r="E227" s="824" t="s">
        <v>944</v>
      </c>
      <c r="F227" s="822" t="s">
        <v>928</v>
      </c>
      <c r="G227" s="822" t="s">
        <v>1003</v>
      </c>
      <c r="H227" s="822" t="s">
        <v>607</v>
      </c>
      <c r="I227" s="822" t="s">
        <v>1008</v>
      </c>
      <c r="J227" s="822" t="s">
        <v>888</v>
      </c>
      <c r="K227" s="822" t="s">
        <v>1009</v>
      </c>
      <c r="L227" s="825">
        <v>63.14</v>
      </c>
      <c r="M227" s="825">
        <v>441.98</v>
      </c>
      <c r="N227" s="822">
        <v>7</v>
      </c>
      <c r="O227" s="826">
        <v>5</v>
      </c>
      <c r="P227" s="825">
        <v>252.56</v>
      </c>
      <c r="Q227" s="827">
        <v>0.5714285714285714</v>
      </c>
      <c r="R227" s="822">
        <v>4</v>
      </c>
      <c r="S227" s="827">
        <v>0.5714285714285714</v>
      </c>
      <c r="T227" s="826">
        <v>3</v>
      </c>
      <c r="U227" s="828">
        <v>0.6</v>
      </c>
    </row>
    <row r="228" spans="1:21" ht="14.45" customHeight="1" x14ac:dyDescent="0.2">
      <c r="A228" s="821">
        <v>22</v>
      </c>
      <c r="B228" s="822" t="s">
        <v>927</v>
      </c>
      <c r="C228" s="822" t="s">
        <v>929</v>
      </c>
      <c r="D228" s="823" t="s">
        <v>1362</v>
      </c>
      <c r="E228" s="824" t="s">
        <v>944</v>
      </c>
      <c r="F228" s="822" t="s">
        <v>928</v>
      </c>
      <c r="G228" s="822" t="s">
        <v>1003</v>
      </c>
      <c r="H228" s="822" t="s">
        <v>607</v>
      </c>
      <c r="I228" s="822" t="s">
        <v>890</v>
      </c>
      <c r="J228" s="822" t="s">
        <v>888</v>
      </c>
      <c r="K228" s="822" t="s">
        <v>891</v>
      </c>
      <c r="L228" s="825">
        <v>84.18</v>
      </c>
      <c r="M228" s="825">
        <v>3283.0200000000013</v>
      </c>
      <c r="N228" s="822">
        <v>39</v>
      </c>
      <c r="O228" s="826">
        <v>27</v>
      </c>
      <c r="P228" s="825">
        <v>1431.0600000000004</v>
      </c>
      <c r="Q228" s="827">
        <v>0.43589743589743585</v>
      </c>
      <c r="R228" s="822">
        <v>17</v>
      </c>
      <c r="S228" s="827">
        <v>0.4358974358974359</v>
      </c>
      <c r="T228" s="826">
        <v>11</v>
      </c>
      <c r="U228" s="828">
        <v>0.40740740740740738</v>
      </c>
    </row>
    <row r="229" spans="1:21" ht="14.45" customHeight="1" x14ac:dyDescent="0.2">
      <c r="A229" s="821">
        <v>22</v>
      </c>
      <c r="B229" s="822" t="s">
        <v>927</v>
      </c>
      <c r="C229" s="822" t="s">
        <v>929</v>
      </c>
      <c r="D229" s="823" t="s">
        <v>1362</v>
      </c>
      <c r="E229" s="824" t="s">
        <v>944</v>
      </c>
      <c r="F229" s="822" t="s">
        <v>928</v>
      </c>
      <c r="G229" s="822" t="s">
        <v>1003</v>
      </c>
      <c r="H229" s="822" t="s">
        <v>329</v>
      </c>
      <c r="I229" s="822" t="s">
        <v>1293</v>
      </c>
      <c r="J229" s="822" t="s">
        <v>619</v>
      </c>
      <c r="K229" s="822" t="s">
        <v>1012</v>
      </c>
      <c r="L229" s="825">
        <v>105.23</v>
      </c>
      <c r="M229" s="825">
        <v>105.23</v>
      </c>
      <c r="N229" s="822">
        <v>1</v>
      </c>
      <c r="O229" s="826">
        <v>1</v>
      </c>
      <c r="P229" s="825">
        <v>105.23</v>
      </c>
      <c r="Q229" s="827">
        <v>1</v>
      </c>
      <c r="R229" s="822">
        <v>1</v>
      </c>
      <c r="S229" s="827">
        <v>1</v>
      </c>
      <c r="T229" s="826">
        <v>1</v>
      </c>
      <c r="U229" s="828">
        <v>1</v>
      </c>
    </row>
    <row r="230" spans="1:21" ht="14.45" customHeight="1" x14ac:dyDescent="0.2">
      <c r="A230" s="821">
        <v>22</v>
      </c>
      <c r="B230" s="822" t="s">
        <v>927</v>
      </c>
      <c r="C230" s="822" t="s">
        <v>929</v>
      </c>
      <c r="D230" s="823" t="s">
        <v>1362</v>
      </c>
      <c r="E230" s="824" t="s">
        <v>944</v>
      </c>
      <c r="F230" s="822" t="s">
        <v>928</v>
      </c>
      <c r="G230" s="822" t="s">
        <v>1003</v>
      </c>
      <c r="H230" s="822" t="s">
        <v>329</v>
      </c>
      <c r="I230" s="822" t="s">
        <v>1010</v>
      </c>
      <c r="J230" s="822" t="s">
        <v>619</v>
      </c>
      <c r="K230" s="822" t="s">
        <v>620</v>
      </c>
      <c r="L230" s="825">
        <v>84.18</v>
      </c>
      <c r="M230" s="825">
        <v>84.18</v>
      </c>
      <c r="N230" s="822">
        <v>1</v>
      </c>
      <c r="O230" s="826">
        <v>1</v>
      </c>
      <c r="P230" s="825">
        <v>84.18</v>
      </c>
      <c r="Q230" s="827">
        <v>1</v>
      </c>
      <c r="R230" s="822">
        <v>1</v>
      </c>
      <c r="S230" s="827">
        <v>1</v>
      </c>
      <c r="T230" s="826">
        <v>1</v>
      </c>
      <c r="U230" s="828">
        <v>1</v>
      </c>
    </row>
    <row r="231" spans="1:21" ht="14.45" customHeight="1" x14ac:dyDescent="0.2">
      <c r="A231" s="821">
        <v>22</v>
      </c>
      <c r="B231" s="822" t="s">
        <v>927</v>
      </c>
      <c r="C231" s="822" t="s">
        <v>929</v>
      </c>
      <c r="D231" s="823" t="s">
        <v>1362</v>
      </c>
      <c r="E231" s="824" t="s">
        <v>944</v>
      </c>
      <c r="F231" s="822" t="s">
        <v>928</v>
      </c>
      <c r="G231" s="822" t="s">
        <v>1003</v>
      </c>
      <c r="H231" s="822" t="s">
        <v>607</v>
      </c>
      <c r="I231" s="822" t="s">
        <v>887</v>
      </c>
      <c r="J231" s="822" t="s">
        <v>888</v>
      </c>
      <c r="K231" s="822" t="s">
        <v>889</v>
      </c>
      <c r="L231" s="825">
        <v>49.08</v>
      </c>
      <c r="M231" s="825">
        <v>196.32</v>
      </c>
      <c r="N231" s="822">
        <v>4</v>
      </c>
      <c r="O231" s="826">
        <v>2</v>
      </c>
      <c r="P231" s="825"/>
      <c r="Q231" s="827">
        <v>0</v>
      </c>
      <c r="R231" s="822"/>
      <c r="S231" s="827">
        <v>0</v>
      </c>
      <c r="T231" s="826"/>
      <c r="U231" s="828">
        <v>0</v>
      </c>
    </row>
    <row r="232" spans="1:21" ht="14.45" customHeight="1" x14ac:dyDescent="0.2">
      <c r="A232" s="821">
        <v>22</v>
      </c>
      <c r="B232" s="822" t="s">
        <v>927</v>
      </c>
      <c r="C232" s="822" t="s">
        <v>929</v>
      </c>
      <c r="D232" s="823" t="s">
        <v>1362</v>
      </c>
      <c r="E232" s="824" t="s">
        <v>944</v>
      </c>
      <c r="F232" s="822" t="s">
        <v>928</v>
      </c>
      <c r="G232" s="822" t="s">
        <v>1003</v>
      </c>
      <c r="H232" s="822" t="s">
        <v>607</v>
      </c>
      <c r="I232" s="822" t="s">
        <v>892</v>
      </c>
      <c r="J232" s="822" t="s">
        <v>619</v>
      </c>
      <c r="K232" s="822" t="s">
        <v>620</v>
      </c>
      <c r="L232" s="825">
        <v>84.18</v>
      </c>
      <c r="M232" s="825">
        <v>1010.1600000000001</v>
      </c>
      <c r="N232" s="822">
        <v>12</v>
      </c>
      <c r="O232" s="826">
        <v>9</v>
      </c>
      <c r="P232" s="825">
        <v>589.26</v>
      </c>
      <c r="Q232" s="827">
        <v>0.58333333333333326</v>
      </c>
      <c r="R232" s="822">
        <v>7</v>
      </c>
      <c r="S232" s="827">
        <v>0.58333333333333337</v>
      </c>
      <c r="T232" s="826">
        <v>5</v>
      </c>
      <c r="U232" s="828">
        <v>0.55555555555555558</v>
      </c>
    </row>
    <row r="233" spans="1:21" ht="14.45" customHeight="1" x14ac:dyDescent="0.2">
      <c r="A233" s="821">
        <v>22</v>
      </c>
      <c r="B233" s="822" t="s">
        <v>927</v>
      </c>
      <c r="C233" s="822" t="s">
        <v>929</v>
      </c>
      <c r="D233" s="823" t="s">
        <v>1362</v>
      </c>
      <c r="E233" s="824" t="s">
        <v>944</v>
      </c>
      <c r="F233" s="822" t="s">
        <v>928</v>
      </c>
      <c r="G233" s="822" t="s">
        <v>1003</v>
      </c>
      <c r="H233" s="822" t="s">
        <v>607</v>
      </c>
      <c r="I233" s="822" t="s">
        <v>1011</v>
      </c>
      <c r="J233" s="822" t="s">
        <v>619</v>
      </c>
      <c r="K233" s="822" t="s">
        <v>1012</v>
      </c>
      <c r="L233" s="825">
        <v>105.23</v>
      </c>
      <c r="M233" s="825">
        <v>1367.99</v>
      </c>
      <c r="N233" s="822">
        <v>13</v>
      </c>
      <c r="O233" s="826">
        <v>11</v>
      </c>
      <c r="P233" s="825">
        <v>526.15</v>
      </c>
      <c r="Q233" s="827">
        <v>0.38461538461538458</v>
      </c>
      <c r="R233" s="822">
        <v>5</v>
      </c>
      <c r="S233" s="827">
        <v>0.38461538461538464</v>
      </c>
      <c r="T233" s="826">
        <v>4</v>
      </c>
      <c r="U233" s="828">
        <v>0.36363636363636365</v>
      </c>
    </row>
    <row r="234" spans="1:21" ht="14.45" customHeight="1" x14ac:dyDescent="0.2">
      <c r="A234" s="821">
        <v>22</v>
      </c>
      <c r="B234" s="822" t="s">
        <v>927</v>
      </c>
      <c r="C234" s="822" t="s">
        <v>929</v>
      </c>
      <c r="D234" s="823" t="s">
        <v>1362</v>
      </c>
      <c r="E234" s="824" t="s">
        <v>944</v>
      </c>
      <c r="F234" s="822" t="s">
        <v>928</v>
      </c>
      <c r="G234" s="822" t="s">
        <v>1003</v>
      </c>
      <c r="H234" s="822" t="s">
        <v>607</v>
      </c>
      <c r="I234" s="822" t="s">
        <v>1013</v>
      </c>
      <c r="J234" s="822" t="s">
        <v>619</v>
      </c>
      <c r="K234" s="822" t="s">
        <v>1014</v>
      </c>
      <c r="L234" s="825">
        <v>63.14</v>
      </c>
      <c r="M234" s="825">
        <v>63.14</v>
      </c>
      <c r="N234" s="822">
        <v>1</v>
      </c>
      <c r="O234" s="826">
        <v>0.5</v>
      </c>
      <c r="P234" s="825">
        <v>63.14</v>
      </c>
      <c r="Q234" s="827">
        <v>1</v>
      </c>
      <c r="R234" s="822">
        <v>1</v>
      </c>
      <c r="S234" s="827">
        <v>1</v>
      </c>
      <c r="T234" s="826">
        <v>0.5</v>
      </c>
      <c r="U234" s="828">
        <v>1</v>
      </c>
    </row>
    <row r="235" spans="1:21" ht="14.45" customHeight="1" x14ac:dyDescent="0.2">
      <c r="A235" s="821">
        <v>22</v>
      </c>
      <c r="B235" s="822" t="s">
        <v>927</v>
      </c>
      <c r="C235" s="822" t="s">
        <v>929</v>
      </c>
      <c r="D235" s="823" t="s">
        <v>1362</v>
      </c>
      <c r="E235" s="824" t="s">
        <v>944</v>
      </c>
      <c r="F235" s="822" t="s">
        <v>928</v>
      </c>
      <c r="G235" s="822" t="s">
        <v>1003</v>
      </c>
      <c r="H235" s="822" t="s">
        <v>607</v>
      </c>
      <c r="I235" s="822" t="s">
        <v>893</v>
      </c>
      <c r="J235" s="822" t="s">
        <v>619</v>
      </c>
      <c r="K235" s="822" t="s">
        <v>894</v>
      </c>
      <c r="L235" s="825">
        <v>49.08</v>
      </c>
      <c r="M235" s="825">
        <v>98.16</v>
      </c>
      <c r="N235" s="822">
        <v>2</v>
      </c>
      <c r="O235" s="826">
        <v>1.5</v>
      </c>
      <c r="P235" s="825">
        <v>49.08</v>
      </c>
      <c r="Q235" s="827">
        <v>0.5</v>
      </c>
      <c r="R235" s="822">
        <v>1</v>
      </c>
      <c r="S235" s="827">
        <v>0.5</v>
      </c>
      <c r="T235" s="826">
        <v>0.5</v>
      </c>
      <c r="U235" s="828">
        <v>0.33333333333333331</v>
      </c>
    </row>
    <row r="236" spans="1:21" ht="14.45" customHeight="1" x14ac:dyDescent="0.2">
      <c r="A236" s="821">
        <v>22</v>
      </c>
      <c r="B236" s="822" t="s">
        <v>927</v>
      </c>
      <c r="C236" s="822" t="s">
        <v>929</v>
      </c>
      <c r="D236" s="823" t="s">
        <v>1362</v>
      </c>
      <c r="E236" s="824" t="s">
        <v>944</v>
      </c>
      <c r="F236" s="822" t="s">
        <v>928</v>
      </c>
      <c r="G236" s="822" t="s">
        <v>1003</v>
      </c>
      <c r="H236" s="822" t="s">
        <v>607</v>
      </c>
      <c r="I236" s="822" t="s">
        <v>1015</v>
      </c>
      <c r="J236" s="822" t="s">
        <v>619</v>
      </c>
      <c r="K236" s="822" t="s">
        <v>1016</v>
      </c>
      <c r="L236" s="825">
        <v>126.27</v>
      </c>
      <c r="M236" s="825">
        <v>1515.24</v>
      </c>
      <c r="N236" s="822">
        <v>12</v>
      </c>
      <c r="O236" s="826">
        <v>10.5</v>
      </c>
      <c r="P236" s="825">
        <v>883.89</v>
      </c>
      <c r="Q236" s="827">
        <v>0.58333333333333337</v>
      </c>
      <c r="R236" s="822">
        <v>7</v>
      </c>
      <c r="S236" s="827">
        <v>0.58333333333333337</v>
      </c>
      <c r="T236" s="826">
        <v>5.5</v>
      </c>
      <c r="U236" s="828">
        <v>0.52380952380952384</v>
      </c>
    </row>
    <row r="237" spans="1:21" ht="14.45" customHeight="1" x14ac:dyDescent="0.2">
      <c r="A237" s="821">
        <v>22</v>
      </c>
      <c r="B237" s="822" t="s">
        <v>927</v>
      </c>
      <c r="C237" s="822" t="s">
        <v>929</v>
      </c>
      <c r="D237" s="823" t="s">
        <v>1362</v>
      </c>
      <c r="E237" s="824" t="s">
        <v>944</v>
      </c>
      <c r="F237" s="822" t="s">
        <v>928</v>
      </c>
      <c r="G237" s="822" t="s">
        <v>1003</v>
      </c>
      <c r="H237" s="822" t="s">
        <v>607</v>
      </c>
      <c r="I237" s="822" t="s">
        <v>912</v>
      </c>
      <c r="J237" s="822" t="s">
        <v>619</v>
      </c>
      <c r="K237" s="822" t="s">
        <v>716</v>
      </c>
      <c r="L237" s="825">
        <v>94.28</v>
      </c>
      <c r="M237" s="825">
        <v>282.84000000000003</v>
      </c>
      <c r="N237" s="822">
        <v>3</v>
      </c>
      <c r="O237" s="826">
        <v>3</v>
      </c>
      <c r="P237" s="825">
        <v>94.28</v>
      </c>
      <c r="Q237" s="827">
        <v>0.33333333333333331</v>
      </c>
      <c r="R237" s="822">
        <v>1</v>
      </c>
      <c r="S237" s="827">
        <v>0.33333333333333331</v>
      </c>
      <c r="T237" s="826">
        <v>1</v>
      </c>
      <c r="U237" s="828">
        <v>0.33333333333333331</v>
      </c>
    </row>
    <row r="238" spans="1:21" ht="14.45" customHeight="1" x14ac:dyDescent="0.2">
      <c r="A238" s="821">
        <v>22</v>
      </c>
      <c r="B238" s="822" t="s">
        <v>927</v>
      </c>
      <c r="C238" s="822" t="s">
        <v>929</v>
      </c>
      <c r="D238" s="823" t="s">
        <v>1362</v>
      </c>
      <c r="E238" s="824" t="s">
        <v>944</v>
      </c>
      <c r="F238" s="822" t="s">
        <v>928</v>
      </c>
      <c r="G238" s="822" t="s">
        <v>1003</v>
      </c>
      <c r="H238" s="822" t="s">
        <v>607</v>
      </c>
      <c r="I238" s="822" t="s">
        <v>1019</v>
      </c>
      <c r="J238" s="822" t="s">
        <v>619</v>
      </c>
      <c r="K238" s="822" t="s">
        <v>1020</v>
      </c>
      <c r="L238" s="825">
        <v>168.36</v>
      </c>
      <c r="M238" s="825">
        <v>673.44</v>
      </c>
      <c r="N238" s="822">
        <v>4</v>
      </c>
      <c r="O238" s="826">
        <v>3</v>
      </c>
      <c r="P238" s="825">
        <v>505.08000000000004</v>
      </c>
      <c r="Q238" s="827">
        <v>0.75</v>
      </c>
      <c r="R238" s="822">
        <v>3</v>
      </c>
      <c r="S238" s="827">
        <v>0.75</v>
      </c>
      <c r="T238" s="826">
        <v>2</v>
      </c>
      <c r="U238" s="828">
        <v>0.66666666666666663</v>
      </c>
    </row>
    <row r="239" spans="1:21" ht="14.45" customHeight="1" x14ac:dyDescent="0.2">
      <c r="A239" s="821">
        <v>22</v>
      </c>
      <c r="B239" s="822" t="s">
        <v>927</v>
      </c>
      <c r="C239" s="822" t="s">
        <v>929</v>
      </c>
      <c r="D239" s="823" t="s">
        <v>1362</v>
      </c>
      <c r="E239" s="824" t="s">
        <v>944</v>
      </c>
      <c r="F239" s="822" t="s">
        <v>928</v>
      </c>
      <c r="G239" s="822" t="s">
        <v>1003</v>
      </c>
      <c r="H239" s="822" t="s">
        <v>607</v>
      </c>
      <c r="I239" s="822" t="s">
        <v>1021</v>
      </c>
      <c r="J239" s="822" t="s">
        <v>619</v>
      </c>
      <c r="K239" s="822" t="s">
        <v>1022</v>
      </c>
      <c r="L239" s="825">
        <v>115.33</v>
      </c>
      <c r="M239" s="825">
        <v>345.99</v>
      </c>
      <c r="N239" s="822">
        <v>3</v>
      </c>
      <c r="O239" s="826">
        <v>3</v>
      </c>
      <c r="P239" s="825"/>
      <c r="Q239" s="827">
        <v>0</v>
      </c>
      <c r="R239" s="822"/>
      <c r="S239" s="827">
        <v>0</v>
      </c>
      <c r="T239" s="826"/>
      <c r="U239" s="828">
        <v>0</v>
      </c>
    </row>
    <row r="240" spans="1:21" ht="14.45" customHeight="1" x14ac:dyDescent="0.2">
      <c r="A240" s="821">
        <v>22</v>
      </c>
      <c r="B240" s="822" t="s">
        <v>927</v>
      </c>
      <c r="C240" s="822" t="s">
        <v>929</v>
      </c>
      <c r="D240" s="823" t="s">
        <v>1362</v>
      </c>
      <c r="E240" s="824" t="s">
        <v>944</v>
      </c>
      <c r="F240" s="822" t="s">
        <v>928</v>
      </c>
      <c r="G240" s="822" t="s">
        <v>1027</v>
      </c>
      <c r="H240" s="822" t="s">
        <v>329</v>
      </c>
      <c r="I240" s="822" t="s">
        <v>1028</v>
      </c>
      <c r="J240" s="822" t="s">
        <v>1029</v>
      </c>
      <c r="K240" s="822" t="s">
        <v>1030</v>
      </c>
      <c r="L240" s="825">
        <v>0</v>
      </c>
      <c r="M240" s="825">
        <v>0</v>
      </c>
      <c r="N240" s="822">
        <v>16</v>
      </c>
      <c r="O240" s="826">
        <v>14.5</v>
      </c>
      <c r="P240" s="825">
        <v>0</v>
      </c>
      <c r="Q240" s="827"/>
      <c r="R240" s="822">
        <v>15</v>
      </c>
      <c r="S240" s="827">
        <v>0.9375</v>
      </c>
      <c r="T240" s="826">
        <v>13.5</v>
      </c>
      <c r="U240" s="828">
        <v>0.93103448275862066</v>
      </c>
    </row>
    <row r="241" spans="1:21" ht="14.45" customHeight="1" x14ac:dyDescent="0.2">
      <c r="A241" s="821">
        <v>22</v>
      </c>
      <c r="B241" s="822" t="s">
        <v>927</v>
      </c>
      <c r="C241" s="822" t="s">
        <v>929</v>
      </c>
      <c r="D241" s="823" t="s">
        <v>1362</v>
      </c>
      <c r="E241" s="824" t="s">
        <v>944</v>
      </c>
      <c r="F241" s="822" t="s">
        <v>928</v>
      </c>
      <c r="G241" s="822" t="s">
        <v>1214</v>
      </c>
      <c r="H241" s="822" t="s">
        <v>329</v>
      </c>
      <c r="I241" s="822" t="s">
        <v>1215</v>
      </c>
      <c r="J241" s="822" t="s">
        <v>1216</v>
      </c>
      <c r="K241" s="822" t="s">
        <v>1217</v>
      </c>
      <c r="L241" s="825">
        <v>121.92</v>
      </c>
      <c r="M241" s="825">
        <v>243.84</v>
      </c>
      <c r="N241" s="822">
        <v>2</v>
      </c>
      <c r="O241" s="826">
        <v>1.5</v>
      </c>
      <c r="P241" s="825">
        <v>121.92</v>
      </c>
      <c r="Q241" s="827">
        <v>0.5</v>
      </c>
      <c r="R241" s="822">
        <v>1</v>
      </c>
      <c r="S241" s="827">
        <v>0.5</v>
      </c>
      <c r="T241" s="826">
        <v>1</v>
      </c>
      <c r="U241" s="828">
        <v>0.66666666666666663</v>
      </c>
    </row>
    <row r="242" spans="1:21" ht="14.45" customHeight="1" x14ac:dyDescent="0.2">
      <c r="A242" s="821">
        <v>22</v>
      </c>
      <c r="B242" s="822" t="s">
        <v>927</v>
      </c>
      <c r="C242" s="822" t="s">
        <v>929</v>
      </c>
      <c r="D242" s="823" t="s">
        <v>1362</v>
      </c>
      <c r="E242" s="824" t="s">
        <v>940</v>
      </c>
      <c r="F242" s="822" t="s">
        <v>928</v>
      </c>
      <c r="G242" s="822" t="s">
        <v>1226</v>
      </c>
      <c r="H242" s="822" t="s">
        <v>329</v>
      </c>
      <c r="I242" s="822" t="s">
        <v>1311</v>
      </c>
      <c r="J242" s="822" t="s">
        <v>1312</v>
      </c>
      <c r="K242" s="822" t="s">
        <v>1313</v>
      </c>
      <c r="L242" s="825">
        <v>56.06</v>
      </c>
      <c r="M242" s="825">
        <v>112.12</v>
      </c>
      <c r="N242" s="822">
        <v>2</v>
      </c>
      <c r="O242" s="826">
        <v>2</v>
      </c>
      <c r="P242" s="825">
        <v>112.12</v>
      </c>
      <c r="Q242" s="827">
        <v>1</v>
      </c>
      <c r="R242" s="822">
        <v>2</v>
      </c>
      <c r="S242" s="827">
        <v>1</v>
      </c>
      <c r="T242" s="826">
        <v>2</v>
      </c>
      <c r="U242" s="828">
        <v>1</v>
      </c>
    </row>
    <row r="243" spans="1:21" ht="14.45" customHeight="1" x14ac:dyDescent="0.2">
      <c r="A243" s="821">
        <v>22</v>
      </c>
      <c r="B243" s="822" t="s">
        <v>927</v>
      </c>
      <c r="C243" s="822" t="s">
        <v>929</v>
      </c>
      <c r="D243" s="823" t="s">
        <v>1362</v>
      </c>
      <c r="E243" s="824" t="s">
        <v>940</v>
      </c>
      <c r="F243" s="822" t="s">
        <v>928</v>
      </c>
      <c r="G243" s="822" t="s">
        <v>1043</v>
      </c>
      <c r="H243" s="822" t="s">
        <v>607</v>
      </c>
      <c r="I243" s="822" t="s">
        <v>1296</v>
      </c>
      <c r="J243" s="822" t="s">
        <v>1045</v>
      </c>
      <c r="K243" s="822" t="s">
        <v>1297</v>
      </c>
      <c r="L243" s="825">
        <v>58.77</v>
      </c>
      <c r="M243" s="825">
        <v>58.77</v>
      </c>
      <c r="N243" s="822">
        <v>1</v>
      </c>
      <c r="O243" s="826">
        <v>1</v>
      </c>
      <c r="P243" s="825">
        <v>58.77</v>
      </c>
      <c r="Q243" s="827">
        <v>1</v>
      </c>
      <c r="R243" s="822">
        <v>1</v>
      </c>
      <c r="S243" s="827">
        <v>1</v>
      </c>
      <c r="T243" s="826">
        <v>1</v>
      </c>
      <c r="U243" s="828">
        <v>1</v>
      </c>
    </row>
    <row r="244" spans="1:21" ht="14.45" customHeight="1" x14ac:dyDescent="0.2">
      <c r="A244" s="821">
        <v>22</v>
      </c>
      <c r="B244" s="822" t="s">
        <v>927</v>
      </c>
      <c r="C244" s="822" t="s">
        <v>929</v>
      </c>
      <c r="D244" s="823" t="s">
        <v>1362</v>
      </c>
      <c r="E244" s="824" t="s">
        <v>940</v>
      </c>
      <c r="F244" s="822" t="s">
        <v>928</v>
      </c>
      <c r="G244" s="822" t="s">
        <v>1051</v>
      </c>
      <c r="H244" s="822" t="s">
        <v>329</v>
      </c>
      <c r="I244" s="822" t="s">
        <v>1314</v>
      </c>
      <c r="J244" s="822" t="s">
        <v>1315</v>
      </c>
      <c r="K244" s="822" t="s">
        <v>1316</v>
      </c>
      <c r="L244" s="825">
        <v>52.78</v>
      </c>
      <c r="M244" s="825">
        <v>52.78</v>
      </c>
      <c r="N244" s="822">
        <v>1</v>
      </c>
      <c r="O244" s="826">
        <v>0.5</v>
      </c>
      <c r="P244" s="825"/>
      <c r="Q244" s="827">
        <v>0</v>
      </c>
      <c r="R244" s="822"/>
      <c r="S244" s="827">
        <v>0</v>
      </c>
      <c r="T244" s="826"/>
      <c r="U244" s="828">
        <v>0</v>
      </c>
    </row>
    <row r="245" spans="1:21" ht="14.45" customHeight="1" x14ac:dyDescent="0.2">
      <c r="A245" s="821">
        <v>22</v>
      </c>
      <c r="B245" s="822" t="s">
        <v>927</v>
      </c>
      <c r="C245" s="822" t="s">
        <v>929</v>
      </c>
      <c r="D245" s="823" t="s">
        <v>1362</v>
      </c>
      <c r="E245" s="824" t="s">
        <v>940</v>
      </c>
      <c r="F245" s="822" t="s">
        <v>928</v>
      </c>
      <c r="G245" s="822" t="s">
        <v>1187</v>
      </c>
      <c r="H245" s="822" t="s">
        <v>607</v>
      </c>
      <c r="I245" s="822" t="s">
        <v>1317</v>
      </c>
      <c r="J245" s="822" t="s">
        <v>1189</v>
      </c>
      <c r="K245" s="822" t="s">
        <v>1318</v>
      </c>
      <c r="L245" s="825">
        <v>773.45</v>
      </c>
      <c r="M245" s="825">
        <v>4640.7000000000007</v>
      </c>
      <c r="N245" s="822">
        <v>6</v>
      </c>
      <c r="O245" s="826">
        <v>6</v>
      </c>
      <c r="P245" s="825">
        <v>3093.8</v>
      </c>
      <c r="Q245" s="827">
        <v>0.66666666666666663</v>
      </c>
      <c r="R245" s="822">
        <v>4</v>
      </c>
      <c r="S245" s="827">
        <v>0.66666666666666663</v>
      </c>
      <c r="T245" s="826">
        <v>4</v>
      </c>
      <c r="U245" s="828">
        <v>0.66666666666666663</v>
      </c>
    </row>
    <row r="246" spans="1:21" ht="14.45" customHeight="1" x14ac:dyDescent="0.2">
      <c r="A246" s="821">
        <v>22</v>
      </c>
      <c r="B246" s="822" t="s">
        <v>927</v>
      </c>
      <c r="C246" s="822" t="s">
        <v>929</v>
      </c>
      <c r="D246" s="823" t="s">
        <v>1362</v>
      </c>
      <c r="E246" s="824" t="s">
        <v>940</v>
      </c>
      <c r="F246" s="822" t="s">
        <v>928</v>
      </c>
      <c r="G246" s="822" t="s">
        <v>1062</v>
      </c>
      <c r="H246" s="822" t="s">
        <v>329</v>
      </c>
      <c r="I246" s="822" t="s">
        <v>1063</v>
      </c>
      <c r="J246" s="822" t="s">
        <v>1064</v>
      </c>
      <c r="K246" s="822" t="s">
        <v>1065</v>
      </c>
      <c r="L246" s="825">
        <v>42.14</v>
      </c>
      <c r="M246" s="825">
        <v>210.7</v>
      </c>
      <c r="N246" s="822">
        <v>5</v>
      </c>
      <c r="O246" s="826">
        <v>3.5</v>
      </c>
      <c r="P246" s="825">
        <v>210.7</v>
      </c>
      <c r="Q246" s="827">
        <v>1</v>
      </c>
      <c r="R246" s="822">
        <v>5</v>
      </c>
      <c r="S246" s="827">
        <v>1</v>
      </c>
      <c r="T246" s="826">
        <v>3.5</v>
      </c>
      <c r="U246" s="828">
        <v>1</v>
      </c>
    </row>
    <row r="247" spans="1:21" ht="14.45" customHeight="1" x14ac:dyDescent="0.2">
      <c r="A247" s="821">
        <v>22</v>
      </c>
      <c r="B247" s="822" t="s">
        <v>927</v>
      </c>
      <c r="C247" s="822" t="s">
        <v>929</v>
      </c>
      <c r="D247" s="823" t="s">
        <v>1362</v>
      </c>
      <c r="E247" s="824" t="s">
        <v>940</v>
      </c>
      <c r="F247" s="822" t="s">
        <v>928</v>
      </c>
      <c r="G247" s="822" t="s">
        <v>1319</v>
      </c>
      <c r="H247" s="822" t="s">
        <v>329</v>
      </c>
      <c r="I247" s="822" t="s">
        <v>1320</v>
      </c>
      <c r="J247" s="822" t="s">
        <v>710</v>
      </c>
      <c r="K247" s="822" t="s">
        <v>1321</v>
      </c>
      <c r="L247" s="825">
        <v>25.53</v>
      </c>
      <c r="M247" s="825">
        <v>25.53</v>
      </c>
      <c r="N247" s="822">
        <v>1</v>
      </c>
      <c r="O247" s="826">
        <v>1</v>
      </c>
      <c r="P247" s="825">
        <v>25.53</v>
      </c>
      <c r="Q247" s="827">
        <v>1</v>
      </c>
      <c r="R247" s="822">
        <v>1</v>
      </c>
      <c r="S247" s="827">
        <v>1</v>
      </c>
      <c r="T247" s="826">
        <v>1</v>
      </c>
      <c r="U247" s="828">
        <v>1</v>
      </c>
    </row>
    <row r="248" spans="1:21" ht="14.45" customHeight="1" x14ac:dyDescent="0.2">
      <c r="A248" s="821">
        <v>22</v>
      </c>
      <c r="B248" s="822" t="s">
        <v>927</v>
      </c>
      <c r="C248" s="822" t="s">
        <v>929</v>
      </c>
      <c r="D248" s="823" t="s">
        <v>1362</v>
      </c>
      <c r="E248" s="824" t="s">
        <v>940</v>
      </c>
      <c r="F248" s="822" t="s">
        <v>928</v>
      </c>
      <c r="G248" s="822" t="s">
        <v>1146</v>
      </c>
      <c r="H248" s="822" t="s">
        <v>329</v>
      </c>
      <c r="I248" s="822" t="s">
        <v>1322</v>
      </c>
      <c r="J248" s="822" t="s">
        <v>1323</v>
      </c>
      <c r="K248" s="822" t="s">
        <v>1149</v>
      </c>
      <c r="L248" s="825">
        <v>73.989999999999995</v>
      </c>
      <c r="M248" s="825">
        <v>73.989999999999995</v>
      </c>
      <c r="N248" s="822">
        <v>1</v>
      </c>
      <c r="O248" s="826">
        <v>1</v>
      </c>
      <c r="P248" s="825">
        <v>73.989999999999995</v>
      </c>
      <c r="Q248" s="827">
        <v>1</v>
      </c>
      <c r="R248" s="822">
        <v>1</v>
      </c>
      <c r="S248" s="827">
        <v>1</v>
      </c>
      <c r="T248" s="826">
        <v>1</v>
      </c>
      <c r="U248" s="828">
        <v>1</v>
      </c>
    </row>
    <row r="249" spans="1:21" ht="14.45" customHeight="1" x14ac:dyDescent="0.2">
      <c r="A249" s="821">
        <v>22</v>
      </c>
      <c r="B249" s="822" t="s">
        <v>927</v>
      </c>
      <c r="C249" s="822" t="s">
        <v>929</v>
      </c>
      <c r="D249" s="823" t="s">
        <v>1362</v>
      </c>
      <c r="E249" s="824" t="s">
        <v>940</v>
      </c>
      <c r="F249" s="822" t="s">
        <v>928</v>
      </c>
      <c r="G249" s="822" t="s">
        <v>1324</v>
      </c>
      <c r="H249" s="822" t="s">
        <v>329</v>
      </c>
      <c r="I249" s="822" t="s">
        <v>1325</v>
      </c>
      <c r="J249" s="822" t="s">
        <v>1326</v>
      </c>
      <c r="K249" s="822" t="s">
        <v>1327</v>
      </c>
      <c r="L249" s="825">
        <v>61.97</v>
      </c>
      <c r="M249" s="825">
        <v>185.91</v>
      </c>
      <c r="N249" s="822">
        <v>3</v>
      </c>
      <c r="O249" s="826">
        <v>2</v>
      </c>
      <c r="P249" s="825">
        <v>123.94</v>
      </c>
      <c r="Q249" s="827">
        <v>0.66666666666666663</v>
      </c>
      <c r="R249" s="822">
        <v>2</v>
      </c>
      <c r="S249" s="827">
        <v>0.66666666666666663</v>
      </c>
      <c r="T249" s="826">
        <v>1.5</v>
      </c>
      <c r="U249" s="828">
        <v>0.75</v>
      </c>
    </row>
    <row r="250" spans="1:21" ht="14.45" customHeight="1" x14ac:dyDescent="0.2">
      <c r="A250" s="821">
        <v>22</v>
      </c>
      <c r="B250" s="822" t="s">
        <v>927</v>
      </c>
      <c r="C250" s="822" t="s">
        <v>929</v>
      </c>
      <c r="D250" s="823" t="s">
        <v>1362</v>
      </c>
      <c r="E250" s="824" t="s">
        <v>940</v>
      </c>
      <c r="F250" s="822" t="s">
        <v>928</v>
      </c>
      <c r="G250" s="822" t="s">
        <v>1121</v>
      </c>
      <c r="H250" s="822" t="s">
        <v>329</v>
      </c>
      <c r="I250" s="822" t="s">
        <v>1122</v>
      </c>
      <c r="J250" s="822" t="s">
        <v>1123</v>
      </c>
      <c r="K250" s="822" t="s">
        <v>1124</v>
      </c>
      <c r="L250" s="825">
        <v>87.98</v>
      </c>
      <c r="M250" s="825">
        <v>351.92</v>
      </c>
      <c r="N250" s="822">
        <v>4</v>
      </c>
      <c r="O250" s="826">
        <v>3</v>
      </c>
      <c r="P250" s="825">
        <v>263.94</v>
      </c>
      <c r="Q250" s="827">
        <v>0.75</v>
      </c>
      <c r="R250" s="822">
        <v>3</v>
      </c>
      <c r="S250" s="827">
        <v>0.75</v>
      </c>
      <c r="T250" s="826">
        <v>2.5</v>
      </c>
      <c r="U250" s="828">
        <v>0.83333333333333337</v>
      </c>
    </row>
    <row r="251" spans="1:21" ht="14.45" customHeight="1" x14ac:dyDescent="0.2">
      <c r="A251" s="821">
        <v>22</v>
      </c>
      <c r="B251" s="822" t="s">
        <v>927</v>
      </c>
      <c r="C251" s="822" t="s">
        <v>929</v>
      </c>
      <c r="D251" s="823" t="s">
        <v>1362</v>
      </c>
      <c r="E251" s="824" t="s">
        <v>940</v>
      </c>
      <c r="F251" s="822" t="s">
        <v>928</v>
      </c>
      <c r="G251" s="822" t="s">
        <v>1203</v>
      </c>
      <c r="H251" s="822" t="s">
        <v>607</v>
      </c>
      <c r="I251" s="822" t="s">
        <v>883</v>
      </c>
      <c r="J251" s="822" t="s">
        <v>884</v>
      </c>
      <c r="K251" s="822" t="s">
        <v>885</v>
      </c>
      <c r="L251" s="825">
        <v>87.67</v>
      </c>
      <c r="M251" s="825">
        <v>87.67</v>
      </c>
      <c r="N251" s="822">
        <v>1</v>
      </c>
      <c r="O251" s="826">
        <v>1</v>
      </c>
      <c r="P251" s="825">
        <v>87.67</v>
      </c>
      <c r="Q251" s="827">
        <v>1</v>
      </c>
      <c r="R251" s="822">
        <v>1</v>
      </c>
      <c r="S251" s="827">
        <v>1</v>
      </c>
      <c r="T251" s="826">
        <v>1</v>
      </c>
      <c r="U251" s="828">
        <v>1</v>
      </c>
    </row>
    <row r="252" spans="1:21" ht="14.45" customHeight="1" x14ac:dyDescent="0.2">
      <c r="A252" s="821">
        <v>22</v>
      </c>
      <c r="B252" s="822" t="s">
        <v>927</v>
      </c>
      <c r="C252" s="822" t="s">
        <v>929</v>
      </c>
      <c r="D252" s="823" t="s">
        <v>1362</v>
      </c>
      <c r="E252" s="824" t="s">
        <v>940</v>
      </c>
      <c r="F252" s="822" t="s">
        <v>928</v>
      </c>
      <c r="G252" s="822" t="s">
        <v>1203</v>
      </c>
      <c r="H252" s="822" t="s">
        <v>607</v>
      </c>
      <c r="I252" s="822" t="s">
        <v>882</v>
      </c>
      <c r="J252" s="822" t="s">
        <v>658</v>
      </c>
      <c r="K252" s="822" t="s">
        <v>659</v>
      </c>
      <c r="L252" s="825">
        <v>87.67</v>
      </c>
      <c r="M252" s="825">
        <v>87.67</v>
      </c>
      <c r="N252" s="822">
        <v>1</v>
      </c>
      <c r="O252" s="826">
        <v>0.5</v>
      </c>
      <c r="P252" s="825">
        <v>87.67</v>
      </c>
      <c r="Q252" s="827">
        <v>1</v>
      </c>
      <c r="R252" s="822">
        <v>1</v>
      </c>
      <c r="S252" s="827">
        <v>1</v>
      </c>
      <c r="T252" s="826">
        <v>0.5</v>
      </c>
      <c r="U252" s="828">
        <v>1</v>
      </c>
    </row>
    <row r="253" spans="1:21" ht="14.45" customHeight="1" x14ac:dyDescent="0.2">
      <c r="A253" s="821">
        <v>22</v>
      </c>
      <c r="B253" s="822" t="s">
        <v>927</v>
      </c>
      <c r="C253" s="822" t="s">
        <v>929</v>
      </c>
      <c r="D253" s="823" t="s">
        <v>1362</v>
      </c>
      <c r="E253" s="824" t="s">
        <v>940</v>
      </c>
      <c r="F253" s="822" t="s">
        <v>928</v>
      </c>
      <c r="G253" s="822" t="s">
        <v>1328</v>
      </c>
      <c r="H253" s="822" t="s">
        <v>329</v>
      </c>
      <c r="I253" s="822" t="s">
        <v>1329</v>
      </c>
      <c r="J253" s="822" t="s">
        <v>1330</v>
      </c>
      <c r="K253" s="822" t="s">
        <v>1331</v>
      </c>
      <c r="L253" s="825">
        <v>0</v>
      </c>
      <c r="M253" s="825">
        <v>0</v>
      </c>
      <c r="N253" s="822">
        <v>1</v>
      </c>
      <c r="O253" s="826">
        <v>1</v>
      </c>
      <c r="P253" s="825">
        <v>0</v>
      </c>
      <c r="Q253" s="827"/>
      <c r="R253" s="822">
        <v>1</v>
      </c>
      <c r="S253" s="827">
        <v>1</v>
      </c>
      <c r="T253" s="826">
        <v>1</v>
      </c>
      <c r="U253" s="828">
        <v>1</v>
      </c>
    </row>
    <row r="254" spans="1:21" ht="14.45" customHeight="1" x14ac:dyDescent="0.2">
      <c r="A254" s="821">
        <v>22</v>
      </c>
      <c r="B254" s="822" t="s">
        <v>927</v>
      </c>
      <c r="C254" s="822" t="s">
        <v>929</v>
      </c>
      <c r="D254" s="823" t="s">
        <v>1362</v>
      </c>
      <c r="E254" s="824" t="s">
        <v>940</v>
      </c>
      <c r="F254" s="822" t="s">
        <v>928</v>
      </c>
      <c r="G254" s="822" t="s">
        <v>1332</v>
      </c>
      <c r="H254" s="822" t="s">
        <v>607</v>
      </c>
      <c r="I254" s="822" t="s">
        <v>896</v>
      </c>
      <c r="J254" s="822" t="s">
        <v>651</v>
      </c>
      <c r="K254" s="822" t="s">
        <v>653</v>
      </c>
      <c r="L254" s="825">
        <v>0</v>
      </c>
      <c r="M254" s="825">
        <v>0</v>
      </c>
      <c r="N254" s="822">
        <v>2</v>
      </c>
      <c r="O254" s="826">
        <v>2</v>
      </c>
      <c r="P254" s="825">
        <v>0</v>
      </c>
      <c r="Q254" s="827"/>
      <c r="R254" s="822">
        <v>2</v>
      </c>
      <c r="S254" s="827">
        <v>1</v>
      </c>
      <c r="T254" s="826">
        <v>2</v>
      </c>
      <c r="U254" s="828">
        <v>1</v>
      </c>
    </row>
    <row r="255" spans="1:21" ht="14.45" customHeight="1" x14ac:dyDescent="0.2">
      <c r="A255" s="821">
        <v>22</v>
      </c>
      <c r="B255" s="822" t="s">
        <v>927</v>
      </c>
      <c r="C255" s="822" t="s">
        <v>929</v>
      </c>
      <c r="D255" s="823" t="s">
        <v>1362</v>
      </c>
      <c r="E255" s="824" t="s">
        <v>940</v>
      </c>
      <c r="F255" s="822" t="s">
        <v>928</v>
      </c>
      <c r="G255" s="822" t="s">
        <v>1333</v>
      </c>
      <c r="H255" s="822" t="s">
        <v>329</v>
      </c>
      <c r="I255" s="822" t="s">
        <v>1334</v>
      </c>
      <c r="J255" s="822" t="s">
        <v>1335</v>
      </c>
      <c r="K255" s="822" t="s">
        <v>1336</v>
      </c>
      <c r="L255" s="825">
        <v>311.02</v>
      </c>
      <c r="M255" s="825">
        <v>311.02</v>
      </c>
      <c r="N255" s="822">
        <v>1</v>
      </c>
      <c r="O255" s="826">
        <v>0.5</v>
      </c>
      <c r="P255" s="825"/>
      <c r="Q255" s="827">
        <v>0</v>
      </c>
      <c r="R255" s="822"/>
      <c r="S255" s="827">
        <v>0</v>
      </c>
      <c r="T255" s="826"/>
      <c r="U255" s="828">
        <v>0</v>
      </c>
    </row>
    <row r="256" spans="1:21" ht="14.45" customHeight="1" x14ac:dyDescent="0.2">
      <c r="A256" s="821">
        <v>22</v>
      </c>
      <c r="B256" s="822" t="s">
        <v>927</v>
      </c>
      <c r="C256" s="822" t="s">
        <v>929</v>
      </c>
      <c r="D256" s="823" t="s">
        <v>1362</v>
      </c>
      <c r="E256" s="824" t="s">
        <v>940</v>
      </c>
      <c r="F256" s="822" t="s">
        <v>928</v>
      </c>
      <c r="G256" s="822" t="s">
        <v>1133</v>
      </c>
      <c r="H256" s="822" t="s">
        <v>607</v>
      </c>
      <c r="I256" s="822" t="s">
        <v>1238</v>
      </c>
      <c r="J256" s="822" t="s">
        <v>1239</v>
      </c>
      <c r="K256" s="822" t="s">
        <v>1240</v>
      </c>
      <c r="L256" s="825">
        <v>154.36000000000001</v>
      </c>
      <c r="M256" s="825">
        <v>154.36000000000001</v>
      </c>
      <c r="N256" s="822">
        <v>1</v>
      </c>
      <c r="O256" s="826">
        <v>1</v>
      </c>
      <c r="P256" s="825">
        <v>154.36000000000001</v>
      </c>
      <c r="Q256" s="827">
        <v>1</v>
      </c>
      <c r="R256" s="822">
        <v>1</v>
      </c>
      <c r="S256" s="827">
        <v>1</v>
      </c>
      <c r="T256" s="826">
        <v>1</v>
      </c>
      <c r="U256" s="828">
        <v>1</v>
      </c>
    </row>
    <row r="257" spans="1:21" ht="14.45" customHeight="1" x14ac:dyDescent="0.2">
      <c r="A257" s="821">
        <v>22</v>
      </c>
      <c r="B257" s="822" t="s">
        <v>927</v>
      </c>
      <c r="C257" s="822" t="s">
        <v>929</v>
      </c>
      <c r="D257" s="823" t="s">
        <v>1362</v>
      </c>
      <c r="E257" s="824" t="s">
        <v>940</v>
      </c>
      <c r="F257" s="822" t="s">
        <v>928</v>
      </c>
      <c r="G257" s="822" t="s">
        <v>1133</v>
      </c>
      <c r="H257" s="822" t="s">
        <v>329</v>
      </c>
      <c r="I257" s="822" t="s">
        <v>1134</v>
      </c>
      <c r="J257" s="822" t="s">
        <v>1135</v>
      </c>
      <c r="K257" s="822" t="s">
        <v>1136</v>
      </c>
      <c r="L257" s="825">
        <v>271.74</v>
      </c>
      <c r="M257" s="825">
        <v>3532.62</v>
      </c>
      <c r="N257" s="822">
        <v>13</v>
      </c>
      <c r="O257" s="826">
        <v>2</v>
      </c>
      <c r="P257" s="825">
        <v>1630.44</v>
      </c>
      <c r="Q257" s="827">
        <v>0.46153846153846156</v>
      </c>
      <c r="R257" s="822">
        <v>6</v>
      </c>
      <c r="S257" s="827">
        <v>0.46153846153846156</v>
      </c>
      <c r="T257" s="826">
        <v>1</v>
      </c>
      <c r="U257" s="828">
        <v>0.5</v>
      </c>
    </row>
    <row r="258" spans="1:21" ht="14.45" customHeight="1" x14ac:dyDescent="0.2">
      <c r="A258" s="821">
        <v>22</v>
      </c>
      <c r="B258" s="822" t="s">
        <v>927</v>
      </c>
      <c r="C258" s="822" t="s">
        <v>929</v>
      </c>
      <c r="D258" s="823" t="s">
        <v>1362</v>
      </c>
      <c r="E258" s="824" t="s">
        <v>940</v>
      </c>
      <c r="F258" s="822" t="s">
        <v>928</v>
      </c>
      <c r="G258" s="822" t="s">
        <v>1003</v>
      </c>
      <c r="H258" s="822" t="s">
        <v>607</v>
      </c>
      <c r="I258" s="822" t="s">
        <v>1004</v>
      </c>
      <c r="J258" s="822" t="s">
        <v>888</v>
      </c>
      <c r="K258" s="822" t="s">
        <v>1005</v>
      </c>
      <c r="L258" s="825">
        <v>105.23</v>
      </c>
      <c r="M258" s="825">
        <v>4314.43</v>
      </c>
      <c r="N258" s="822">
        <v>41</v>
      </c>
      <c r="O258" s="826">
        <v>38.5</v>
      </c>
      <c r="P258" s="825">
        <v>1788.91</v>
      </c>
      <c r="Q258" s="827">
        <v>0.41463414634146339</v>
      </c>
      <c r="R258" s="822">
        <v>17</v>
      </c>
      <c r="S258" s="827">
        <v>0.41463414634146339</v>
      </c>
      <c r="T258" s="826">
        <v>15</v>
      </c>
      <c r="U258" s="828">
        <v>0.38961038961038963</v>
      </c>
    </row>
    <row r="259" spans="1:21" ht="14.45" customHeight="1" x14ac:dyDescent="0.2">
      <c r="A259" s="821">
        <v>22</v>
      </c>
      <c r="B259" s="822" t="s">
        <v>927</v>
      </c>
      <c r="C259" s="822" t="s">
        <v>929</v>
      </c>
      <c r="D259" s="823" t="s">
        <v>1362</v>
      </c>
      <c r="E259" s="824" t="s">
        <v>940</v>
      </c>
      <c r="F259" s="822" t="s">
        <v>928</v>
      </c>
      <c r="G259" s="822" t="s">
        <v>1003</v>
      </c>
      <c r="H259" s="822" t="s">
        <v>607</v>
      </c>
      <c r="I259" s="822" t="s">
        <v>1006</v>
      </c>
      <c r="J259" s="822" t="s">
        <v>888</v>
      </c>
      <c r="K259" s="822" t="s">
        <v>1007</v>
      </c>
      <c r="L259" s="825">
        <v>126.27</v>
      </c>
      <c r="M259" s="825">
        <v>9091.440000000006</v>
      </c>
      <c r="N259" s="822">
        <v>72</v>
      </c>
      <c r="O259" s="826">
        <v>64.5</v>
      </c>
      <c r="P259" s="825">
        <v>3283.02</v>
      </c>
      <c r="Q259" s="827">
        <v>0.36111111111111088</v>
      </c>
      <c r="R259" s="822">
        <v>26</v>
      </c>
      <c r="S259" s="827">
        <v>0.3611111111111111</v>
      </c>
      <c r="T259" s="826">
        <v>22.5</v>
      </c>
      <c r="U259" s="828">
        <v>0.34883720930232559</v>
      </c>
    </row>
    <row r="260" spans="1:21" ht="14.45" customHeight="1" x14ac:dyDescent="0.2">
      <c r="A260" s="821">
        <v>22</v>
      </c>
      <c r="B260" s="822" t="s">
        <v>927</v>
      </c>
      <c r="C260" s="822" t="s">
        <v>929</v>
      </c>
      <c r="D260" s="823" t="s">
        <v>1362</v>
      </c>
      <c r="E260" s="824" t="s">
        <v>940</v>
      </c>
      <c r="F260" s="822" t="s">
        <v>928</v>
      </c>
      <c r="G260" s="822" t="s">
        <v>1003</v>
      </c>
      <c r="H260" s="822" t="s">
        <v>607</v>
      </c>
      <c r="I260" s="822" t="s">
        <v>1008</v>
      </c>
      <c r="J260" s="822" t="s">
        <v>888</v>
      </c>
      <c r="K260" s="822" t="s">
        <v>1009</v>
      </c>
      <c r="L260" s="825">
        <v>63.14</v>
      </c>
      <c r="M260" s="825">
        <v>441.98</v>
      </c>
      <c r="N260" s="822">
        <v>7</v>
      </c>
      <c r="O260" s="826">
        <v>4.5</v>
      </c>
      <c r="P260" s="825">
        <v>189.42000000000002</v>
      </c>
      <c r="Q260" s="827">
        <v>0.4285714285714286</v>
      </c>
      <c r="R260" s="822">
        <v>3</v>
      </c>
      <c r="S260" s="827">
        <v>0.42857142857142855</v>
      </c>
      <c r="T260" s="826">
        <v>1.5</v>
      </c>
      <c r="U260" s="828">
        <v>0.33333333333333331</v>
      </c>
    </row>
    <row r="261" spans="1:21" ht="14.45" customHeight="1" x14ac:dyDescent="0.2">
      <c r="A261" s="821">
        <v>22</v>
      </c>
      <c r="B261" s="822" t="s">
        <v>927</v>
      </c>
      <c r="C261" s="822" t="s">
        <v>929</v>
      </c>
      <c r="D261" s="823" t="s">
        <v>1362</v>
      </c>
      <c r="E261" s="824" t="s">
        <v>940</v>
      </c>
      <c r="F261" s="822" t="s">
        <v>928</v>
      </c>
      <c r="G261" s="822" t="s">
        <v>1003</v>
      </c>
      <c r="H261" s="822" t="s">
        <v>607</v>
      </c>
      <c r="I261" s="822" t="s">
        <v>890</v>
      </c>
      <c r="J261" s="822" t="s">
        <v>888</v>
      </c>
      <c r="K261" s="822" t="s">
        <v>891</v>
      </c>
      <c r="L261" s="825">
        <v>84.18</v>
      </c>
      <c r="M261" s="825">
        <v>7323.6599999999962</v>
      </c>
      <c r="N261" s="822">
        <v>87</v>
      </c>
      <c r="O261" s="826">
        <v>78</v>
      </c>
      <c r="P261" s="825">
        <v>3030.4799999999991</v>
      </c>
      <c r="Q261" s="827">
        <v>0.41379310344827597</v>
      </c>
      <c r="R261" s="822">
        <v>36</v>
      </c>
      <c r="S261" s="827">
        <v>0.41379310344827586</v>
      </c>
      <c r="T261" s="826">
        <v>32</v>
      </c>
      <c r="U261" s="828">
        <v>0.41025641025641024</v>
      </c>
    </row>
    <row r="262" spans="1:21" ht="14.45" customHeight="1" x14ac:dyDescent="0.2">
      <c r="A262" s="821">
        <v>22</v>
      </c>
      <c r="B262" s="822" t="s">
        <v>927</v>
      </c>
      <c r="C262" s="822" t="s">
        <v>929</v>
      </c>
      <c r="D262" s="823" t="s">
        <v>1362</v>
      </c>
      <c r="E262" s="824" t="s">
        <v>940</v>
      </c>
      <c r="F262" s="822" t="s">
        <v>928</v>
      </c>
      <c r="G262" s="822" t="s">
        <v>1003</v>
      </c>
      <c r="H262" s="822" t="s">
        <v>607</v>
      </c>
      <c r="I262" s="822" t="s">
        <v>887</v>
      </c>
      <c r="J262" s="822" t="s">
        <v>888</v>
      </c>
      <c r="K262" s="822" t="s">
        <v>889</v>
      </c>
      <c r="L262" s="825">
        <v>49.08</v>
      </c>
      <c r="M262" s="825">
        <v>343.55999999999995</v>
      </c>
      <c r="N262" s="822">
        <v>7</v>
      </c>
      <c r="O262" s="826">
        <v>6</v>
      </c>
      <c r="P262" s="825">
        <v>49.08</v>
      </c>
      <c r="Q262" s="827">
        <v>0.14285714285714288</v>
      </c>
      <c r="R262" s="822">
        <v>1</v>
      </c>
      <c r="S262" s="827">
        <v>0.14285714285714285</v>
      </c>
      <c r="T262" s="826">
        <v>1</v>
      </c>
      <c r="U262" s="828">
        <v>0.16666666666666666</v>
      </c>
    </row>
    <row r="263" spans="1:21" ht="14.45" customHeight="1" x14ac:dyDescent="0.2">
      <c r="A263" s="821">
        <v>22</v>
      </c>
      <c r="B263" s="822" t="s">
        <v>927</v>
      </c>
      <c r="C263" s="822" t="s">
        <v>929</v>
      </c>
      <c r="D263" s="823" t="s">
        <v>1362</v>
      </c>
      <c r="E263" s="824" t="s">
        <v>940</v>
      </c>
      <c r="F263" s="822" t="s">
        <v>928</v>
      </c>
      <c r="G263" s="822" t="s">
        <v>1003</v>
      </c>
      <c r="H263" s="822" t="s">
        <v>607</v>
      </c>
      <c r="I263" s="822" t="s">
        <v>892</v>
      </c>
      <c r="J263" s="822" t="s">
        <v>619</v>
      </c>
      <c r="K263" s="822" t="s">
        <v>620</v>
      </c>
      <c r="L263" s="825">
        <v>84.18</v>
      </c>
      <c r="M263" s="825">
        <v>2693.7600000000011</v>
      </c>
      <c r="N263" s="822">
        <v>32</v>
      </c>
      <c r="O263" s="826">
        <v>31</v>
      </c>
      <c r="P263" s="825">
        <v>1094.3400000000004</v>
      </c>
      <c r="Q263" s="827">
        <v>0.40624999999999994</v>
      </c>
      <c r="R263" s="822">
        <v>13</v>
      </c>
      <c r="S263" s="827">
        <v>0.40625</v>
      </c>
      <c r="T263" s="826">
        <v>12.5</v>
      </c>
      <c r="U263" s="828">
        <v>0.40322580645161288</v>
      </c>
    </row>
    <row r="264" spans="1:21" ht="14.45" customHeight="1" x14ac:dyDescent="0.2">
      <c r="A264" s="821">
        <v>22</v>
      </c>
      <c r="B264" s="822" t="s">
        <v>927</v>
      </c>
      <c r="C264" s="822" t="s">
        <v>929</v>
      </c>
      <c r="D264" s="823" t="s">
        <v>1362</v>
      </c>
      <c r="E264" s="824" t="s">
        <v>940</v>
      </c>
      <c r="F264" s="822" t="s">
        <v>928</v>
      </c>
      <c r="G264" s="822" t="s">
        <v>1003</v>
      </c>
      <c r="H264" s="822" t="s">
        <v>607</v>
      </c>
      <c r="I264" s="822" t="s">
        <v>1011</v>
      </c>
      <c r="J264" s="822" t="s">
        <v>619</v>
      </c>
      <c r="K264" s="822" t="s">
        <v>1012</v>
      </c>
      <c r="L264" s="825">
        <v>105.23</v>
      </c>
      <c r="M264" s="825">
        <v>1367.99</v>
      </c>
      <c r="N264" s="822">
        <v>13</v>
      </c>
      <c r="O264" s="826">
        <v>13</v>
      </c>
      <c r="P264" s="825">
        <v>315.69</v>
      </c>
      <c r="Q264" s="827">
        <v>0.23076923076923075</v>
      </c>
      <c r="R264" s="822">
        <v>3</v>
      </c>
      <c r="S264" s="827">
        <v>0.23076923076923078</v>
      </c>
      <c r="T264" s="826">
        <v>3</v>
      </c>
      <c r="U264" s="828">
        <v>0.23076923076923078</v>
      </c>
    </row>
    <row r="265" spans="1:21" ht="14.45" customHeight="1" x14ac:dyDescent="0.2">
      <c r="A265" s="821">
        <v>22</v>
      </c>
      <c r="B265" s="822" t="s">
        <v>927</v>
      </c>
      <c r="C265" s="822" t="s">
        <v>929</v>
      </c>
      <c r="D265" s="823" t="s">
        <v>1362</v>
      </c>
      <c r="E265" s="824" t="s">
        <v>940</v>
      </c>
      <c r="F265" s="822" t="s">
        <v>928</v>
      </c>
      <c r="G265" s="822" t="s">
        <v>1003</v>
      </c>
      <c r="H265" s="822" t="s">
        <v>607</v>
      </c>
      <c r="I265" s="822" t="s">
        <v>1013</v>
      </c>
      <c r="J265" s="822" t="s">
        <v>619</v>
      </c>
      <c r="K265" s="822" t="s">
        <v>1014</v>
      </c>
      <c r="L265" s="825">
        <v>63.14</v>
      </c>
      <c r="M265" s="825">
        <v>505.11999999999995</v>
      </c>
      <c r="N265" s="822">
        <v>8</v>
      </c>
      <c r="O265" s="826">
        <v>6.5</v>
      </c>
      <c r="P265" s="825">
        <v>63.14</v>
      </c>
      <c r="Q265" s="827">
        <v>0.12500000000000003</v>
      </c>
      <c r="R265" s="822">
        <v>1</v>
      </c>
      <c r="S265" s="827">
        <v>0.125</v>
      </c>
      <c r="T265" s="826">
        <v>1</v>
      </c>
      <c r="U265" s="828">
        <v>0.15384615384615385</v>
      </c>
    </row>
    <row r="266" spans="1:21" ht="14.45" customHeight="1" x14ac:dyDescent="0.2">
      <c r="A266" s="821">
        <v>22</v>
      </c>
      <c r="B266" s="822" t="s">
        <v>927</v>
      </c>
      <c r="C266" s="822" t="s">
        <v>929</v>
      </c>
      <c r="D266" s="823" t="s">
        <v>1362</v>
      </c>
      <c r="E266" s="824" t="s">
        <v>940</v>
      </c>
      <c r="F266" s="822" t="s">
        <v>928</v>
      </c>
      <c r="G266" s="822" t="s">
        <v>1003</v>
      </c>
      <c r="H266" s="822" t="s">
        <v>607</v>
      </c>
      <c r="I266" s="822" t="s">
        <v>893</v>
      </c>
      <c r="J266" s="822" t="s">
        <v>619</v>
      </c>
      <c r="K266" s="822" t="s">
        <v>894</v>
      </c>
      <c r="L266" s="825">
        <v>49.08</v>
      </c>
      <c r="M266" s="825">
        <v>245.39999999999998</v>
      </c>
      <c r="N266" s="822">
        <v>5</v>
      </c>
      <c r="O266" s="826">
        <v>2.5</v>
      </c>
      <c r="P266" s="825"/>
      <c r="Q266" s="827">
        <v>0</v>
      </c>
      <c r="R266" s="822"/>
      <c r="S266" s="827">
        <v>0</v>
      </c>
      <c r="T266" s="826"/>
      <c r="U266" s="828">
        <v>0</v>
      </c>
    </row>
    <row r="267" spans="1:21" ht="14.45" customHeight="1" x14ac:dyDescent="0.2">
      <c r="A267" s="821">
        <v>22</v>
      </c>
      <c r="B267" s="822" t="s">
        <v>927</v>
      </c>
      <c r="C267" s="822" t="s">
        <v>929</v>
      </c>
      <c r="D267" s="823" t="s">
        <v>1362</v>
      </c>
      <c r="E267" s="824" t="s">
        <v>940</v>
      </c>
      <c r="F267" s="822" t="s">
        <v>928</v>
      </c>
      <c r="G267" s="822" t="s">
        <v>1003</v>
      </c>
      <c r="H267" s="822" t="s">
        <v>607</v>
      </c>
      <c r="I267" s="822" t="s">
        <v>1015</v>
      </c>
      <c r="J267" s="822" t="s">
        <v>619</v>
      </c>
      <c r="K267" s="822" t="s">
        <v>1016</v>
      </c>
      <c r="L267" s="825">
        <v>126.27</v>
      </c>
      <c r="M267" s="825">
        <v>2904.21</v>
      </c>
      <c r="N267" s="822">
        <v>23</v>
      </c>
      <c r="O267" s="826">
        <v>20</v>
      </c>
      <c r="P267" s="825">
        <v>883.89</v>
      </c>
      <c r="Q267" s="827">
        <v>0.30434782608695649</v>
      </c>
      <c r="R267" s="822">
        <v>7</v>
      </c>
      <c r="S267" s="827">
        <v>0.30434782608695654</v>
      </c>
      <c r="T267" s="826">
        <v>6</v>
      </c>
      <c r="U267" s="828">
        <v>0.3</v>
      </c>
    </row>
    <row r="268" spans="1:21" ht="14.45" customHeight="1" x14ac:dyDescent="0.2">
      <c r="A268" s="821">
        <v>22</v>
      </c>
      <c r="B268" s="822" t="s">
        <v>927</v>
      </c>
      <c r="C268" s="822" t="s">
        <v>929</v>
      </c>
      <c r="D268" s="823" t="s">
        <v>1362</v>
      </c>
      <c r="E268" s="824" t="s">
        <v>940</v>
      </c>
      <c r="F268" s="822" t="s">
        <v>928</v>
      </c>
      <c r="G268" s="822" t="s">
        <v>1003</v>
      </c>
      <c r="H268" s="822" t="s">
        <v>607</v>
      </c>
      <c r="I268" s="822" t="s">
        <v>1017</v>
      </c>
      <c r="J268" s="822" t="s">
        <v>619</v>
      </c>
      <c r="K268" s="822" t="s">
        <v>1018</v>
      </c>
      <c r="L268" s="825">
        <v>74.08</v>
      </c>
      <c r="M268" s="825">
        <v>444.48</v>
      </c>
      <c r="N268" s="822">
        <v>6</v>
      </c>
      <c r="O268" s="826">
        <v>5.5</v>
      </c>
      <c r="P268" s="825">
        <v>222.24</v>
      </c>
      <c r="Q268" s="827">
        <v>0.5</v>
      </c>
      <c r="R268" s="822">
        <v>3</v>
      </c>
      <c r="S268" s="827">
        <v>0.5</v>
      </c>
      <c r="T268" s="826">
        <v>3</v>
      </c>
      <c r="U268" s="828">
        <v>0.54545454545454541</v>
      </c>
    </row>
    <row r="269" spans="1:21" ht="14.45" customHeight="1" x14ac:dyDescent="0.2">
      <c r="A269" s="821">
        <v>22</v>
      </c>
      <c r="B269" s="822" t="s">
        <v>927</v>
      </c>
      <c r="C269" s="822" t="s">
        <v>929</v>
      </c>
      <c r="D269" s="823" t="s">
        <v>1362</v>
      </c>
      <c r="E269" s="824" t="s">
        <v>940</v>
      </c>
      <c r="F269" s="822" t="s">
        <v>928</v>
      </c>
      <c r="G269" s="822" t="s">
        <v>1003</v>
      </c>
      <c r="H269" s="822" t="s">
        <v>607</v>
      </c>
      <c r="I269" s="822" t="s">
        <v>912</v>
      </c>
      <c r="J269" s="822" t="s">
        <v>619</v>
      </c>
      <c r="K269" s="822" t="s">
        <v>716</v>
      </c>
      <c r="L269" s="825">
        <v>94.28</v>
      </c>
      <c r="M269" s="825">
        <v>1319.92</v>
      </c>
      <c r="N269" s="822">
        <v>14</v>
      </c>
      <c r="O269" s="826">
        <v>13</v>
      </c>
      <c r="P269" s="825">
        <v>282.84000000000003</v>
      </c>
      <c r="Q269" s="827">
        <v>0.2142857142857143</v>
      </c>
      <c r="R269" s="822">
        <v>3</v>
      </c>
      <c r="S269" s="827">
        <v>0.21428571428571427</v>
      </c>
      <c r="T269" s="826">
        <v>2.5</v>
      </c>
      <c r="U269" s="828">
        <v>0.19230769230769232</v>
      </c>
    </row>
    <row r="270" spans="1:21" ht="14.45" customHeight="1" x14ac:dyDescent="0.2">
      <c r="A270" s="821">
        <v>22</v>
      </c>
      <c r="B270" s="822" t="s">
        <v>927</v>
      </c>
      <c r="C270" s="822" t="s">
        <v>929</v>
      </c>
      <c r="D270" s="823" t="s">
        <v>1362</v>
      </c>
      <c r="E270" s="824" t="s">
        <v>940</v>
      </c>
      <c r="F270" s="822" t="s">
        <v>928</v>
      </c>
      <c r="G270" s="822" t="s">
        <v>1003</v>
      </c>
      <c r="H270" s="822" t="s">
        <v>607</v>
      </c>
      <c r="I270" s="822" t="s">
        <v>1019</v>
      </c>
      <c r="J270" s="822" t="s">
        <v>619</v>
      </c>
      <c r="K270" s="822" t="s">
        <v>1020</v>
      </c>
      <c r="L270" s="825">
        <v>168.36</v>
      </c>
      <c r="M270" s="825">
        <v>1515.2400000000002</v>
      </c>
      <c r="N270" s="822">
        <v>9</v>
      </c>
      <c r="O270" s="826">
        <v>7</v>
      </c>
      <c r="P270" s="825">
        <v>673.44</v>
      </c>
      <c r="Q270" s="827">
        <v>0.44444444444444442</v>
      </c>
      <c r="R270" s="822">
        <v>4</v>
      </c>
      <c r="S270" s="827">
        <v>0.44444444444444442</v>
      </c>
      <c r="T270" s="826">
        <v>3</v>
      </c>
      <c r="U270" s="828">
        <v>0.42857142857142855</v>
      </c>
    </row>
    <row r="271" spans="1:21" ht="14.45" customHeight="1" x14ac:dyDescent="0.2">
      <c r="A271" s="821">
        <v>22</v>
      </c>
      <c r="B271" s="822" t="s">
        <v>927</v>
      </c>
      <c r="C271" s="822" t="s">
        <v>929</v>
      </c>
      <c r="D271" s="823" t="s">
        <v>1362</v>
      </c>
      <c r="E271" s="824" t="s">
        <v>940</v>
      </c>
      <c r="F271" s="822" t="s">
        <v>928</v>
      </c>
      <c r="G271" s="822" t="s">
        <v>1003</v>
      </c>
      <c r="H271" s="822" t="s">
        <v>607</v>
      </c>
      <c r="I271" s="822" t="s">
        <v>1021</v>
      </c>
      <c r="J271" s="822" t="s">
        <v>619</v>
      </c>
      <c r="K271" s="822" t="s">
        <v>1022</v>
      </c>
      <c r="L271" s="825">
        <v>115.33</v>
      </c>
      <c r="M271" s="825">
        <v>461.32</v>
      </c>
      <c r="N271" s="822">
        <v>4</v>
      </c>
      <c r="O271" s="826">
        <v>4</v>
      </c>
      <c r="P271" s="825">
        <v>230.66</v>
      </c>
      <c r="Q271" s="827">
        <v>0.5</v>
      </c>
      <c r="R271" s="822">
        <v>2</v>
      </c>
      <c r="S271" s="827">
        <v>0.5</v>
      </c>
      <c r="T271" s="826">
        <v>2</v>
      </c>
      <c r="U271" s="828">
        <v>0.5</v>
      </c>
    </row>
    <row r="272" spans="1:21" ht="14.45" customHeight="1" x14ac:dyDescent="0.2">
      <c r="A272" s="821">
        <v>22</v>
      </c>
      <c r="B272" s="822" t="s">
        <v>927</v>
      </c>
      <c r="C272" s="822" t="s">
        <v>929</v>
      </c>
      <c r="D272" s="823" t="s">
        <v>1362</v>
      </c>
      <c r="E272" s="824" t="s">
        <v>940</v>
      </c>
      <c r="F272" s="822" t="s">
        <v>928</v>
      </c>
      <c r="G272" s="822" t="s">
        <v>1023</v>
      </c>
      <c r="H272" s="822" t="s">
        <v>329</v>
      </c>
      <c r="I272" s="822" t="s">
        <v>1337</v>
      </c>
      <c r="J272" s="822" t="s">
        <v>1025</v>
      </c>
      <c r="K272" s="822" t="s">
        <v>1338</v>
      </c>
      <c r="L272" s="825">
        <v>266.77</v>
      </c>
      <c r="M272" s="825">
        <v>266.77</v>
      </c>
      <c r="N272" s="822">
        <v>1</v>
      </c>
      <c r="O272" s="826">
        <v>1</v>
      </c>
      <c r="P272" s="825"/>
      <c r="Q272" s="827">
        <v>0</v>
      </c>
      <c r="R272" s="822"/>
      <c r="S272" s="827">
        <v>0</v>
      </c>
      <c r="T272" s="826"/>
      <c r="U272" s="828">
        <v>0</v>
      </c>
    </row>
    <row r="273" spans="1:21" ht="14.45" customHeight="1" x14ac:dyDescent="0.2">
      <c r="A273" s="821">
        <v>22</v>
      </c>
      <c r="B273" s="822" t="s">
        <v>927</v>
      </c>
      <c r="C273" s="822" t="s">
        <v>929</v>
      </c>
      <c r="D273" s="823" t="s">
        <v>1362</v>
      </c>
      <c r="E273" s="824" t="s">
        <v>940</v>
      </c>
      <c r="F273" s="822" t="s">
        <v>928</v>
      </c>
      <c r="G273" s="822" t="s">
        <v>1027</v>
      </c>
      <c r="H273" s="822" t="s">
        <v>329</v>
      </c>
      <c r="I273" s="822" t="s">
        <v>1028</v>
      </c>
      <c r="J273" s="822" t="s">
        <v>1029</v>
      </c>
      <c r="K273" s="822" t="s">
        <v>1030</v>
      </c>
      <c r="L273" s="825">
        <v>0</v>
      </c>
      <c r="M273" s="825">
        <v>0</v>
      </c>
      <c r="N273" s="822">
        <v>26</v>
      </c>
      <c r="O273" s="826">
        <v>20</v>
      </c>
      <c r="P273" s="825">
        <v>0</v>
      </c>
      <c r="Q273" s="827"/>
      <c r="R273" s="822">
        <v>21</v>
      </c>
      <c r="S273" s="827">
        <v>0.80769230769230771</v>
      </c>
      <c r="T273" s="826">
        <v>15</v>
      </c>
      <c r="U273" s="828">
        <v>0.75</v>
      </c>
    </row>
    <row r="274" spans="1:21" ht="14.45" customHeight="1" x14ac:dyDescent="0.2">
      <c r="A274" s="821">
        <v>22</v>
      </c>
      <c r="B274" s="822" t="s">
        <v>927</v>
      </c>
      <c r="C274" s="822" t="s">
        <v>929</v>
      </c>
      <c r="D274" s="823" t="s">
        <v>1362</v>
      </c>
      <c r="E274" s="824" t="s">
        <v>935</v>
      </c>
      <c r="F274" s="822" t="s">
        <v>928</v>
      </c>
      <c r="G274" s="822" t="s">
        <v>1222</v>
      </c>
      <c r="H274" s="822" t="s">
        <v>329</v>
      </c>
      <c r="I274" s="822" t="s">
        <v>1339</v>
      </c>
      <c r="J274" s="822" t="s">
        <v>1340</v>
      </c>
      <c r="K274" s="822" t="s">
        <v>1341</v>
      </c>
      <c r="L274" s="825">
        <v>0</v>
      </c>
      <c r="M274" s="825">
        <v>0</v>
      </c>
      <c r="N274" s="822">
        <v>1</v>
      </c>
      <c r="O274" s="826">
        <v>0.5</v>
      </c>
      <c r="P274" s="825"/>
      <c r="Q274" s="827"/>
      <c r="R274" s="822"/>
      <c r="S274" s="827">
        <v>0</v>
      </c>
      <c r="T274" s="826"/>
      <c r="U274" s="828">
        <v>0</v>
      </c>
    </row>
    <row r="275" spans="1:21" ht="14.45" customHeight="1" x14ac:dyDescent="0.2">
      <c r="A275" s="821">
        <v>22</v>
      </c>
      <c r="B275" s="822" t="s">
        <v>927</v>
      </c>
      <c r="C275" s="822" t="s">
        <v>929</v>
      </c>
      <c r="D275" s="823" t="s">
        <v>1362</v>
      </c>
      <c r="E275" s="824" t="s">
        <v>935</v>
      </c>
      <c r="F275" s="822" t="s">
        <v>928</v>
      </c>
      <c r="G275" s="822" t="s">
        <v>1222</v>
      </c>
      <c r="H275" s="822" t="s">
        <v>329</v>
      </c>
      <c r="I275" s="822" t="s">
        <v>1342</v>
      </c>
      <c r="J275" s="822" t="s">
        <v>1343</v>
      </c>
      <c r="K275" s="822" t="s">
        <v>1344</v>
      </c>
      <c r="L275" s="825">
        <v>0</v>
      </c>
      <c r="M275" s="825">
        <v>0</v>
      </c>
      <c r="N275" s="822">
        <v>1</v>
      </c>
      <c r="O275" s="826">
        <v>0.5</v>
      </c>
      <c r="P275" s="825"/>
      <c r="Q275" s="827"/>
      <c r="R275" s="822"/>
      <c r="S275" s="827">
        <v>0</v>
      </c>
      <c r="T275" s="826"/>
      <c r="U275" s="828">
        <v>0</v>
      </c>
    </row>
    <row r="276" spans="1:21" ht="14.45" customHeight="1" x14ac:dyDescent="0.2">
      <c r="A276" s="821">
        <v>22</v>
      </c>
      <c r="B276" s="822" t="s">
        <v>927</v>
      </c>
      <c r="C276" s="822" t="s">
        <v>929</v>
      </c>
      <c r="D276" s="823" t="s">
        <v>1362</v>
      </c>
      <c r="E276" s="824" t="s">
        <v>935</v>
      </c>
      <c r="F276" s="822" t="s">
        <v>928</v>
      </c>
      <c r="G276" s="822" t="s">
        <v>1345</v>
      </c>
      <c r="H276" s="822" t="s">
        <v>329</v>
      </c>
      <c r="I276" s="822" t="s">
        <v>1346</v>
      </c>
      <c r="J276" s="822" t="s">
        <v>1347</v>
      </c>
      <c r="K276" s="822" t="s">
        <v>1348</v>
      </c>
      <c r="L276" s="825">
        <v>176.61</v>
      </c>
      <c r="M276" s="825">
        <v>176.61</v>
      </c>
      <c r="N276" s="822">
        <v>1</v>
      </c>
      <c r="O276" s="826">
        <v>1</v>
      </c>
      <c r="P276" s="825"/>
      <c r="Q276" s="827">
        <v>0</v>
      </c>
      <c r="R276" s="822"/>
      <c r="S276" s="827">
        <v>0</v>
      </c>
      <c r="T276" s="826"/>
      <c r="U276" s="828">
        <v>0</v>
      </c>
    </row>
    <row r="277" spans="1:21" ht="14.45" customHeight="1" x14ac:dyDescent="0.2">
      <c r="A277" s="821">
        <v>22</v>
      </c>
      <c r="B277" s="822" t="s">
        <v>927</v>
      </c>
      <c r="C277" s="822" t="s">
        <v>929</v>
      </c>
      <c r="D277" s="823" t="s">
        <v>1362</v>
      </c>
      <c r="E277" s="824" t="s">
        <v>935</v>
      </c>
      <c r="F277" s="822" t="s">
        <v>928</v>
      </c>
      <c r="G277" s="822" t="s">
        <v>1191</v>
      </c>
      <c r="H277" s="822" t="s">
        <v>329</v>
      </c>
      <c r="I277" s="822" t="s">
        <v>1192</v>
      </c>
      <c r="J277" s="822" t="s">
        <v>1193</v>
      </c>
      <c r="K277" s="822" t="s">
        <v>1194</v>
      </c>
      <c r="L277" s="825">
        <v>69.59</v>
      </c>
      <c r="M277" s="825">
        <v>69.59</v>
      </c>
      <c r="N277" s="822">
        <v>1</v>
      </c>
      <c r="O277" s="826">
        <v>1</v>
      </c>
      <c r="P277" s="825">
        <v>69.59</v>
      </c>
      <c r="Q277" s="827">
        <v>1</v>
      </c>
      <c r="R277" s="822">
        <v>1</v>
      </c>
      <c r="S277" s="827">
        <v>1</v>
      </c>
      <c r="T277" s="826">
        <v>1</v>
      </c>
      <c r="U277" s="828">
        <v>1</v>
      </c>
    </row>
    <row r="278" spans="1:21" ht="14.45" customHeight="1" x14ac:dyDescent="0.2">
      <c r="A278" s="821">
        <v>22</v>
      </c>
      <c r="B278" s="822" t="s">
        <v>927</v>
      </c>
      <c r="C278" s="822" t="s">
        <v>929</v>
      </c>
      <c r="D278" s="823" t="s">
        <v>1362</v>
      </c>
      <c r="E278" s="824" t="s">
        <v>935</v>
      </c>
      <c r="F278" s="822" t="s">
        <v>928</v>
      </c>
      <c r="G278" s="822" t="s">
        <v>1349</v>
      </c>
      <c r="H278" s="822" t="s">
        <v>329</v>
      </c>
      <c r="I278" s="822" t="s">
        <v>1350</v>
      </c>
      <c r="J278" s="822" t="s">
        <v>1351</v>
      </c>
      <c r="K278" s="822" t="s">
        <v>1042</v>
      </c>
      <c r="L278" s="825">
        <v>176.32</v>
      </c>
      <c r="M278" s="825">
        <v>176.32</v>
      </c>
      <c r="N278" s="822">
        <v>1</v>
      </c>
      <c r="O278" s="826">
        <v>1</v>
      </c>
      <c r="P278" s="825">
        <v>176.32</v>
      </c>
      <c r="Q278" s="827">
        <v>1</v>
      </c>
      <c r="R278" s="822">
        <v>1</v>
      </c>
      <c r="S278" s="827">
        <v>1</v>
      </c>
      <c r="T278" s="826">
        <v>1</v>
      </c>
      <c r="U278" s="828">
        <v>1</v>
      </c>
    </row>
    <row r="279" spans="1:21" ht="14.45" customHeight="1" x14ac:dyDescent="0.2">
      <c r="A279" s="821">
        <v>22</v>
      </c>
      <c r="B279" s="822" t="s">
        <v>927</v>
      </c>
      <c r="C279" s="822" t="s">
        <v>929</v>
      </c>
      <c r="D279" s="823" t="s">
        <v>1362</v>
      </c>
      <c r="E279" s="824" t="s">
        <v>935</v>
      </c>
      <c r="F279" s="822" t="s">
        <v>928</v>
      </c>
      <c r="G279" s="822" t="s">
        <v>1352</v>
      </c>
      <c r="H279" s="822" t="s">
        <v>607</v>
      </c>
      <c r="I279" s="822" t="s">
        <v>1353</v>
      </c>
      <c r="J279" s="822" t="s">
        <v>1354</v>
      </c>
      <c r="K279" s="822" t="s">
        <v>1355</v>
      </c>
      <c r="L279" s="825">
        <v>70.48</v>
      </c>
      <c r="M279" s="825">
        <v>70.48</v>
      </c>
      <c r="N279" s="822">
        <v>1</v>
      </c>
      <c r="O279" s="826">
        <v>0.5</v>
      </c>
      <c r="P279" s="825"/>
      <c r="Q279" s="827">
        <v>0</v>
      </c>
      <c r="R279" s="822"/>
      <c r="S279" s="827">
        <v>0</v>
      </c>
      <c r="T279" s="826"/>
      <c r="U279" s="828">
        <v>0</v>
      </c>
    </row>
    <row r="280" spans="1:21" ht="14.45" customHeight="1" x14ac:dyDescent="0.2">
      <c r="A280" s="821">
        <v>22</v>
      </c>
      <c r="B280" s="822" t="s">
        <v>927</v>
      </c>
      <c r="C280" s="822" t="s">
        <v>929</v>
      </c>
      <c r="D280" s="823" t="s">
        <v>1362</v>
      </c>
      <c r="E280" s="824" t="s">
        <v>935</v>
      </c>
      <c r="F280" s="822" t="s">
        <v>928</v>
      </c>
      <c r="G280" s="822" t="s">
        <v>1356</v>
      </c>
      <c r="H280" s="822" t="s">
        <v>329</v>
      </c>
      <c r="I280" s="822" t="s">
        <v>1357</v>
      </c>
      <c r="J280" s="822" t="s">
        <v>1358</v>
      </c>
      <c r="K280" s="822" t="s">
        <v>1359</v>
      </c>
      <c r="L280" s="825">
        <v>33.549999999999997</v>
      </c>
      <c r="M280" s="825">
        <v>33.549999999999997</v>
      </c>
      <c r="N280" s="822">
        <v>1</v>
      </c>
      <c r="O280" s="826">
        <v>0.5</v>
      </c>
      <c r="P280" s="825"/>
      <c r="Q280" s="827">
        <v>0</v>
      </c>
      <c r="R280" s="822"/>
      <c r="S280" s="827">
        <v>0</v>
      </c>
      <c r="T280" s="826"/>
      <c r="U280" s="828">
        <v>0</v>
      </c>
    </row>
    <row r="281" spans="1:21" ht="14.45" customHeight="1" x14ac:dyDescent="0.2">
      <c r="A281" s="821">
        <v>22</v>
      </c>
      <c r="B281" s="822" t="s">
        <v>927</v>
      </c>
      <c r="C281" s="822" t="s">
        <v>929</v>
      </c>
      <c r="D281" s="823" t="s">
        <v>1362</v>
      </c>
      <c r="E281" s="824" t="s">
        <v>935</v>
      </c>
      <c r="F281" s="822" t="s">
        <v>928</v>
      </c>
      <c r="G281" s="822" t="s">
        <v>1214</v>
      </c>
      <c r="H281" s="822" t="s">
        <v>329</v>
      </c>
      <c r="I281" s="822" t="s">
        <v>1215</v>
      </c>
      <c r="J281" s="822" t="s">
        <v>1216</v>
      </c>
      <c r="K281" s="822" t="s">
        <v>1217</v>
      </c>
      <c r="L281" s="825">
        <v>121.92</v>
      </c>
      <c r="M281" s="825">
        <v>243.84</v>
      </c>
      <c r="N281" s="822">
        <v>2</v>
      </c>
      <c r="O281" s="826">
        <v>1</v>
      </c>
      <c r="P281" s="825">
        <v>243.84</v>
      </c>
      <c r="Q281" s="827">
        <v>1</v>
      </c>
      <c r="R281" s="822">
        <v>2</v>
      </c>
      <c r="S281" s="827">
        <v>1</v>
      </c>
      <c r="T281" s="826">
        <v>1</v>
      </c>
      <c r="U281" s="828">
        <v>1</v>
      </c>
    </row>
    <row r="282" spans="1:21" ht="14.45" customHeight="1" x14ac:dyDescent="0.2">
      <c r="A282" s="821">
        <v>22</v>
      </c>
      <c r="B282" s="822" t="s">
        <v>927</v>
      </c>
      <c r="C282" s="822" t="s">
        <v>929</v>
      </c>
      <c r="D282" s="823" t="s">
        <v>1362</v>
      </c>
      <c r="E282" s="824" t="s">
        <v>939</v>
      </c>
      <c r="F282" s="822" t="s">
        <v>928</v>
      </c>
      <c r="G282" s="822" t="s">
        <v>1226</v>
      </c>
      <c r="H282" s="822" t="s">
        <v>607</v>
      </c>
      <c r="I282" s="822" t="s">
        <v>1360</v>
      </c>
      <c r="J282" s="822" t="s">
        <v>1361</v>
      </c>
      <c r="K282" s="822" t="s">
        <v>1313</v>
      </c>
      <c r="L282" s="825">
        <v>56.06</v>
      </c>
      <c r="M282" s="825">
        <v>56.06</v>
      </c>
      <c r="N282" s="822">
        <v>1</v>
      </c>
      <c r="O282" s="826">
        <v>1</v>
      </c>
      <c r="P282" s="825">
        <v>56.06</v>
      </c>
      <c r="Q282" s="827">
        <v>1</v>
      </c>
      <c r="R282" s="822">
        <v>1</v>
      </c>
      <c r="S282" s="827">
        <v>1</v>
      </c>
      <c r="T282" s="826">
        <v>1</v>
      </c>
      <c r="U282" s="828">
        <v>1</v>
      </c>
    </row>
    <row r="283" spans="1:21" ht="14.45" customHeight="1" x14ac:dyDescent="0.2">
      <c r="A283" s="821">
        <v>22</v>
      </c>
      <c r="B283" s="822" t="s">
        <v>927</v>
      </c>
      <c r="C283" s="822" t="s">
        <v>929</v>
      </c>
      <c r="D283" s="823" t="s">
        <v>1362</v>
      </c>
      <c r="E283" s="824" t="s">
        <v>939</v>
      </c>
      <c r="F283" s="822" t="s">
        <v>928</v>
      </c>
      <c r="G283" s="822" t="s">
        <v>1187</v>
      </c>
      <c r="H283" s="822" t="s">
        <v>607</v>
      </c>
      <c r="I283" s="822" t="s">
        <v>1317</v>
      </c>
      <c r="J283" s="822" t="s">
        <v>1189</v>
      </c>
      <c r="K283" s="822" t="s">
        <v>1318</v>
      </c>
      <c r="L283" s="825">
        <v>773.45</v>
      </c>
      <c r="M283" s="825">
        <v>773.45</v>
      </c>
      <c r="N283" s="822">
        <v>1</v>
      </c>
      <c r="O283" s="826">
        <v>1</v>
      </c>
      <c r="P283" s="825">
        <v>773.45</v>
      </c>
      <c r="Q283" s="827">
        <v>1</v>
      </c>
      <c r="R283" s="822">
        <v>1</v>
      </c>
      <c r="S283" s="827">
        <v>1</v>
      </c>
      <c r="T283" s="826">
        <v>1</v>
      </c>
      <c r="U283" s="828">
        <v>1</v>
      </c>
    </row>
    <row r="284" spans="1:21" ht="14.45" customHeight="1" x14ac:dyDescent="0.2">
      <c r="A284" s="821">
        <v>22</v>
      </c>
      <c r="B284" s="822" t="s">
        <v>927</v>
      </c>
      <c r="C284" s="822" t="s">
        <v>929</v>
      </c>
      <c r="D284" s="823" t="s">
        <v>1362</v>
      </c>
      <c r="E284" s="824" t="s">
        <v>939</v>
      </c>
      <c r="F284" s="822" t="s">
        <v>928</v>
      </c>
      <c r="G284" s="822" t="s">
        <v>1146</v>
      </c>
      <c r="H284" s="822" t="s">
        <v>329</v>
      </c>
      <c r="I284" s="822" t="s">
        <v>1322</v>
      </c>
      <c r="J284" s="822" t="s">
        <v>1323</v>
      </c>
      <c r="K284" s="822" t="s">
        <v>1149</v>
      </c>
      <c r="L284" s="825">
        <v>73.989999999999995</v>
      </c>
      <c r="M284" s="825">
        <v>73.989999999999995</v>
      </c>
      <c r="N284" s="822">
        <v>1</v>
      </c>
      <c r="O284" s="826">
        <v>0.5</v>
      </c>
      <c r="P284" s="825">
        <v>73.989999999999995</v>
      </c>
      <c r="Q284" s="827">
        <v>1</v>
      </c>
      <c r="R284" s="822">
        <v>1</v>
      </c>
      <c r="S284" s="827">
        <v>1</v>
      </c>
      <c r="T284" s="826">
        <v>0.5</v>
      </c>
      <c r="U284" s="828">
        <v>1</v>
      </c>
    </row>
    <row r="285" spans="1:21" ht="14.45" customHeight="1" x14ac:dyDescent="0.2">
      <c r="A285" s="821">
        <v>22</v>
      </c>
      <c r="B285" s="822" t="s">
        <v>927</v>
      </c>
      <c r="C285" s="822" t="s">
        <v>929</v>
      </c>
      <c r="D285" s="823" t="s">
        <v>1362</v>
      </c>
      <c r="E285" s="824" t="s">
        <v>939</v>
      </c>
      <c r="F285" s="822" t="s">
        <v>928</v>
      </c>
      <c r="G285" s="822" t="s">
        <v>1066</v>
      </c>
      <c r="H285" s="822" t="s">
        <v>329</v>
      </c>
      <c r="I285" s="822" t="s">
        <v>1275</v>
      </c>
      <c r="J285" s="822" t="s">
        <v>1068</v>
      </c>
      <c r="K285" s="822" t="s">
        <v>1276</v>
      </c>
      <c r="L285" s="825">
        <v>35.25</v>
      </c>
      <c r="M285" s="825">
        <v>35.25</v>
      </c>
      <c r="N285" s="822">
        <v>1</v>
      </c>
      <c r="O285" s="826">
        <v>0.5</v>
      </c>
      <c r="P285" s="825">
        <v>35.25</v>
      </c>
      <c r="Q285" s="827">
        <v>1</v>
      </c>
      <c r="R285" s="822">
        <v>1</v>
      </c>
      <c r="S285" s="827">
        <v>1</v>
      </c>
      <c r="T285" s="826">
        <v>0.5</v>
      </c>
      <c r="U285" s="828">
        <v>1</v>
      </c>
    </row>
    <row r="286" spans="1:21" ht="14.45" customHeight="1" thickBot="1" x14ac:dyDescent="0.25">
      <c r="A286" s="813">
        <v>22</v>
      </c>
      <c r="B286" s="814" t="s">
        <v>927</v>
      </c>
      <c r="C286" s="814" t="s">
        <v>929</v>
      </c>
      <c r="D286" s="815" t="s">
        <v>1362</v>
      </c>
      <c r="E286" s="816" t="s">
        <v>939</v>
      </c>
      <c r="F286" s="814" t="s">
        <v>928</v>
      </c>
      <c r="G286" s="814" t="s">
        <v>1003</v>
      </c>
      <c r="H286" s="814" t="s">
        <v>607</v>
      </c>
      <c r="I286" s="814" t="s">
        <v>892</v>
      </c>
      <c r="J286" s="814" t="s">
        <v>619</v>
      </c>
      <c r="K286" s="814" t="s">
        <v>620</v>
      </c>
      <c r="L286" s="817">
        <v>84.18</v>
      </c>
      <c r="M286" s="817">
        <v>84.18</v>
      </c>
      <c r="N286" s="814">
        <v>1</v>
      </c>
      <c r="O286" s="818">
        <v>1</v>
      </c>
      <c r="P286" s="817"/>
      <c r="Q286" s="819">
        <v>0</v>
      </c>
      <c r="R286" s="814"/>
      <c r="S286" s="819">
        <v>0</v>
      </c>
      <c r="T286" s="818"/>
      <c r="U286" s="82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F4FEAD41-5903-4D78-A1B0-6CCD88F154FF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4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" style="328" customWidth="1"/>
    <col min="5" max="5" width="5.5703125" style="331" customWidth="1"/>
    <col min="6" max="6" width="10" style="328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1364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29" t="s">
        <v>209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835" t="s">
        <v>945</v>
      </c>
      <c r="B5" s="225">
        <v>2195.2599999999998</v>
      </c>
      <c r="C5" s="812">
        <v>7.7355413603355738E-2</v>
      </c>
      <c r="D5" s="225">
        <v>26183.62</v>
      </c>
      <c r="E5" s="812">
        <v>0.92264458639664426</v>
      </c>
      <c r="F5" s="830">
        <v>28378.879999999997</v>
      </c>
    </row>
    <row r="6" spans="1:6" ht="14.45" customHeight="1" x14ac:dyDescent="0.2">
      <c r="A6" s="836" t="s">
        <v>937</v>
      </c>
      <c r="B6" s="831">
        <v>1209.8599999999999</v>
      </c>
      <c r="C6" s="827">
        <v>0.91144409037147534</v>
      </c>
      <c r="D6" s="831">
        <v>117.55</v>
      </c>
      <c r="E6" s="827">
        <v>8.8555909628524734E-2</v>
      </c>
      <c r="F6" s="832">
        <v>1327.4099999999999</v>
      </c>
    </row>
    <row r="7" spans="1:6" ht="14.45" customHeight="1" x14ac:dyDescent="0.2">
      <c r="A7" s="836" t="s">
        <v>934</v>
      </c>
      <c r="B7" s="831">
        <v>545.20000000000005</v>
      </c>
      <c r="C7" s="827">
        <v>3.6225287802336983E-2</v>
      </c>
      <c r="D7" s="831">
        <v>14505.059999999996</v>
      </c>
      <c r="E7" s="827">
        <v>0.96377471219766297</v>
      </c>
      <c r="F7" s="832">
        <v>15050.259999999997</v>
      </c>
    </row>
    <row r="8" spans="1:6" ht="14.45" customHeight="1" x14ac:dyDescent="0.2">
      <c r="A8" s="836" t="s">
        <v>944</v>
      </c>
      <c r="B8" s="831">
        <v>327.54000000000002</v>
      </c>
      <c r="C8" s="827">
        <v>1.8936494464859312E-2</v>
      </c>
      <c r="D8" s="831">
        <v>16969.22</v>
      </c>
      <c r="E8" s="827">
        <v>0.98106350553514066</v>
      </c>
      <c r="F8" s="832">
        <v>17296.760000000002</v>
      </c>
    </row>
    <row r="9" spans="1:6" ht="14.45" customHeight="1" x14ac:dyDescent="0.2">
      <c r="A9" s="836" t="s">
        <v>936</v>
      </c>
      <c r="B9" s="831">
        <v>247.17</v>
      </c>
      <c r="C9" s="827">
        <v>2.0646552768285316E-2</v>
      </c>
      <c r="D9" s="831">
        <v>11724.32</v>
      </c>
      <c r="E9" s="827">
        <v>0.97935344723171469</v>
      </c>
      <c r="F9" s="832">
        <v>11971.49</v>
      </c>
    </row>
    <row r="10" spans="1:6" ht="14.45" customHeight="1" x14ac:dyDescent="0.2">
      <c r="A10" s="836" t="s">
        <v>938</v>
      </c>
      <c r="B10" s="831">
        <v>199.54999999999998</v>
      </c>
      <c r="C10" s="827">
        <v>7.1431869818236226E-3</v>
      </c>
      <c r="D10" s="831">
        <v>27736.16</v>
      </c>
      <c r="E10" s="827">
        <v>0.99285681301817641</v>
      </c>
      <c r="F10" s="832">
        <v>27935.71</v>
      </c>
    </row>
    <row r="11" spans="1:6" ht="14.45" customHeight="1" x14ac:dyDescent="0.2">
      <c r="A11" s="836" t="s">
        <v>940</v>
      </c>
      <c r="B11" s="831">
        <v>112.12</v>
      </c>
      <c r="C11" s="827">
        <v>2.9417166485629881E-3</v>
      </c>
      <c r="D11" s="831">
        <v>38001.679999999993</v>
      </c>
      <c r="E11" s="827">
        <v>0.99705828335143698</v>
      </c>
      <c r="F11" s="832">
        <v>38113.799999999996</v>
      </c>
    </row>
    <row r="12" spans="1:6" ht="14.45" customHeight="1" x14ac:dyDescent="0.2">
      <c r="A12" s="836" t="s">
        <v>935</v>
      </c>
      <c r="B12" s="831">
        <v>33.549999999999997</v>
      </c>
      <c r="C12" s="827">
        <v>0.3225031240988176</v>
      </c>
      <c r="D12" s="831">
        <v>70.48</v>
      </c>
      <c r="E12" s="827">
        <v>0.67749687590118235</v>
      </c>
      <c r="F12" s="832">
        <v>104.03</v>
      </c>
    </row>
    <row r="13" spans="1:6" ht="14.45" customHeight="1" x14ac:dyDescent="0.2">
      <c r="A13" s="836" t="s">
        <v>942</v>
      </c>
      <c r="B13" s="831"/>
      <c r="C13" s="827">
        <v>0</v>
      </c>
      <c r="D13" s="831">
        <v>1745.9600000000005</v>
      </c>
      <c r="E13" s="827">
        <v>1</v>
      </c>
      <c r="F13" s="832">
        <v>1745.9600000000005</v>
      </c>
    </row>
    <row r="14" spans="1:6" ht="14.45" customHeight="1" x14ac:dyDescent="0.2">
      <c r="A14" s="836" t="s">
        <v>939</v>
      </c>
      <c r="B14" s="831"/>
      <c r="C14" s="827">
        <v>0</v>
      </c>
      <c r="D14" s="831">
        <v>913.69</v>
      </c>
      <c r="E14" s="827">
        <v>1</v>
      </c>
      <c r="F14" s="832">
        <v>913.69</v>
      </c>
    </row>
    <row r="15" spans="1:6" ht="14.45" customHeight="1" thickBot="1" x14ac:dyDescent="0.25">
      <c r="A15" s="759" t="s">
        <v>943</v>
      </c>
      <c r="B15" s="750">
        <v>0</v>
      </c>
      <c r="C15" s="751">
        <v>0</v>
      </c>
      <c r="D15" s="750">
        <v>32221.86</v>
      </c>
      <c r="E15" s="751">
        <v>1</v>
      </c>
      <c r="F15" s="752">
        <v>32221.86</v>
      </c>
    </row>
    <row r="16" spans="1:6" ht="14.45" customHeight="1" thickBot="1" x14ac:dyDescent="0.25">
      <c r="A16" s="753" t="s">
        <v>3</v>
      </c>
      <c r="B16" s="754">
        <v>4870.2499999999991</v>
      </c>
      <c r="C16" s="755">
        <v>2.7820485393995249E-2</v>
      </c>
      <c r="D16" s="754">
        <v>170189.6</v>
      </c>
      <c r="E16" s="755">
        <v>0.97217951460600471</v>
      </c>
      <c r="F16" s="756">
        <v>175059.85</v>
      </c>
    </row>
    <row r="17" spans="1:6" ht="14.45" customHeight="1" thickBot="1" x14ac:dyDescent="0.25"/>
    <row r="18" spans="1:6" ht="14.45" customHeight="1" x14ac:dyDescent="0.2">
      <c r="A18" s="835" t="s">
        <v>867</v>
      </c>
      <c r="B18" s="225">
        <v>2536.8799999999997</v>
      </c>
      <c r="C18" s="812">
        <v>1.5664405027937589E-2</v>
      </c>
      <c r="D18" s="225">
        <v>159415.01000000027</v>
      </c>
      <c r="E18" s="812">
        <v>0.98433559497206236</v>
      </c>
      <c r="F18" s="830">
        <v>161951.89000000028</v>
      </c>
    </row>
    <row r="19" spans="1:6" ht="14.45" customHeight="1" x14ac:dyDescent="0.2">
      <c r="A19" s="836" t="s">
        <v>1365</v>
      </c>
      <c r="B19" s="831">
        <v>838.4</v>
      </c>
      <c r="C19" s="827">
        <v>1</v>
      </c>
      <c r="D19" s="831"/>
      <c r="E19" s="827">
        <v>0</v>
      </c>
      <c r="F19" s="832">
        <v>838.4</v>
      </c>
    </row>
    <row r="20" spans="1:6" ht="14.45" customHeight="1" x14ac:dyDescent="0.2">
      <c r="A20" s="836" t="s">
        <v>1366</v>
      </c>
      <c r="B20" s="831">
        <v>461.02</v>
      </c>
      <c r="C20" s="827">
        <v>1</v>
      </c>
      <c r="D20" s="831"/>
      <c r="E20" s="827">
        <v>0</v>
      </c>
      <c r="F20" s="832">
        <v>461.02</v>
      </c>
    </row>
    <row r="21" spans="1:6" ht="14.45" customHeight="1" x14ac:dyDescent="0.2">
      <c r="A21" s="836" t="s">
        <v>1367</v>
      </c>
      <c r="B21" s="831">
        <v>247.17</v>
      </c>
      <c r="C21" s="827">
        <v>1</v>
      </c>
      <c r="D21" s="831"/>
      <c r="E21" s="827">
        <v>0</v>
      </c>
      <c r="F21" s="832">
        <v>247.17</v>
      </c>
    </row>
    <row r="22" spans="1:6" ht="14.45" customHeight="1" x14ac:dyDescent="0.2">
      <c r="A22" s="836" t="s">
        <v>860</v>
      </c>
      <c r="B22" s="831">
        <v>210.64</v>
      </c>
      <c r="C22" s="827">
        <v>0.59992594913275044</v>
      </c>
      <c r="D22" s="831">
        <v>140.46999999999997</v>
      </c>
      <c r="E22" s="827">
        <v>0.40007405086724956</v>
      </c>
      <c r="F22" s="832">
        <v>351.10999999999996</v>
      </c>
    </row>
    <row r="23" spans="1:6" ht="14.45" customHeight="1" x14ac:dyDescent="0.2">
      <c r="A23" s="836" t="s">
        <v>1368</v>
      </c>
      <c r="B23" s="831">
        <v>193.6</v>
      </c>
      <c r="C23" s="827">
        <v>1</v>
      </c>
      <c r="D23" s="831"/>
      <c r="E23" s="827">
        <v>0</v>
      </c>
      <c r="F23" s="832">
        <v>193.6</v>
      </c>
    </row>
    <row r="24" spans="1:6" ht="14.45" customHeight="1" x14ac:dyDescent="0.2">
      <c r="A24" s="836" t="s">
        <v>1369</v>
      </c>
      <c r="B24" s="831">
        <v>112.12</v>
      </c>
      <c r="C24" s="827">
        <v>0.66666666666666663</v>
      </c>
      <c r="D24" s="831">
        <v>56.06</v>
      </c>
      <c r="E24" s="827">
        <v>0.33333333333333331</v>
      </c>
      <c r="F24" s="832">
        <v>168.18</v>
      </c>
    </row>
    <row r="25" spans="1:6" ht="14.45" customHeight="1" x14ac:dyDescent="0.2">
      <c r="A25" s="836" t="s">
        <v>1370</v>
      </c>
      <c r="B25" s="831">
        <v>89.39</v>
      </c>
      <c r="C25" s="827">
        <v>1</v>
      </c>
      <c r="D25" s="831"/>
      <c r="E25" s="827">
        <v>0</v>
      </c>
      <c r="F25" s="832">
        <v>89.39</v>
      </c>
    </row>
    <row r="26" spans="1:6" ht="14.45" customHeight="1" x14ac:dyDescent="0.2">
      <c r="A26" s="836" t="s">
        <v>1371</v>
      </c>
      <c r="B26" s="831">
        <v>72.540000000000006</v>
      </c>
      <c r="C26" s="827">
        <v>1</v>
      </c>
      <c r="D26" s="831"/>
      <c r="E26" s="827">
        <v>0</v>
      </c>
      <c r="F26" s="832">
        <v>72.540000000000006</v>
      </c>
    </row>
    <row r="27" spans="1:6" ht="14.45" customHeight="1" x14ac:dyDescent="0.2">
      <c r="A27" s="836" t="s">
        <v>861</v>
      </c>
      <c r="B27" s="831">
        <v>43.85</v>
      </c>
      <c r="C27" s="827">
        <v>9.0937370385732061E-2</v>
      </c>
      <c r="D27" s="831">
        <v>438.35</v>
      </c>
      <c r="E27" s="827">
        <v>0.90906262961426787</v>
      </c>
      <c r="F27" s="832">
        <v>482.20000000000005</v>
      </c>
    </row>
    <row r="28" spans="1:6" ht="14.45" customHeight="1" x14ac:dyDescent="0.2">
      <c r="A28" s="836" t="s">
        <v>1372</v>
      </c>
      <c r="B28" s="831">
        <v>33.549999999999997</v>
      </c>
      <c r="C28" s="827">
        <v>1</v>
      </c>
      <c r="D28" s="831"/>
      <c r="E28" s="827">
        <v>0</v>
      </c>
      <c r="F28" s="832">
        <v>33.549999999999997</v>
      </c>
    </row>
    <row r="29" spans="1:6" ht="14.45" customHeight="1" x14ac:dyDescent="0.2">
      <c r="A29" s="836" t="s">
        <v>1373</v>
      </c>
      <c r="B29" s="831">
        <v>31.09</v>
      </c>
      <c r="C29" s="827">
        <v>1</v>
      </c>
      <c r="D29" s="831"/>
      <c r="E29" s="827">
        <v>0</v>
      </c>
      <c r="F29" s="832">
        <v>31.09</v>
      </c>
    </row>
    <row r="30" spans="1:6" ht="14.45" customHeight="1" x14ac:dyDescent="0.2">
      <c r="A30" s="836" t="s">
        <v>1374</v>
      </c>
      <c r="B30" s="831"/>
      <c r="C30" s="827">
        <v>0</v>
      </c>
      <c r="D30" s="831">
        <v>42.51</v>
      </c>
      <c r="E30" s="827">
        <v>1</v>
      </c>
      <c r="F30" s="832">
        <v>42.51</v>
      </c>
    </row>
    <row r="31" spans="1:6" ht="14.45" customHeight="1" x14ac:dyDescent="0.2">
      <c r="A31" s="836" t="s">
        <v>1375</v>
      </c>
      <c r="B31" s="831"/>
      <c r="C31" s="827">
        <v>0</v>
      </c>
      <c r="D31" s="831">
        <v>697.72</v>
      </c>
      <c r="E31" s="827">
        <v>1</v>
      </c>
      <c r="F31" s="832">
        <v>697.72</v>
      </c>
    </row>
    <row r="32" spans="1:6" ht="14.45" customHeight="1" x14ac:dyDescent="0.2">
      <c r="A32" s="836" t="s">
        <v>863</v>
      </c>
      <c r="B32" s="831">
        <v>0</v>
      </c>
      <c r="C32" s="827"/>
      <c r="D32" s="831">
        <v>0</v>
      </c>
      <c r="E32" s="827"/>
      <c r="F32" s="832">
        <v>0</v>
      </c>
    </row>
    <row r="33" spans="1:6" ht="14.45" customHeight="1" x14ac:dyDescent="0.2">
      <c r="A33" s="836" t="s">
        <v>1376</v>
      </c>
      <c r="B33" s="831"/>
      <c r="C33" s="827">
        <v>0</v>
      </c>
      <c r="D33" s="831">
        <v>235.09</v>
      </c>
      <c r="E33" s="827">
        <v>1</v>
      </c>
      <c r="F33" s="832">
        <v>235.09</v>
      </c>
    </row>
    <row r="34" spans="1:6" ht="14.45" customHeight="1" x14ac:dyDescent="0.2">
      <c r="A34" s="836" t="s">
        <v>1377</v>
      </c>
      <c r="B34" s="831"/>
      <c r="C34" s="827">
        <v>0</v>
      </c>
      <c r="D34" s="831">
        <v>414.07</v>
      </c>
      <c r="E34" s="827">
        <v>1</v>
      </c>
      <c r="F34" s="832">
        <v>414.07</v>
      </c>
    </row>
    <row r="35" spans="1:6" ht="14.45" customHeight="1" x14ac:dyDescent="0.2">
      <c r="A35" s="836" t="s">
        <v>1378</v>
      </c>
      <c r="B35" s="831"/>
      <c r="C35" s="827">
        <v>0</v>
      </c>
      <c r="D35" s="831">
        <v>114.65</v>
      </c>
      <c r="E35" s="827">
        <v>1</v>
      </c>
      <c r="F35" s="832">
        <v>114.65</v>
      </c>
    </row>
    <row r="36" spans="1:6" ht="14.45" customHeight="1" x14ac:dyDescent="0.2">
      <c r="A36" s="836" t="s">
        <v>1379</v>
      </c>
      <c r="B36" s="831"/>
      <c r="C36" s="827">
        <v>0</v>
      </c>
      <c r="D36" s="831">
        <v>413.6</v>
      </c>
      <c r="E36" s="827">
        <v>1</v>
      </c>
      <c r="F36" s="832">
        <v>413.6</v>
      </c>
    </row>
    <row r="37" spans="1:6" ht="14.45" customHeight="1" x14ac:dyDescent="0.2">
      <c r="A37" s="836" t="s">
        <v>1380</v>
      </c>
      <c r="B37" s="831"/>
      <c r="C37" s="827">
        <v>0</v>
      </c>
      <c r="D37" s="831">
        <v>1811.32</v>
      </c>
      <c r="E37" s="827">
        <v>1</v>
      </c>
      <c r="F37" s="832">
        <v>1811.32</v>
      </c>
    </row>
    <row r="38" spans="1:6" ht="14.45" customHeight="1" x14ac:dyDescent="0.2">
      <c r="A38" s="836" t="s">
        <v>862</v>
      </c>
      <c r="B38" s="831"/>
      <c r="C38" s="827"/>
      <c r="D38" s="831">
        <v>0</v>
      </c>
      <c r="E38" s="827"/>
      <c r="F38" s="832">
        <v>0</v>
      </c>
    </row>
    <row r="39" spans="1:6" ht="14.45" customHeight="1" x14ac:dyDescent="0.2">
      <c r="A39" s="836" t="s">
        <v>1381</v>
      </c>
      <c r="B39" s="831"/>
      <c r="C39" s="827">
        <v>0</v>
      </c>
      <c r="D39" s="831">
        <v>35.11</v>
      </c>
      <c r="E39" s="827">
        <v>1</v>
      </c>
      <c r="F39" s="832">
        <v>35.11</v>
      </c>
    </row>
    <row r="40" spans="1:6" ht="14.45" customHeight="1" x14ac:dyDescent="0.2">
      <c r="A40" s="836" t="s">
        <v>1382</v>
      </c>
      <c r="B40" s="831"/>
      <c r="C40" s="827">
        <v>0</v>
      </c>
      <c r="D40" s="831">
        <v>308.72000000000003</v>
      </c>
      <c r="E40" s="827">
        <v>1</v>
      </c>
      <c r="F40" s="832">
        <v>308.72000000000003</v>
      </c>
    </row>
    <row r="41" spans="1:6" ht="14.45" customHeight="1" x14ac:dyDescent="0.2">
      <c r="A41" s="836" t="s">
        <v>1383</v>
      </c>
      <c r="B41" s="831"/>
      <c r="C41" s="827">
        <v>0</v>
      </c>
      <c r="D41" s="831">
        <v>5800.880000000001</v>
      </c>
      <c r="E41" s="827">
        <v>1</v>
      </c>
      <c r="F41" s="832">
        <v>5800.880000000001</v>
      </c>
    </row>
    <row r="42" spans="1:6" ht="14.45" customHeight="1" x14ac:dyDescent="0.2">
      <c r="A42" s="836" t="s">
        <v>1384</v>
      </c>
      <c r="B42" s="831"/>
      <c r="C42" s="827">
        <v>0</v>
      </c>
      <c r="D42" s="831">
        <v>195.56</v>
      </c>
      <c r="E42" s="827">
        <v>1</v>
      </c>
      <c r="F42" s="832">
        <v>195.56</v>
      </c>
    </row>
    <row r="43" spans="1:6" ht="14.45" customHeight="1" thickBot="1" x14ac:dyDescent="0.25">
      <c r="A43" s="759" t="s">
        <v>1385</v>
      </c>
      <c r="B43" s="750"/>
      <c r="C43" s="751">
        <v>0</v>
      </c>
      <c r="D43" s="750">
        <v>70.48</v>
      </c>
      <c r="E43" s="751">
        <v>1</v>
      </c>
      <c r="F43" s="752">
        <v>70.48</v>
      </c>
    </row>
    <row r="44" spans="1:6" ht="14.45" customHeight="1" thickBot="1" x14ac:dyDescent="0.25">
      <c r="A44" s="753" t="s">
        <v>3</v>
      </c>
      <c r="B44" s="754">
        <v>4870.25</v>
      </c>
      <c r="C44" s="755">
        <v>2.782048539399521E-2</v>
      </c>
      <c r="D44" s="754">
        <v>170189.60000000027</v>
      </c>
      <c r="E44" s="755">
        <v>0.97217951460600482</v>
      </c>
      <c r="F44" s="756">
        <v>175059.85000000027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{7422910C-2E06-429D-BB13-FB2E0823FF82}</x14:id>
        </ext>
      </extLst>
    </cfRule>
  </conditionalFormatting>
  <conditionalFormatting sqref="F18:F4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{ECDA85EC-618C-44FB-B11E-0DB9D813DD68}</x14:id>
        </ext>
      </extLst>
    </cfRule>
  </conditionalFormatting>
  <hyperlinks>
    <hyperlink ref="A2" location="Obsah!A1" display="Zpět na Obsah  KL 01  1.-4.měsíc" xr:uid="{D396B0D9-620C-4B4B-85E3-388998D4882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22910C-2E06-429D-BB13-FB2E0823FF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ECDA85EC-618C-44FB-B11E-0DB9D813DD6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F18:F43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7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8" customWidth="1"/>
    <col min="7" max="7" width="10" style="328" customWidth="1"/>
    <col min="8" max="8" width="6.7109375" style="331" customWidth="1"/>
    <col min="9" max="9" width="6.7109375" style="328" customWidth="1"/>
    <col min="10" max="10" width="10" style="328" customWidth="1"/>
    <col min="11" max="11" width="6.7109375" style="331" customWidth="1"/>
    <col min="12" max="12" width="6.7109375" style="328" customWidth="1"/>
    <col min="13" max="13" width="10" style="328" customWidth="1"/>
    <col min="14" max="16384" width="8.85546875" style="247"/>
  </cols>
  <sheetData>
    <row r="1" spans="1:13" ht="18.600000000000001" customHeight="1" thickBot="1" x14ac:dyDescent="0.35">
      <c r="A1" s="555" t="s">
        <v>1407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48</v>
      </c>
      <c r="G3" s="47">
        <f>SUBTOTAL(9,G6:G1048576)</f>
        <v>4870.25</v>
      </c>
      <c r="H3" s="48">
        <f>IF(M3=0,0,G3/M3)</f>
        <v>2.7820485393995273E-2</v>
      </c>
      <c r="I3" s="47">
        <f>SUBTOTAL(9,I6:I1048576)</f>
        <v>1683</v>
      </c>
      <c r="J3" s="47">
        <f>SUBTOTAL(9,J6:J1048576)</f>
        <v>170189.59999999992</v>
      </c>
      <c r="K3" s="48">
        <f>IF(M3=0,0,J3/M3)</f>
        <v>0.97217951460600494</v>
      </c>
      <c r="L3" s="47">
        <f>SUBTOTAL(9,L6:L1048576)</f>
        <v>1731</v>
      </c>
      <c r="M3" s="49">
        <f>SUBTOTAL(9,M6:M1048576)</f>
        <v>175059.84999999989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29" t="s">
        <v>166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806" t="s">
        <v>934</v>
      </c>
      <c r="B6" s="807" t="s">
        <v>1386</v>
      </c>
      <c r="C6" s="807" t="s">
        <v>978</v>
      </c>
      <c r="D6" s="807" t="s">
        <v>976</v>
      </c>
      <c r="E6" s="807" t="s">
        <v>979</v>
      </c>
      <c r="F6" s="225"/>
      <c r="G6" s="225"/>
      <c r="H6" s="812">
        <v>0</v>
      </c>
      <c r="I6" s="225">
        <v>2</v>
      </c>
      <c r="J6" s="225">
        <v>97.78</v>
      </c>
      <c r="K6" s="812">
        <v>1</v>
      </c>
      <c r="L6" s="225">
        <v>2</v>
      </c>
      <c r="M6" s="830">
        <v>97.78</v>
      </c>
    </row>
    <row r="7" spans="1:13" ht="14.45" customHeight="1" x14ac:dyDescent="0.2">
      <c r="A7" s="821" t="s">
        <v>934</v>
      </c>
      <c r="B7" s="822" t="s">
        <v>1387</v>
      </c>
      <c r="C7" s="822" t="s">
        <v>983</v>
      </c>
      <c r="D7" s="822" t="s">
        <v>984</v>
      </c>
      <c r="E7" s="822" t="s">
        <v>985</v>
      </c>
      <c r="F7" s="831"/>
      <c r="G7" s="831"/>
      <c r="H7" s="827">
        <v>0</v>
      </c>
      <c r="I7" s="831">
        <v>3</v>
      </c>
      <c r="J7" s="831">
        <v>310.20000000000005</v>
      </c>
      <c r="K7" s="827">
        <v>1</v>
      </c>
      <c r="L7" s="831">
        <v>3</v>
      </c>
      <c r="M7" s="832">
        <v>310.20000000000005</v>
      </c>
    </row>
    <row r="8" spans="1:13" ht="14.45" customHeight="1" x14ac:dyDescent="0.2">
      <c r="A8" s="821" t="s">
        <v>934</v>
      </c>
      <c r="B8" s="822" t="s">
        <v>886</v>
      </c>
      <c r="C8" s="822" t="s">
        <v>1004</v>
      </c>
      <c r="D8" s="822" t="s">
        <v>888</v>
      </c>
      <c r="E8" s="822" t="s">
        <v>1005</v>
      </c>
      <c r="F8" s="831"/>
      <c r="G8" s="831"/>
      <c r="H8" s="827">
        <v>0</v>
      </c>
      <c r="I8" s="831">
        <v>16</v>
      </c>
      <c r="J8" s="831">
        <v>1683.6799999999998</v>
      </c>
      <c r="K8" s="827">
        <v>1</v>
      </c>
      <c r="L8" s="831">
        <v>16</v>
      </c>
      <c r="M8" s="832">
        <v>1683.6799999999998</v>
      </c>
    </row>
    <row r="9" spans="1:13" ht="14.45" customHeight="1" x14ac:dyDescent="0.2">
      <c r="A9" s="821" t="s">
        <v>934</v>
      </c>
      <c r="B9" s="822" t="s">
        <v>886</v>
      </c>
      <c r="C9" s="822" t="s">
        <v>890</v>
      </c>
      <c r="D9" s="822" t="s">
        <v>888</v>
      </c>
      <c r="E9" s="822" t="s">
        <v>891</v>
      </c>
      <c r="F9" s="831"/>
      <c r="G9" s="831"/>
      <c r="H9" s="827">
        <v>0</v>
      </c>
      <c r="I9" s="831">
        <v>30</v>
      </c>
      <c r="J9" s="831">
        <v>2525.4000000000005</v>
      </c>
      <c r="K9" s="827">
        <v>1</v>
      </c>
      <c r="L9" s="831">
        <v>30</v>
      </c>
      <c r="M9" s="832">
        <v>2525.4000000000005</v>
      </c>
    </row>
    <row r="10" spans="1:13" ht="14.45" customHeight="1" x14ac:dyDescent="0.2">
      <c r="A10" s="821" t="s">
        <v>934</v>
      </c>
      <c r="B10" s="822" t="s">
        <v>886</v>
      </c>
      <c r="C10" s="822" t="s">
        <v>1010</v>
      </c>
      <c r="D10" s="822" t="s">
        <v>619</v>
      </c>
      <c r="E10" s="822" t="s">
        <v>620</v>
      </c>
      <c r="F10" s="831">
        <v>1</v>
      </c>
      <c r="G10" s="831">
        <v>84.18</v>
      </c>
      <c r="H10" s="827">
        <v>1</v>
      </c>
      <c r="I10" s="831"/>
      <c r="J10" s="831"/>
      <c r="K10" s="827">
        <v>0</v>
      </c>
      <c r="L10" s="831">
        <v>1</v>
      </c>
      <c r="M10" s="832">
        <v>84.18</v>
      </c>
    </row>
    <row r="11" spans="1:13" ht="14.45" customHeight="1" x14ac:dyDescent="0.2">
      <c r="A11" s="821" t="s">
        <v>934</v>
      </c>
      <c r="B11" s="822" t="s">
        <v>886</v>
      </c>
      <c r="C11" s="822" t="s">
        <v>1006</v>
      </c>
      <c r="D11" s="822" t="s">
        <v>888</v>
      </c>
      <c r="E11" s="822" t="s">
        <v>1007</v>
      </c>
      <c r="F11" s="831"/>
      <c r="G11" s="831"/>
      <c r="H11" s="827">
        <v>0</v>
      </c>
      <c r="I11" s="831">
        <v>40</v>
      </c>
      <c r="J11" s="831">
        <v>5050.8</v>
      </c>
      <c r="K11" s="827">
        <v>1</v>
      </c>
      <c r="L11" s="831">
        <v>40</v>
      </c>
      <c r="M11" s="832">
        <v>5050.8</v>
      </c>
    </row>
    <row r="12" spans="1:13" ht="14.45" customHeight="1" x14ac:dyDescent="0.2">
      <c r="A12" s="821" t="s">
        <v>934</v>
      </c>
      <c r="B12" s="822" t="s">
        <v>886</v>
      </c>
      <c r="C12" s="822" t="s">
        <v>1008</v>
      </c>
      <c r="D12" s="822" t="s">
        <v>888</v>
      </c>
      <c r="E12" s="822" t="s">
        <v>1009</v>
      </c>
      <c r="F12" s="831"/>
      <c r="G12" s="831"/>
      <c r="H12" s="827">
        <v>0</v>
      </c>
      <c r="I12" s="831">
        <v>3</v>
      </c>
      <c r="J12" s="831">
        <v>189.42000000000002</v>
      </c>
      <c r="K12" s="827">
        <v>1</v>
      </c>
      <c r="L12" s="831">
        <v>3</v>
      </c>
      <c r="M12" s="832">
        <v>189.42000000000002</v>
      </c>
    </row>
    <row r="13" spans="1:13" ht="14.45" customHeight="1" x14ac:dyDescent="0.2">
      <c r="A13" s="821" t="s">
        <v>934</v>
      </c>
      <c r="B13" s="822" t="s">
        <v>886</v>
      </c>
      <c r="C13" s="822" t="s">
        <v>887</v>
      </c>
      <c r="D13" s="822" t="s">
        <v>888</v>
      </c>
      <c r="E13" s="822" t="s">
        <v>889</v>
      </c>
      <c r="F13" s="831"/>
      <c r="G13" s="831"/>
      <c r="H13" s="827">
        <v>0</v>
      </c>
      <c r="I13" s="831">
        <v>1</v>
      </c>
      <c r="J13" s="831">
        <v>49.08</v>
      </c>
      <c r="K13" s="827">
        <v>1</v>
      </c>
      <c r="L13" s="831">
        <v>1</v>
      </c>
      <c r="M13" s="832">
        <v>49.08</v>
      </c>
    </row>
    <row r="14" spans="1:13" ht="14.45" customHeight="1" x14ac:dyDescent="0.2">
      <c r="A14" s="821" t="s">
        <v>934</v>
      </c>
      <c r="B14" s="822" t="s">
        <v>886</v>
      </c>
      <c r="C14" s="822" t="s">
        <v>1011</v>
      </c>
      <c r="D14" s="822" t="s">
        <v>619</v>
      </c>
      <c r="E14" s="822" t="s">
        <v>1012</v>
      </c>
      <c r="F14" s="831"/>
      <c r="G14" s="831"/>
      <c r="H14" s="827">
        <v>0</v>
      </c>
      <c r="I14" s="831">
        <v>6</v>
      </c>
      <c r="J14" s="831">
        <v>631.38</v>
      </c>
      <c r="K14" s="827">
        <v>1</v>
      </c>
      <c r="L14" s="831">
        <v>6</v>
      </c>
      <c r="M14" s="832">
        <v>631.38</v>
      </c>
    </row>
    <row r="15" spans="1:13" ht="14.45" customHeight="1" x14ac:dyDescent="0.2">
      <c r="A15" s="821" t="s">
        <v>934</v>
      </c>
      <c r="B15" s="822" t="s">
        <v>886</v>
      </c>
      <c r="C15" s="822" t="s">
        <v>892</v>
      </c>
      <c r="D15" s="822" t="s">
        <v>619</v>
      </c>
      <c r="E15" s="822" t="s">
        <v>620</v>
      </c>
      <c r="F15" s="831"/>
      <c r="G15" s="831"/>
      <c r="H15" s="827">
        <v>0</v>
      </c>
      <c r="I15" s="831">
        <v>9</v>
      </c>
      <c r="J15" s="831">
        <v>757.62000000000012</v>
      </c>
      <c r="K15" s="827">
        <v>1</v>
      </c>
      <c r="L15" s="831">
        <v>9</v>
      </c>
      <c r="M15" s="832">
        <v>757.62000000000012</v>
      </c>
    </row>
    <row r="16" spans="1:13" ht="14.45" customHeight="1" x14ac:dyDescent="0.2">
      <c r="A16" s="821" t="s">
        <v>934</v>
      </c>
      <c r="B16" s="822" t="s">
        <v>886</v>
      </c>
      <c r="C16" s="822" t="s">
        <v>1015</v>
      </c>
      <c r="D16" s="822" t="s">
        <v>619</v>
      </c>
      <c r="E16" s="822" t="s">
        <v>1016</v>
      </c>
      <c r="F16" s="831"/>
      <c r="G16" s="831"/>
      <c r="H16" s="827">
        <v>0</v>
      </c>
      <c r="I16" s="831">
        <v>8</v>
      </c>
      <c r="J16" s="831">
        <v>1010.1600000000001</v>
      </c>
      <c r="K16" s="827">
        <v>1</v>
      </c>
      <c r="L16" s="831">
        <v>8</v>
      </c>
      <c r="M16" s="832">
        <v>1010.1600000000001</v>
      </c>
    </row>
    <row r="17" spans="1:13" ht="14.45" customHeight="1" x14ac:dyDescent="0.2">
      <c r="A17" s="821" t="s">
        <v>934</v>
      </c>
      <c r="B17" s="822" t="s">
        <v>886</v>
      </c>
      <c r="C17" s="822" t="s">
        <v>1013</v>
      </c>
      <c r="D17" s="822" t="s">
        <v>619</v>
      </c>
      <c r="E17" s="822" t="s">
        <v>1014</v>
      </c>
      <c r="F17" s="831"/>
      <c r="G17" s="831"/>
      <c r="H17" s="827">
        <v>0</v>
      </c>
      <c r="I17" s="831">
        <v>1</v>
      </c>
      <c r="J17" s="831">
        <v>63.14</v>
      </c>
      <c r="K17" s="827">
        <v>1</v>
      </c>
      <c r="L17" s="831">
        <v>1</v>
      </c>
      <c r="M17" s="832">
        <v>63.14</v>
      </c>
    </row>
    <row r="18" spans="1:13" ht="14.45" customHeight="1" x14ac:dyDescent="0.2">
      <c r="A18" s="821" t="s">
        <v>934</v>
      </c>
      <c r="B18" s="822" t="s">
        <v>886</v>
      </c>
      <c r="C18" s="822" t="s">
        <v>893</v>
      </c>
      <c r="D18" s="822" t="s">
        <v>619</v>
      </c>
      <c r="E18" s="822" t="s">
        <v>894</v>
      </c>
      <c r="F18" s="831"/>
      <c r="G18" s="831"/>
      <c r="H18" s="827">
        <v>0</v>
      </c>
      <c r="I18" s="831">
        <v>1</v>
      </c>
      <c r="J18" s="831">
        <v>49.08</v>
      </c>
      <c r="K18" s="827">
        <v>1</v>
      </c>
      <c r="L18" s="831">
        <v>1</v>
      </c>
      <c r="M18" s="832">
        <v>49.08</v>
      </c>
    </row>
    <row r="19" spans="1:13" ht="14.45" customHeight="1" x14ac:dyDescent="0.2">
      <c r="A19" s="821" t="s">
        <v>934</v>
      </c>
      <c r="B19" s="822" t="s">
        <v>886</v>
      </c>
      <c r="C19" s="822" t="s">
        <v>1017</v>
      </c>
      <c r="D19" s="822" t="s">
        <v>619</v>
      </c>
      <c r="E19" s="822" t="s">
        <v>1018</v>
      </c>
      <c r="F19" s="831"/>
      <c r="G19" s="831"/>
      <c r="H19" s="827">
        <v>0</v>
      </c>
      <c r="I19" s="831">
        <v>2</v>
      </c>
      <c r="J19" s="831">
        <v>148.16</v>
      </c>
      <c r="K19" s="827">
        <v>1</v>
      </c>
      <c r="L19" s="831">
        <v>2</v>
      </c>
      <c r="M19" s="832">
        <v>148.16</v>
      </c>
    </row>
    <row r="20" spans="1:13" ht="14.45" customHeight="1" x14ac:dyDescent="0.2">
      <c r="A20" s="821" t="s">
        <v>934</v>
      </c>
      <c r="B20" s="822" t="s">
        <v>886</v>
      </c>
      <c r="C20" s="822" t="s">
        <v>912</v>
      </c>
      <c r="D20" s="822" t="s">
        <v>619</v>
      </c>
      <c r="E20" s="822" t="s">
        <v>716</v>
      </c>
      <c r="F20" s="831"/>
      <c r="G20" s="831"/>
      <c r="H20" s="827">
        <v>0</v>
      </c>
      <c r="I20" s="831">
        <v>8</v>
      </c>
      <c r="J20" s="831">
        <v>754.24</v>
      </c>
      <c r="K20" s="827">
        <v>1</v>
      </c>
      <c r="L20" s="831">
        <v>8</v>
      </c>
      <c r="M20" s="832">
        <v>754.24</v>
      </c>
    </row>
    <row r="21" spans="1:13" ht="14.45" customHeight="1" x14ac:dyDescent="0.2">
      <c r="A21" s="821" t="s">
        <v>934</v>
      </c>
      <c r="B21" s="822" t="s">
        <v>886</v>
      </c>
      <c r="C21" s="822" t="s">
        <v>1019</v>
      </c>
      <c r="D21" s="822" t="s">
        <v>619</v>
      </c>
      <c r="E21" s="822" t="s">
        <v>1020</v>
      </c>
      <c r="F21" s="831"/>
      <c r="G21" s="831"/>
      <c r="H21" s="827">
        <v>0</v>
      </c>
      <c r="I21" s="831">
        <v>3</v>
      </c>
      <c r="J21" s="831">
        <v>505.08000000000004</v>
      </c>
      <c r="K21" s="827">
        <v>1</v>
      </c>
      <c r="L21" s="831">
        <v>3</v>
      </c>
      <c r="M21" s="832">
        <v>505.08000000000004</v>
      </c>
    </row>
    <row r="22" spans="1:13" ht="14.45" customHeight="1" x14ac:dyDescent="0.2">
      <c r="A22" s="821" t="s">
        <v>934</v>
      </c>
      <c r="B22" s="822" t="s">
        <v>886</v>
      </c>
      <c r="C22" s="822" t="s">
        <v>1021</v>
      </c>
      <c r="D22" s="822" t="s">
        <v>619</v>
      </c>
      <c r="E22" s="822" t="s">
        <v>1022</v>
      </c>
      <c r="F22" s="831"/>
      <c r="G22" s="831"/>
      <c r="H22" s="827">
        <v>0</v>
      </c>
      <c r="I22" s="831">
        <v>2</v>
      </c>
      <c r="J22" s="831">
        <v>230.66</v>
      </c>
      <c r="K22" s="827">
        <v>1</v>
      </c>
      <c r="L22" s="831">
        <v>2</v>
      </c>
      <c r="M22" s="832">
        <v>230.66</v>
      </c>
    </row>
    <row r="23" spans="1:13" ht="14.45" customHeight="1" x14ac:dyDescent="0.2">
      <c r="A23" s="821" t="s">
        <v>934</v>
      </c>
      <c r="B23" s="822" t="s">
        <v>1388</v>
      </c>
      <c r="C23" s="822" t="s">
        <v>947</v>
      </c>
      <c r="D23" s="822" t="s">
        <v>948</v>
      </c>
      <c r="E23" s="822" t="s">
        <v>949</v>
      </c>
      <c r="F23" s="831"/>
      <c r="G23" s="831"/>
      <c r="H23" s="827">
        <v>0</v>
      </c>
      <c r="I23" s="831">
        <v>1</v>
      </c>
      <c r="J23" s="831">
        <v>23.4</v>
      </c>
      <c r="K23" s="827">
        <v>1</v>
      </c>
      <c r="L23" s="831">
        <v>1</v>
      </c>
      <c r="M23" s="832">
        <v>23.4</v>
      </c>
    </row>
    <row r="24" spans="1:13" ht="14.45" customHeight="1" x14ac:dyDescent="0.2">
      <c r="A24" s="821" t="s">
        <v>934</v>
      </c>
      <c r="B24" s="822" t="s">
        <v>1388</v>
      </c>
      <c r="C24" s="822" t="s">
        <v>950</v>
      </c>
      <c r="D24" s="822" t="s">
        <v>948</v>
      </c>
      <c r="E24" s="822" t="s">
        <v>951</v>
      </c>
      <c r="F24" s="831"/>
      <c r="G24" s="831"/>
      <c r="H24" s="827">
        <v>0</v>
      </c>
      <c r="I24" s="831">
        <v>1</v>
      </c>
      <c r="J24" s="831">
        <v>11.71</v>
      </c>
      <c r="K24" s="827">
        <v>1</v>
      </c>
      <c r="L24" s="831">
        <v>1</v>
      </c>
      <c r="M24" s="832">
        <v>11.71</v>
      </c>
    </row>
    <row r="25" spans="1:13" ht="14.45" customHeight="1" x14ac:dyDescent="0.2">
      <c r="A25" s="821" t="s">
        <v>934</v>
      </c>
      <c r="B25" s="822" t="s">
        <v>899</v>
      </c>
      <c r="C25" s="822" t="s">
        <v>902</v>
      </c>
      <c r="D25" s="822" t="s">
        <v>674</v>
      </c>
      <c r="E25" s="822" t="s">
        <v>665</v>
      </c>
      <c r="F25" s="831"/>
      <c r="G25" s="831"/>
      <c r="H25" s="827"/>
      <c r="I25" s="831">
        <v>53</v>
      </c>
      <c r="J25" s="831">
        <v>0</v>
      </c>
      <c r="K25" s="827"/>
      <c r="L25" s="831">
        <v>53</v>
      </c>
      <c r="M25" s="832">
        <v>0</v>
      </c>
    </row>
    <row r="26" spans="1:13" ht="14.45" customHeight="1" x14ac:dyDescent="0.2">
      <c r="A26" s="821" t="s">
        <v>934</v>
      </c>
      <c r="B26" s="822" t="s">
        <v>899</v>
      </c>
      <c r="C26" s="822" t="s">
        <v>900</v>
      </c>
      <c r="D26" s="822" t="s">
        <v>674</v>
      </c>
      <c r="E26" s="822" t="s">
        <v>901</v>
      </c>
      <c r="F26" s="831"/>
      <c r="G26" s="831"/>
      <c r="H26" s="827"/>
      <c r="I26" s="831">
        <v>3</v>
      </c>
      <c r="J26" s="831">
        <v>0</v>
      </c>
      <c r="K26" s="827"/>
      <c r="L26" s="831">
        <v>3</v>
      </c>
      <c r="M26" s="832">
        <v>0</v>
      </c>
    </row>
    <row r="27" spans="1:13" ht="14.45" customHeight="1" x14ac:dyDescent="0.2">
      <c r="A27" s="821" t="s">
        <v>934</v>
      </c>
      <c r="B27" s="822" t="s">
        <v>1389</v>
      </c>
      <c r="C27" s="822" t="s">
        <v>959</v>
      </c>
      <c r="D27" s="822" t="s">
        <v>960</v>
      </c>
      <c r="E27" s="822" t="s">
        <v>961</v>
      </c>
      <c r="F27" s="831">
        <v>2</v>
      </c>
      <c r="G27" s="831">
        <v>461.02</v>
      </c>
      <c r="H27" s="827">
        <v>1</v>
      </c>
      <c r="I27" s="831"/>
      <c r="J27" s="831"/>
      <c r="K27" s="827">
        <v>0</v>
      </c>
      <c r="L27" s="831">
        <v>2</v>
      </c>
      <c r="M27" s="832">
        <v>461.02</v>
      </c>
    </row>
    <row r="28" spans="1:13" ht="14.45" customHeight="1" x14ac:dyDescent="0.2">
      <c r="A28" s="821" t="s">
        <v>934</v>
      </c>
      <c r="B28" s="822" t="s">
        <v>1390</v>
      </c>
      <c r="C28" s="822" t="s">
        <v>1000</v>
      </c>
      <c r="D28" s="822" t="s">
        <v>1001</v>
      </c>
      <c r="E28" s="822" t="s">
        <v>1002</v>
      </c>
      <c r="F28" s="831"/>
      <c r="G28" s="831"/>
      <c r="H28" s="827">
        <v>0</v>
      </c>
      <c r="I28" s="831">
        <v>1</v>
      </c>
      <c r="J28" s="831">
        <v>414.07</v>
      </c>
      <c r="K28" s="827">
        <v>1</v>
      </c>
      <c r="L28" s="831">
        <v>1</v>
      </c>
      <c r="M28" s="832">
        <v>414.07</v>
      </c>
    </row>
    <row r="29" spans="1:13" ht="14.45" customHeight="1" x14ac:dyDescent="0.2">
      <c r="A29" s="821" t="s">
        <v>935</v>
      </c>
      <c r="B29" s="822" t="s">
        <v>1391</v>
      </c>
      <c r="C29" s="822" t="s">
        <v>1353</v>
      </c>
      <c r="D29" s="822" t="s">
        <v>1354</v>
      </c>
      <c r="E29" s="822" t="s">
        <v>1355</v>
      </c>
      <c r="F29" s="831"/>
      <c r="G29" s="831"/>
      <c r="H29" s="827">
        <v>0</v>
      </c>
      <c r="I29" s="831">
        <v>1</v>
      </c>
      <c r="J29" s="831">
        <v>70.48</v>
      </c>
      <c r="K29" s="827">
        <v>1</v>
      </c>
      <c r="L29" s="831">
        <v>1</v>
      </c>
      <c r="M29" s="832">
        <v>70.48</v>
      </c>
    </row>
    <row r="30" spans="1:13" ht="14.45" customHeight="1" x14ac:dyDescent="0.2">
      <c r="A30" s="821" t="s">
        <v>935</v>
      </c>
      <c r="B30" s="822" t="s">
        <v>1392</v>
      </c>
      <c r="C30" s="822" t="s">
        <v>1357</v>
      </c>
      <c r="D30" s="822" t="s">
        <v>1358</v>
      </c>
      <c r="E30" s="822" t="s">
        <v>1359</v>
      </c>
      <c r="F30" s="831">
        <v>1</v>
      </c>
      <c r="G30" s="831">
        <v>33.549999999999997</v>
      </c>
      <c r="H30" s="827">
        <v>1</v>
      </c>
      <c r="I30" s="831"/>
      <c r="J30" s="831"/>
      <c r="K30" s="827">
        <v>0</v>
      </c>
      <c r="L30" s="831">
        <v>1</v>
      </c>
      <c r="M30" s="832">
        <v>33.549999999999997</v>
      </c>
    </row>
    <row r="31" spans="1:13" ht="14.45" customHeight="1" x14ac:dyDescent="0.2">
      <c r="A31" s="821" t="s">
        <v>936</v>
      </c>
      <c r="B31" s="822" t="s">
        <v>886</v>
      </c>
      <c r="C31" s="822" t="s">
        <v>1004</v>
      </c>
      <c r="D31" s="822" t="s">
        <v>888</v>
      </c>
      <c r="E31" s="822" t="s">
        <v>1005</v>
      </c>
      <c r="F31" s="831"/>
      <c r="G31" s="831"/>
      <c r="H31" s="827">
        <v>0</v>
      </c>
      <c r="I31" s="831">
        <v>10</v>
      </c>
      <c r="J31" s="831">
        <v>1052.3</v>
      </c>
      <c r="K31" s="827">
        <v>1</v>
      </c>
      <c r="L31" s="831">
        <v>10</v>
      </c>
      <c r="M31" s="832">
        <v>1052.3</v>
      </c>
    </row>
    <row r="32" spans="1:13" ht="14.45" customHeight="1" x14ac:dyDescent="0.2">
      <c r="A32" s="821" t="s">
        <v>936</v>
      </c>
      <c r="B32" s="822" t="s">
        <v>886</v>
      </c>
      <c r="C32" s="822" t="s">
        <v>890</v>
      </c>
      <c r="D32" s="822" t="s">
        <v>888</v>
      </c>
      <c r="E32" s="822" t="s">
        <v>891</v>
      </c>
      <c r="F32" s="831"/>
      <c r="G32" s="831"/>
      <c r="H32" s="827">
        <v>0</v>
      </c>
      <c r="I32" s="831">
        <v>26</v>
      </c>
      <c r="J32" s="831">
        <v>2188.6800000000007</v>
      </c>
      <c r="K32" s="827">
        <v>1</v>
      </c>
      <c r="L32" s="831">
        <v>26</v>
      </c>
      <c r="M32" s="832">
        <v>2188.6800000000007</v>
      </c>
    </row>
    <row r="33" spans="1:13" ht="14.45" customHeight="1" x14ac:dyDescent="0.2">
      <c r="A33" s="821" t="s">
        <v>936</v>
      </c>
      <c r="B33" s="822" t="s">
        <v>886</v>
      </c>
      <c r="C33" s="822" t="s">
        <v>1006</v>
      </c>
      <c r="D33" s="822" t="s">
        <v>888</v>
      </c>
      <c r="E33" s="822" t="s">
        <v>1007</v>
      </c>
      <c r="F33" s="831"/>
      <c r="G33" s="831"/>
      <c r="H33" s="827">
        <v>0</v>
      </c>
      <c r="I33" s="831">
        <v>36</v>
      </c>
      <c r="J33" s="831">
        <v>4545.72</v>
      </c>
      <c r="K33" s="827">
        <v>1</v>
      </c>
      <c r="L33" s="831">
        <v>36</v>
      </c>
      <c r="M33" s="832">
        <v>4545.72</v>
      </c>
    </row>
    <row r="34" spans="1:13" ht="14.45" customHeight="1" x14ac:dyDescent="0.2">
      <c r="A34" s="821" t="s">
        <v>936</v>
      </c>
      <c r="B34" s="822" t="s">
        <v>886</v>
      </c>
      <c r="C34" s="822" t="s">
        <v>1008</v>
      </c>
      <c r="D34" s="822" t="s">
        <v>888</v>
      </c>
      <c r="E34" s="822" t="s">
        <v>1009</v>
      </c>
      <c r="F34" s="831"/>
      <c r="G34" s="831"/>
      <c r="H34" s="827">
        <v>0</v>
      </c>
      <c r="I34" s="831">
        <v>2</v>
      </c>
      <c r="J34" s="831">
        <v>126.28</v>
      </c>
      <c r="K34" s="827">
        <v>1</v>
      </c>
      <c r="L34" s="831">
        <v>2</v>
      </c>
      <c r="M34" s="832">
        <v>126.28</v>
      </c>
    </row>
    <row r="35" spans="1:13" ht="14.45" customHeight="1" x14ac:dyDescent="0.2">
      <c r="A35" s="821" t="s">
        <v>936</v>
      </c>
      <c r="B35" s="822" t="s">
        <v>886</v>
      </c>
      <c r="C35" s="822" t="s">
        <v>887</v>
      </c>
      <c r="D35" s="822" t="s">
        <v>888</v>
      </c>
      <c r="E35" s="822" t="s">
        <v>889</v>
      </c>
      <c r="F35" s="831"/>
      <c r="G35" s="831"/>
      <c r="H35" s="827">
        <v>0</v>
      </c>
      <c r="I35" s="831">
        <v>4</v>
      </c>
      <c r="J35" s="831">
        <v>196.32</v>
      </c>
      <c r="K35" s="827">
        <v>1</v>
      </c>
      <c r="L35" s="831">
        <v>4</v>
      </c>
      <c r="M35" s="832">
        <v>196.32</v>
      </c>
    </row>
    <row r="36" spans="1:13" ht="14.45" customHeight="1" x14ac:dyDescent="0.2">
      <c r="A36" s="821" t="s">
        <v>936</v>
      </c>
      <c r="B36" s="822" t="s">
        <v>886</v>
      </c>
      <c r="C36" s="822" t="s">
        <v>1011</v>
      </c>
      <c r="D36" s="822" t="s">
        <v>619</v>
      </c>
      <c r="E36" s="822" t="s">
        <v>1012</v>
      </c>
      <c r="F36" s="831"/>
      <c r="G36" s="831"/>
      <c r="H36" s="827">
        <v>0</v>
      </c>
      <c r="I36" s="831">
        <v>4</v>
      </c>
      <c r="J36" s="831">
        <v>420.92</v>
      </c>
      <c r="K36" s="827">
        <v>1</v>
      </c>
      <c r="L36" s="831">
        <v>4</v>
      </c>
      <c r="M36" s="832">
        <v>420.92</v>
      </c>
    </row>
    <row r="37" spans="1:13" ht="14.45" customHeight="1" x14ac:dyDescent="0.2">
      <c r="A37" s="821" t="s">
        <v>936</v>
      </c>
      <c r="B37" s="822" t="s">
        <v>886</v>
      </c>
      <c r="C37" s="822" t="s">
        <v>892</v>
      </c>
      <c r="D37" s="822" t="s">
        <v>619</v>
      </c>
      <c r="E37" s="822" t="s">
        <v>620</v>
      </c>
      <c r="F37" s="831"/>
      <c r="G37" s="831"/>
      <c r="H37" s="827">
        <v>0</v>
      </c>
      <c r="I37" s="831">
        <v>5</v>
      </c>
      <c r="J37" s="831">
        <v>420.90000000000003</v>
      </c>
      <c r="K37" s="827">
        <v>1</v>
      </c>
      <c r="L37" s="831">
        <v>5</v>
      </c>
      <c r="M37" s="832">
        <v>420.90000000000003</v>
      </c>
    </row>
    <row r="38" spans="1:13" ht="14.45" customHeight="1" x14ac:dyDescent="0.2">
      <c r="A38" s="821" t="s">
        <v>936</v>
      </c>
      <c r="B38" s="822" t="s">
        <v>886</v>
      </c>
      <c r="C38" s="822" t="s">
        <v>1015</v>
      </c>
      <c r="D38" s="822" t="s">
        <v>619</v>
      </c>
      <c r="E38" s="822" t="s">
        <v>1016</v>
      </c>
      <c r="F38" s="831"/>
      <c r="G38" s="831"/>
      <c r="H38" s="827">
        <v>0</v>
      </c>
      <c r="I38" s="831">
        <v>10</v>
      </c>
      <c r="J38" s="831">
        <v>1262.7</v>
      </c>
      <c r="K38" s="827">
        <v>1</v>
      </c>
      <c r="L38" s="831">
        <v>10</v>
      </c>
      <c r="M38" s="832">
        <v>1262.7</v>
      </c>
    </row>
    <row r="39" spans="1:13" ht="14.45" customHeight="1" x14ac:dyDescent="0.2">
      <c r="A39" s="821" t="s">
        <v>936</v>
      </c>
      <c r="B39" s="822" t="s">
        <v>886</v>
      </c>
      <c r="C39" s="822" t="s">
        <v>1013</v>
      </c>
      <c r="D39" s="822" t="s">
        <v>619</v>
      </c>
      <c r="E39" s="822" t="s">
        <v>1014</v>
      </c>
      <c r="F39" s="831"/>
      <c r="G39" s="831"/>
      <c r="H39" s="827">
        <v>0</v>
      </c>
      <c r="I39" s="831">
        <v>1</v>
      </c>
      <c r="J39" s="831">
        <v>63.14</v>
      </c>
      <c r="K39" s="827">
        <v>1</v>
      </c>
      <c r="L39" s="831">
        <v>1</v>
      </c>
      <c r="M39" s="832">
        <v>63.14</v>
      </c>
    </row>
    <row r="40" spans="1:13" ht="14.45" customHeight="1" x14ac:dyDescent="0.2">
      <c r="A40" s="821" t="s">
        <v>936</v>
      </c>
      <c r="B40" s="822" t="s">
        <v>886</v>
      </c>
      <c r="C40" s="822" t="s">
        <v>1017</v>
      </c>
      <c r="D40" s="822" t="s">
        <v>619</v>
      </c>
      <c r="E40" s="822" t="s">
        <v>1018</v>
      </c>
      <c r="F40" s="831"/>
      <c r="G40" s="831"/>
      <c r="H40" s="827">
        <v>0</v>
      </c>
      <c r="I40" s="831">
        <v>1</v>
      </c>
      <c r="J40" s="831">
        <v>74.08</v>
      </c>
      <c r="K40" s="827">
        <v>1</v>
      </c>
      <c r="L40" s="831">
        <v>1</v>
      </c>
      <c r="M40" s="832">
        <v>74.08</v>
      </c>
    </row>
    <row r="41" spans="1:13" ht="14.45" customHeight="1" x14ac:dyDescent="0.2">
      <c r="A41" s="821" t="s">
        <v>936</v>
      </c>
      <c r="B41" s="822" t="s">
        <v>886</v>
      </c>
      <c r="C41" s="822" t="s">
        <v>912</v>
      </c>
      <c r="D41" s="822" t="s">
        <v>619</v>
      </c>
      <c r="E41" s="822" t="s">
        <v>716</v>
      </c>
      <c r="F41" s="831"/>
      <c r="G41" s="831"/>
      <c r="H41" s="827">
        <v>0</v>
      </c>
      <c r="I41" s="831">
        <v>4</v>
      </c>
      <c r="J41" s="831">
        <v>377.12</v>
      </c>
      <c r="K41" s="827">
        <v>1</v>
      </c>
      <c r="L41" s="831">
        <v>4</v>
      </c>
      <c r="M41" s="832">
        <v>377.12</v>
      </c>
    </row>
    <row r="42" spans="1:13" ht="14.45" customHeight="1" x14ac:dyDescent="0.2">
      <c r="A42" s="821" t="s">
        <v>936</v>
      </c>
      <c r="B42" s="822" t="s">
        <v>886</v>
      </c>
      <c r="C42" s="822" t="s">
        <v>1019</v>
      </c>
      <c r="D42" s="822" t="s">
        <v>619</v>
      </c>
      <c r="E42" s="822" t="s">
        <v>1020</v>
      </c>
      <c r="F42" s="831"/>
      <c r="G42" s="831"/>
      <c r="H42" s="827">
        <v>0</v>
      </c>
      <c r="I42" s="831">
        <v>5</v>
      </c>
      <c r="J42" s="831">
        <v>841.80000000000007</v>
      </c>
      <c r="K42" s="827">
        <v>1</v>
      </c>
      <c r="L42" s="831">
        <v>5</v>
      </c>
      <c r="M42" s="832">
        <v>841.80000000000007</v>
      </c>
    </row>
    <row r="43" spans="1:13" ht="14.45" customHeight="1" x14ac:dyDescent="0.2">
      <c r="A43" s="821" t="s">
        <v>936</v>
      </c>
      <c r="B43" s="822" t="s">
        <v>1393</v>
      </c>
      <c r="C43" s="822" t="s">
        <v>1238</v>
      </c>
      <c r="D43" s="822" t="s">
        <v>1239</v>
      </c>
      <c r="E43" s="822" t="s">
        <v>1240</v>
      </c>
      <c r="F43" s="831"/>
      <c r="G43" s="831"/>
      <c r="H43" s="827">
        <v>0</v>
      </c>
      <c r="I43" s="831">
        <v>1</v>
      </c>
      <c r="J43" s="831">
        <v>154.36000000000001</v>
      </c>
      <c r="K43" s="827">
        <v>1</v>
      </c>
      <c r="L43" s="831">
        <v>1</v>
      </c>
      <c r="M43" s="832">
        <v>154.36000000000001</v>
      </c>
    </row>
    <row r="44" spans="1:13" ht="14.45" customHeight="1" x14ac:dyDescent="0.2">
      <c r="A44" s="821" t="s">
        <v>936</v>
      </c>
      <c r="B44" s="822" t="s">
        <v>1394</v>
      </c>
      <c r="C44" s="822" t="s">
        <v>1223</v>
      </c>
      <c r="D44" s="822" t="s">
        <v>1224</v>
      </c>
      <c r="E44" s="822" t="s">
        <v>1225</v>
      </c>
      <c r="F44" s="831">
        <v>1</v>
      </c>
      <c r="G44" s="831">
        <v>247.17</v>
      </c>
      <c r="H44" s="827">
        <v>1</v>
      </c>
      <c r="I44" s="831"/>
      <c r="J44" s="831"/>
      <c r="K44" s="827">
        <v>0</v>
      </c>
      <c r="L44" s="831">
        <v>1</v>
      </c>
      <c r="M44" s="832">
        <v>247.17</v>
      </c>
    </row>
    <row r="45" spans="1:13" ht="14.45" customHeight="1" x14ac:dyDescent="0.2">
      <c r="A45" s="821" t="s">
        <v>937</v>
      </c>
      <c r="B45" s="822" t="s">
        <v>878</v>
      </c>
      <c r="C45" s="822" t="s">
        <v>1040</v>
      </c>
      <c r="D45" s="822" t="s">
        <v>1041</v>
      </c>
      <c r="E45" s="822" t="s">
        <v>1042</v>
      </c>
      <c r="F45" s="831">
        <v>1</v>
      </c>
      <c r="G45" s="831">
        <v>105.32</v>
      </c>
      <c r="H45" s="827">
        <v>1</v>
      </c>
      <c r="I45" s="831"/>
      <c r="J45" s="831"/>
      <c r="K45" s="827">
        <v>0</v>
      </c>
      <c r="L45" s="831">
        <v>1</v>
      </c>
      <c r="M45" s="832">
        <v>105.32</v>
      </c>
    </row>
    <row r="46" spans="1:13" ht="14.45" customHeight="1" x14ac:dyDescent="0.2">
      <c r="A46" s="821" t="s">
        <v>937</v>
      </c>
      <c r="B46" s="822" t="s">
        <v>1395</v>
      </c>
      <c r="C46" s="822" t="s">
        <v>1071</v>
      </c>
      <c r="D46" s="822" t="s">
        <v>1072</v>
      </c>
      <c r="E46" s="822" t="s">
        <v>1073</v>
      </c>
      <c r="F46" s="831">
        <v>2</v>
      </c>
      <c r="G46" s="831">
        <v>193.6</v>
      </c>
      <c r="H46" s="827">
        <v>1</v>
      </c>
      <c r="I46" s="831"/>
      <c r="J46" s="831"/>
      <c r="K46" s="827">
        <v>0</v>
      </c>
      <c r="L46" s="831">
        <v>2</v>
      </c>
      <c r="M46" s="832">
        <v>193.6</v>
      </c>
    </row>
    <row r="47" spans="1:13" ht="14.45" customHeight="1" x14ac:dyDescent="0.2">
      <c r="A47" s="821" t="s">
        <v>937</v>
      </c>
      <c r="B47" s="822" t="s">
        <v>1396</v>
      </c>
      <c r="C47" s="822" t="s">
        <v>1059</v>
      </c>
      <c r="D47" s="822" t="s">
        <v>1060</v>
      </c>
      <c r="E47" s="822" t="s">
        <v>1061</v>
      </c>
      <c r="F47" s="831">
        <v>2</v>
      </c>
      <c r="G47" s="831">
        <v>838.4</v>
      </c>
      <c r="H47" s="827">
        <v>1</v>
      </c>
      <c r="I47" s="831"/>
      <c r="J47" s="831"/>
      <c r="K47" s="827">
        <v>0</v>
      </c>
      <c r="L47" s="831">
        <v>2</v>
      </c>
      <c r="M47" s="832">
        <v>838.4</v>
      </c>
    </row>
    <row r="48" spans="1:13" ht="14.45" customHeight="1" x14ac:dyDescent="0.2">
      <c r="A48" s="821" t="s">
        <v>937</v>
      </c>
      <c r="B48" s="822" t="s">
        <v>1397</v>
      </c>
      <c r="C48" s="822" t="s">
        <v>1032</v>
      </c>
      <c r="D48" s="822" t="s">
        <v>1033</v>
      </c>
      <c r="E48" s="822" t="s">
        <v>1034</v>
      </c>
      <c r="F48" s="831">
        <v>2</v>
      </c>
      <c r="G48" s="831">
        <v>72.540000000000006</v>
      </c>
      <c r="H48" s="827">
        <v>1</v>
      </c>
      <c r="I48" s="831"/>
      <c r="J48" s="831"/>
      <c r="K48" s="827">
        <v>0</v>
      </c>
      <c r="L48" s="831">
        <v>2</v>
      </c>
      <c r="M48" s="832">
        <v>72.540000000000006</v>
      </c>
    </row>
    <row r="49" spans="1:13" ht="14.45" customHeight="1" x14ac:dyDescent="0.2">
      <c r="A49" s="821" t="s">
        <v>937</v>
      </c>
      <c r="B49" s="822" t="s">
        <v>899</v>
      </c>
      <c r="C49" s="822" t="s">
        <v>1074</v>
      </c>
      <c r="D49" s="822" t="s">
        <v>1075</v>
      </c>
      <c r="E49" s="822" t="s">
        <v>1076</v>
      </c>
      <c r="F49" s="831">
        <v>1</v>
      </c>
      <c r="G49" s="831">
        <v>0</v>
      </c>
      <c r="H49" s="827"/>
      <c r="I49" s="831"/>
      <c r="J49" s="831"/>
      <c r="K49" s="827"/>
      <c r="L49" s="831">
        <v>1</v>
      </c>
      <c r="M49" s="832">
        <v>0</v>
      </c>
    </row>
    <row r="50" spans="1:13" ht="14.45" customHeight="1" x14ac:dyDescent="0.2">
      <c r="A50" s="821" t="s">
        <v>937</v>
      </c>
      <c r="B50" s="822" t="s">
        <v>899</v>
      </c>
      <c r="C50" s="822" t="s">
        <v>900</v>
      </c>
      <c r="D50" s="822" t="s">
        <v>674</v>
      </c>
      <c r="E50" s="822" t="s">
        <v>901</v>
      </c>
      <c r="F50" s="831"/>
      <c r="G50" s="831"/>
      <c r="H50" s="827"/>
      <c r="I50" s="831">
        <v>3</v>
      </c>
      <c r="J50" s="831">
        <v>0</v>
      </c>
      <c r="K50" s="827"/>
      <c r="L50" s="831">
        <v>3</v>
      </c>
      <c r="M50" s="832">
        <v>0</v>
      </c>
    </row>
    <row r="51" spans="1:13" ht="14.45" customHeight="1" x14ac:dyDescent="0.2">
      <c r="A51" s="821" t="s">
        <v>937</v>
      </c>
      <c r="B51" s="822" t="s">
        <v>1398</v>
      </c>
      <c r="C51" s="822" t="s">
        <v>1044</v>
      </c>
      <c r="D51" s="822" t="s">
        <v>1045</v>
      </c>
      <c r="E51" s="822" t="s">
        <v>1046</v>
      </c>
      <c r="F51" s="831"/>
      <c r="G51" s="831"/>
      <c r="H51" s="827">
        <v>0</v>
      </c>
      <c r="I51" s="831">
        <v>1</v>
      </c>
      <c r="J51" s="831">
        <v>117.55</v>
      </c>
      <c r="K51" s="827">
        <v>1</v>
      </c>
      <c r="L51" s="831">
        <v>1</v>
      </c>
      <c r="M51" s="832">
        <v>117.55</v>
      </c>
    </row>
    <row r="52" spans="1:13" ht="14.45" customHeight="1" x14ac:dyDescent="0.2">
      <c r="A52" s="821" t="s">
        <v>938</v>
      </c>
      <c r="B52" s="822" t="s">
        <v>878</v>
      </c>
      <c r="C52" s="822" t="s">
        <v>1040</v>
      </c>
      <c r="D52" s="822" t="s">
        <v>1041</v>
      </c>
      <c r="E52" s="822" t="s">
        <v>1042</v>
      </c>
      <c r="F52" s="831">
        <v>1</v>
      </c>
      <c r="G52" s="831">
        <v>105.32</v>
      </c>
      <c r="H52" s="827">
        <v>1</v>
      </c>
      <c r="I52" s="831"/>
      <c r="J52" s="831"/>
      <c r="K52" s="827">
        <v>0</v>
      </c>
      <c r="L52" s="831">
        <v>1</v>
      </c>
      <c r="M52" s="832">
        <v>105.32</v>
      </c>
    </row>
    <row r="53" spans="1:13" ht="14.45" customHeight="1" x14ac:dyDescent="0.2">
      <c r="A53" s="821" t="s">
        <v>938</v>
      </c>
      <c r="B53" s="822" t="s">
        <v>1399</v>
      </c>
      <c r="C53" s="822" t="s">
        <v>1090</v>
      </c>
      <c r="D53" s="822" t="s">
        <v>1091</v>
      </c>
      <c r="E53" s="822" t="s">
        <v>1092</v>
      </c>
      <c r="F53" s="831">
        <v>1</v>
      </c>
      <c r="G53" s="831">
        <v>31.09</v>
      </c>
      <c r="H53" s="827">
        <v>1</v>
      </c>
      <c r="I53" s="831"/>
      <c r="J53" s="831"/>
      <c r="K53" s="827">
        <v>0</v>
      </c>
      <c r="L53" s="831">
        <v>1</v>
      </c>
      <c r="M53" s="832">
        <v>31.09</v>
      </c>
    </row>
    <row r="54" spans="1:13" ht="14.45" customHeight="1" x14ac:dyDescent="0.2">
      <c r="A54" s="821" t="s">
        <v>938</v>
      </c>
      <c r="B54" s="822" t="s">
        <v>1387</v>
      </c>
      <c r="C54" s="822" t="s">
        <v>983</v>
      </c>
      <c r="D54" s="822" t="s">
        <v>984</v>
      </c>
      <c r="E54" s="822" t="s">
        <v>985</v>
      </c>
      <c r="F54" s="831"/>
      <c r="G54" s="831"/>
      <c r="H54" s="827">
        <v>0</v>
      </c>
      <c r="I54" s="831">
        <v>1</v>
      </c>
      <c r="J54" s="831">
        <v>103.4</v>
      </c>
      <c r="K54" s="827">
        <v>1</v>
      </c>
      <c r="L54" s="831">
        <v>1</v>
      </c>
      <c r="M54" s="832">
        <v>103.4</v>
      </c>
    </row>
    <row r="55" spans="1:13" ht="14.45" customHeight="1" x14ac:dyDescent="0.2">
      <c r="A55" s="821" t="s">
        <v>938</v>
      </c>
      <c r="B55" s="822" t="s">
        <v>886</v>
      </c>
      <c r="C55" s="822" t="s">
        <v>1004</v>
      </c>
      <c r="D55" s="822" t="s">
        <v>888</v>
      </c>
      <c r="E55" s="822" t="s">
        <v>1005</v>
      </c>
      <c r="F55" s="831"/>
      <c r="G55" s="831"/>
      <c r="H55" s="827">
        <v>0</v>
      </c>
      <c r="I55" s="831">
        <v>35</v>
      </c>
      <c r="J55" s="831">
        <v>3683.05</v>
      </c>
      <c r="K55" s="827">
        <v>1</v>
      </c>
      <c r="L55" s="831">
        <v>35</v>
      </c>
      <c r="M55" s="832">
        <v>3683.05</v>
      </c>
    </row>
    <row r="56" spans="1:13" ht="14.45" customHeight="1" x14ac:dyDescent="0.2">
      <c r="A56" s="821" t="s">
        <v>938</v>
      </c>
      <c r="B56" s="822" t="s">
        <v>886</v>
      </c>
      <c r="C56" s="822" t="s">
        <v>890</v>
      </c>
      <c r="D56" s="822" t="s">
        <v>888</v>
      </c>
      <c r="E56" s="822" t="s">
        <v>891</v>
      </c>
      <c r="F56" s="831"/>
      <c r="G56" s="831"/>
      <c r="H56" s="827">
        <v>0</v>
      </c>
      <c r="I56" s="831">
        <v>70</v>
      </c>
      <c r="J56" s="831">
        <v>5892.6000000000013</v>
      </c>
      <c r="K56" s="827">
        <v>1</v>
      </c>
      <c r="L56" s="831">
        <v>70</v>
      </c>
      <c r="M56" s="832">
        <v>5892.6000000000013</v>
      </c>
    </row>
    <row r="57" spans="1:13" ht="14.45" customHeight="1" x14ac:dyDescent="0.2">
      <c r="A57" s="821" t="s">
        <v>938</v>
      </c>
      <c r="B57" s="822" t="s">
        <v>886</v>
      </c>
      <c r="C57" s="822" t="s">
        <v>1137</v>
      </c>
      <c r="D57" s="822" t="s">
        <v>619</v>
      </c>
      <c r="E57" s="822" t="s">
        <v>1014</v>
      </c>
      <c r="F57" s="831">
        <v>1</v>
      </c>
      <c r="G57" s="831">
        <v>63.14</v>
      </c>
      <c r="H57" s="827">
        <v>1</v>
      </c>
      <c r="I57" s="831"/>
      <c r="J57" s="831"/>
      <c r="K57" s="827">
        <v>0</v>
      </c>
      <c r="L57" s="831">
        <v>1</v>
      </c>
      <c r="M57" s="832">
        <v>63.14</v>
      </c>
    </row>
    <row r="58" spans="1:13" ht="14.45" customHeight="1" x14ac:dyDescent="0.2">
      <c r="A58" s="821" t="s">
        <v>938</v>
      </c>
      <c r="B58" s="822" t="s">
        <v>886</v>
      </c>
      <c r="C58" s="822" t="s">
        <v>1006</v>
      </c>
      <c r="D58" s="822" t="s">
        <v>888</v>
      </c>
      <c r="E58" s="822" t="s">
        <v>1007</v>
      </c>
      <c r="F58" s="831"/>
      <c r="G58" s="831"/>
      <c r="H58" s="827">
        <v>0</v>
      </c>
      <c r="I58" s="831">
        <v>69</v>
      </c>
      <c r="J58" s="831">
        <v>8712.630000000001</v>
      </c>
      <c r="K58" s="827">
        <v>1</v>
      </c>
      <c r="L58" s="831">
        <v>69</v>
      </c>
      <c r="M58" s="832">
        <v>8712.630000000001</v>
      </c>
    </row>
    <row r="59" spans="1:13" ht="14.45" customHeight="1" x14ac:dyDescent="0.2">
      <c r="A59" s="821" t="s">
        <v>938</v>
      </c>
      <c r="B59" s="822" t="s">
        <v>886</v>
      </c>
      <c r="C59" s="822" t="s">
        <v>1008</v>
      </c>
      <c r="D59" s="822" t="s">
        <v>888</v>
      </c>
      <c r="E59" s="822" t="s">
        <v>1009</v>
      </c>
      <c r="F59" s="831"/>
      <c r="G59" s="831"/>
      <c r="H59" s="827">
        <v>0</v>
      </c>
      <c r="I59" s="831">
        <v>5</v>
      </c>
      <c r="J59" s="831">
        <v>315.70000000000005</v>
      </c>
      <c r="K59" s="827">
        <v>1</v>
      </c>
      <c r="L59" s="831">
        <v>5</v>
      </c>
      <c r="M59" s="832">
        <v>315.70000000000005</v>
      </c>
    </row>
    <row r="60" spans="1:13" ht="14.45" customHeight="1" x14ac:dyDescent="0.2">
      <c r="A60" s="821" t="s">
        <v>938</v>
      </c>
      <c r="B60" s="822" t="s">
        <v>886</v>
      </c>
      <c r="C60" s="822" t="s">
        <v>887</v>
      </c>
      <c r="D60" s="822" t="s">
        <v>888</v>
      </c>
      <c r="E60" s="822" t="s">
        <v>889</v>
      </c>
      <c r="F60" s="831"/>
      <c r="G60" s="831"/>
      <c r="H60" s="827">
        <v>0</v>
      </c>
      <c r="I60" s="831">
        <v>4</v>
      </c>
      <c r="J60" s="831">
        <v>196.32</v>
      </c>
      <c r="K60" s="827">
        <v>1</v>
      </c>
      <c r="L60" s="831">
        <v>4</v>
      </c>
      <c r="M60" s="832">
        <v>196.32</v>
      </c>
    </row>
    <row r="61" spans="1:13" ht="14.45" customHeight="1" x14ac:dyDescent="0.2">
      <c r="A61" s="821" t="s">
        <v>938</v>
      </c>
      <c r="B61" s="822" t="s">
        <v>886</v>
      </c>
      <c r="C61" s="822" t="s">
        <v>1011</v>
      </c>
      <c r="D61" s="822" t="s">
        <v>619</v>
      </c>
      <c r="E61" s="822" t="s">
        <v>1012</v>
      </c>
      <c r="F61" s="831"/>
      <c r="G61" s="831"/>
      <c r="H61" s="827">
        <v>0</v>
      </c>
      <c r="I61" s="831">
        <v>13</v>
      </c>
      <c r="J61" s="831">
        <v>1367.99</v>
      </c>
      <c r="K61" s="827">
        <v>1</v>
      </c>
      <c r="L61" s="831">
        <v>13</v>
      </c>
      <c r="M61" s="832">
        <v>1367.99</v>
      </c>
    </row>
    <row r="62" spans="1:13" ht="14.45" customHeight="1" x14ac:dyDescent="0.2">
      <c r="A62" s="821" t="s">
        <v>938</v>
      </c>
      <c r="B62" s="822" t="s">
        <v>886</v>
      </c>
      <c r="C62" s="822" t="s">
        <v>892</v>
      </c>
      <c r="D62" s="822" t="s">
        <v>619</v>
      </c>
      <c r="E62" s="822" t="s">
        <v>620</v>
      </c>
      <c r="F62" s="831"/>
      <c r="G62" s="831"/>
      <c r="H62" s="827">
        <v>0</v>
      </c>
      <c r="I62" s="831">
        <v>18</v>
      </c>
      <c r="J62" s="831">
        <v>1515.2400000000002</v>
      </c>
      <c r="K62" s="827">
        <v>1</v>
      </c>
      <c r="L62" s="831">
        <v>18</v>
      </c>
      <c r="M62" s="832">
        <v>1515.2400000000002</v>
      </c>
    </row>
    <row r="63" spans="1:13" ht="14.45" customHeight="1" x14ac:dyDescent="0.2">
      <c r="A63" s="821" t="s">
        <v>938</v>
      </c>
      <c r="B63" s="822" t="s">
        <v>886</v>
      </c>
      <c r="C63" s="822" t="s">
        <v>1015</v>
      </c>
      <c r="D63" s="822" t="s">
        <v>619</v>
      </c>
      <c r="E63" s="822" t="s">
        <v>1016</v>
      </c>
      <c r="F63" s="831"/>
      <c r="G63" s="831"/>
      <c r="H63" s="827">
        <v>0</v>
      </c>
      <c r="I63" s="831">
        <v>21</v>
      </c>
      <c r="J63" s="831">
        <v>2651.67</v>
      </c>
      <c r="K63" s="827">
        <v>1</v>
      </c>
      <c r="L63" s="831">
        <v>21</v>
      </c>
      <c r="M63" s="832">
        <v>2651.67</v>
      </c>
    </row>
    <row r="64" spans="1:13" ht="14.45" customHeight="1" x14ac:dyDescent="0.2">
      <c r="A64" s="821" t="s">
        <v>938</v>
      </c>
      <c r="B64" s="822" t="s">
        <v>886</v>
      </c>
      <c r="C64" s="822" t="s">
        <v>1013</v>
      </c>
      <c r="D64" s="822" t="s">
        <v>619</v>
      </c>
      <c r="E64" s="822" t="s">
        <v>1014</v>
      </c>
      <c r="F64" s="831"/>
      <c r="G64" s="831"/>
      <c r="H64" s="827">
        <v>0</v>
      </c>
      <c r="I64" s="831">
        <v>4</v>
      </c>
      <c r="J64" s="831">
        <v>252.56</v>
      </c>
      <c r="K64" s="827">
        <v>1</v>
      </c>
      <c r="L64" s="831">
        <v>4</v>
      </c>
      <c r="M64" s="832">
        <v>252.56</v>
      </c>
    </row>
    <row r="65" spans="1:13" ht="14.45" customHeight="1" x14ac:dyDescent="0.2">
      <c r="A65" s="821" t="s">
        <v>938</v>
      </c>
      <c r="B65" s="822" t="s">
        <v>886</v>
      </c>
      <c r="C65" s="822" t="s">
        <v>893</v>
      </c>
      <c r="D65" s="822" t="s">
        <v>619</v>
      </c>
      <c r="E65" s="822" t="s">
        <v>894</v>
      </c>
      <c r="F65" s="831"/>
      <c r="G65" s="831"/>
      <c r="H65" s="827">
        <v>0</v>
      </c>
      <c r="I65" s="831">
        <v>4</v>
      </c>
      <c r="J65" s="831">
        <v>196.32</v>
      </c>
      <c r="K65" s="827">
        <v>1</v>
      </c>
      <c r="L65" s="831">
        <v>4</v>
      </c>
      <c r="M65" s="832">
        <v>196.32</v>
      </c>
    </row>
    <row r="66" spans="1:13" ht="14.45" customHeight="1" x14ac:dyDescent="0.2">
      <c r="A66" s="821" t="s">
        <v>938</v>
      </c>
      <c r="B66" s="822" t="s">
        <v>886</v>
      </c>
      <c r="C66" s="822" t="s">
        <v>1017</v>
      </c>
      <c r="D66" s="822" t="s">
        <v>619</v>
      </c>
      <c r="E66" s="822" t="s">
        <v>1018</v>
      </c>
      <c r="F66" s="831"/>
      <c r="G66" s="831"/>
      <c r="H66" s="827">
        <v>0</v>
      </c>
      <c r="I66" s="831">
        <v>5</v>
      </c>
      <c r="J66" s="831">
        <v>370.4</v>
      </c>
      <c r="K66" s="827">
        <v>1</v>
      </c>
      <c r="L66" s="831">
        <v>5</v>
      </c>
      <c r="M66" s="832">
        <v>370.4</v>
      </c>
    </row>
    <row r="67" spans="1:13" ht="14.45" customHeight="1" x14ac:dyDescent="0.2">
      <c r="A67" s="821" t="s">
        <v>938</v>
      </c>
      <c r="B67" s="822" t="s">
        <v>886</v>
      </c>
      <c r="C67" s="822" t="s">
        <v>912</v>
      </c>
      <c r="D67" s="822" t="s">
        <v>619</v>
      </c>
      <c r="E67" s="822" t="s">
        <v>716</v>
      </c>
      <c r="F67" s="831"/>
      <c r="G67" s="831"/>
      <c r="H67" s="827">
        <v>0</v>
      </c>
      <c r="I67" s="831">
        <v>4</v>
      </c>
      <c r="J67" s="831">
        <v>377.12</v>
      </c>
      <c r="K67" s="827">
        <v>1</v>
      </c>
      <c r="L67" s="831">
        <v>4</v>
      </c>
      <c r="M67" s="832">
        <v>377.12</v>
      </c>
    </row>
    <row r="68" spans="1:13" ht="14.45" customHeight="1" x14ac:dyDescent="0.2">
      <c r="A68" s="821" t="s">
        <v>938</v>
      </c>
      <c r="B68" s="822" t="s">
        <v>886</v>
      </c>
      <c r="C68" s="822" t="s">
        <v>1019</v>
      </c>
      <c r="D68" s="822" t="s">
        <v>619</v>
      </c>
      <c r="E68" s="822" t="s">
        <v>1020</v>
      </c>
      <c r="F68" s="831"/>
      <c r="G68" s="831"/>
      <c r="H68" s="827">
        <v>0</v>
      </c>
      <c r="I68" s="831">
        <v>7</v>
      </c>
      <c r="J68" s="831">
        <v>1178.52</v>
      </c>
      <c r="K68" s="827">
        <v>1</v>
      </c>
      <c r="L68" s="831">
        <v>7</v>
      </c>
      <c r="M68" s="832">
        <v>1178.52</v>
      </c>
    </row>
    <row r="69" spans="1:13" ht="14.45" customHeight="1" x14ac:dyDescent="0.2">
      <c r="A69" s="821" t="s">
        <v>938</v>
      </c>
      <c r="B69" s="822" t="s">
        <v>886</v>
      </c>
      <c r="C69" s="822" t="s">
        <v>1021</v>
      </c>
      <c r="D69" s="822" t="s">
        <v>619</v>
      </c>
      <c r="E69" s="822" t="s">
        <v>1022</v>
      </c>
      <c r="F69" s="831"/>
      <c r="G69" s="831"/>
      <c r="H69" s="827">
        <v>0</v>
      </c>
      <c r="I69" s="831">
        <v>8</v>
      </c>
      <c r="J69" s="831">
        <v>922.6400000000001</v>
      </c>
      <c r="K69" s="827">
        <v>1</v>
      </c>
      <c r="L69" s="831">
        <v>8</v>
      </c>
      <c r="M69" s="832">
        <v>922.6400000000001</v>
      </c>
    </row>
    <row r="70" spans="1:13" ht="14.45" customHeight="1" x14ac:dyDescent="0.2">
      <c r="A70" s="821" t="s">
        <v>938</v>
      </c>
      <c r="B70" s="822" t="s">
        <v>899</v>
      </c>
      <c r="C70" s="822" t="s">
        <v>902</v>
      </c>
      <c r="D70" s="822" t="s">
        <v>674</v>
      </c>
      <c r="E70" s="822" t="s">
        <v>665</v>
      </c>
      <c r="F70" s="831"/>
      <c r="G70" s="831"/>
      <c r="H70" s="827"/>
      <c r="I70" s="831">
        <v>1</v>
      </c>
      <c r="J70" s="831">
        <v>0</v>
      </c>
      <c r="K70" s="827"/>
      <c r="L70" s="831">
        <v>1</v>
      </c>
      <c r="M70" s="832">
        <v>0</v>
      </c>
    </row>
    <row r="71" spans="1:13" ht="14.45" customHeight="1" x14ac:dyDescent="0.2">
      <c r="A71" s="821" t="s">
        <v>938</v>
      </c>
      <c r="B71" s="822" t="s">
        <v>899</v>
      </c>
      <c r="C71" s="822" t="s">
        <v>900</v>
      </c>
      <c r="D71" s="822" t="s">
        <v>674</v>
      </c>
      <c r="E71" s="822" t="s">
        <v>901</v>
      </c>
      <c r="F71" s="831"/>
      <c r="G71" s="831"/>
      <c r="H71" s="827"/>
      <c r="I71" s="831">
        <v>1</v>
      </c>
      <c r="J71" s="831">
        <v>0</v>
      </c>
      <c r="K71" s="827"/>
      <c r="L71" s="831">
        <v>1</v>
      </c>
      <c r="M71" s="832">
        <v>0</v>
      </c>
    </row>
    <row r="72" spans="1:13" ht="14.45" customHeight="1" x14ac:dyDescent="0.2">
      <c r="A72" s="821" t="s">
        <v>939</v>
      </c>
      <c r="B72" s="822" t="s">
        <v>886</v>
      </c>
      <c r="C72" s="822" t="s">
        <v>892</v>
      </c>
      <c r="D72" s="822" t="s">
        <v>619</v>
      </c>
      <c r="E72" s="822" t="s">
        <v>620</v>
      </c>
      <c r="F72" s="831"/>
      <c r="G72" s="831"/>
      <c r="H72" s="827">
        <v>0</v>
      </c>
      <c r="I72" s="831">
        <v>1</v>
      </c>
      <c r="J72" s="831">
        <v>84.18</v>
      </c>
      <c r="K72" s="827">
        <v>1</v>
      </c>
      <c r="L72" s="831">
        <v>1</v>
      </c>
      <c r="M72" s="832">
        <v>84.18</v>
      </c>
    </row>
    <row r="73" spans="1:13" ht="14.45" customHeight="1" x14ac:dyDescent="0.2">
      <c r="A73" s="821" t="s">
        <v>939</v>
      </c>
      <c r="B73" s="822" t="s">
        <v>1400</v>
      </c>
      <c r="C73" s="822" t="s">
        <v>1360</v>
      </c>
      <c r="D73" s="822" t="s">
        <v>1361</v>
      </c>
      <c r="E73" s="822" t="s">
        <v>1313</v>
      </c>
      <c r="F73" s="831"/>
      <c r="G73" s="831"/>
      <c r="H73" s="827">
        <v>0</v>
      </c>
      <c r="I73" s="831">
        <v>1</v>
      </c>
      <c r="J73" s="831">
        <v>56.06</v>
      </c>
      <c r="K73" s="827">
        <v>1</v>
      </c>
      <c r="L73" s="831">
        <v>1</v>
      </c>
      <c r="M73" s="832">
        <v>56.06</v>
      </c>
    </row>
    <row r="74" spans="1:13" ht="14.45" customHeight="1" x14ac:dyDescent="0.2">
      <c r="A74" s="821" t="s">
        <v>939</v>
      </c>
      <c r="B74" s="822" t="s">
        <v>1401</v>
      </c>
      <c r="C74" s="822" t="s">
        <v>1317</v>
      </c>
      <c r="D74" s="822" t="s">
        <v>1189</v>
      </c>
      <c r="E74" s="822" t="s">
        <v>1318</v>
      </c>
      <c r="F74" s="831"/>
      <c r="G74" s="831"/>
      <c r="H74" s="827">
        <v>0</v>
      </c>
      <c r="I74" s="831">
        <v>1</v>
      </c>
      <c r="J74" s="831">
        <v>773.45</v>
      </c>
      <c r="K74" s="827">
        <v>1</v>
      </c>
      <c r="L74" s="831">
        <v>1</v>
      </c>
      <c r="M74" s="832">
        <v>773.45</v>
      </c>
    </row>
    <row r="75" spans="1:13" ht="14.45" customHeight="1" x14ac:dyDescent="0.2">
      <c r="A75" s="821" t="s">
        <v>940</v>
      </c>
      <c r="B75" s="822" t="s">
        <v>881</v>
      </c>
      <c r="C75" s="822" t="s">
        <v>883</v>
      </c>
      <c r="D75" s="822" t="s">
        <v>884</v>
      </c>
      <c r="E75" s="822" t="s">
        <v>885</v>
      </c>
      <c r="F75" s="831"/>
      <c r="G75" s="831"/>
      <c r="H75" s="827">
        <v>0</v>
      </c>
      <c r="I75" s="831">
        <v>1</v>
      </c>
      <c r="J75" s="831">
        <v>87.67</v>
      </c>
      <c r="K75" s="827">
        <v>1</v>
      </c>
      <c r="L75" s="831">
        <v>1</v>
      </c>
      <c r="M75" s="832">
        <v>87.67</v>
      </c>
    </row>
    <row r="76" spans="1:13" ht="14.45" customHeight="1" x14ac:dyDescent="0.2">
      <c r="A76" s="821" t="s">
        <v>940</v>
      </c>
      <c r="B76" s="822" t="s">
        <v>881</v>
      </c>
      <c r="C76" s="822" t="s">
        <v>882</v>
      </c>
      <c r="D76" s="822" t="s">
        <v>658</v>
      </c>
      <c r="E76" s="822" t="s">
        <v>659</v>
      </c>
      <c r="F76" s="831"/>
      <c r="G76" s="831"/>
      <c r="H76" s="827">
        <v>0</v>
      </c>
      <c r="I76" s="831">
        <v>1</v>
      </c>
      <c r="J76" s="831">
        <v>87.67</v>
      </c>
      <c r="K76" s="827">
        <v>1</v>
      </c>
      <c r="L76" s="831">
        <v>1</v>
      </c>
      <c r="M76" s="832">
        <v>87.67</v>
      </c>
    </row>
    <row r="77" spans="1:13" ht="14.45" customHeight="1" x14ac:dyDescent="0.2">
      <c r="A77" s="821" t="s">
        <v>940</v>
      </c>
      <c r="B77" s="822" t="s">
        <v>886</v>
      </c>
      <c r="C77" s="822" t="s">
        <v>1004</v>
      </c>
      <c r="D77" s="822" t="s">
        <v>888</v>
      </c>
      <c r="E77" s="822" t="s">
        <v>1005</v>
      </c>
      <c r="F77" s="831"/>
      <c r="G77" s="831"/>
      <c r="H77" s="827">
        <v>0</v>
      </c>
      <c r="I77" s="831">
        <v>41</v>
      </c>
      <c r="J77" s="831">
        <v>4314.4299999999994</v>
      </c>
      <c r="K77" s="827">
        <v>1</v>
      </c>
      <c r="L77" s="831">
        <v>41</v>
      </c>
      <c r="M77" s="832">
        <v>4314.4299999999994</v>
      </c>
    </row>
    <row r="78" spans="1:13" ht="14.45" customHeight="1" x14ac:dyDescent="0.2">
      <c r="A78" s="821" t="s">
        <v>940</v>
      </c>
      <c r="B78" s="822" t="s">
        <v>886</v>
      </c>
      <c r="C78" s="822" t="s">
        <v>890</v>
      </c>
      <c r="D78" s="822" t="s">
        <v>888</v>
      </c>
      <c r="E78" s="822" t="s">
        <v>891</v>
      </c>
      <c r="F78" s="831"/>
      <c r="G78" s="831"/>
      <c r="H78" s="827">
        <v>0</v>
      </c>
      <c r="I78" s="831">
        <v>87</v>
      </c>
      <c r="J78" s="831">
        <v>7323.6600000000017</v>
      </c>
      <c r="K78" s="827">
        <v>1</v>
      </c>
      <c r="L78" s="831">
        <v>87</v>
      </c>
      <c r="M78" s="832">
        <v>7323.6600000000017</v>
      </c>
    </row>
    <row r="79" spans="1:13" ht="14.45" customHeight="1" x14ac:dyDescent="0.2">
      <c r="A79" s="821" t="s">
        <v>940</v>
      </c>
      <c r="B79" s="822" t="s">
        <v>886</v>
      </c>
      <c r="C79" s="822" t="s">
        <v>1006</v>
      </c>
      <c r="D79" s="822" t="s">
        <v>888</v>
      </c>
      <c r="E79" s="822" t="s">
        <v>1007</v>
      </c>
      <c r="F79" s="831"/>
      <c r="G79" s="831"/>
      <c r="H79" s="827">
        <v>0</v>
      </c>
      <c r="I79" s="831">
        <v>72</v>
      </c>
      <c r="J79" s="831">
        <v>9091.44</v>
      </c>
      <c r="K79" s="827">
        <v>1</v>
      </c>
      <c r="L79" s="831">
        <v>72</v>
      </c>
      <c r="M79" s="832">
        <v>9091.44</v>
      </c>
    </row>
    <row r="80" spans="1:13" ht="14.45" customHeight="1" x14ac:dyDescent="0.2">
      <c r="A80" s="821" t="s">
        <v>940</v>
      </c>
      <c r="B80" s="822" t="s">
        <v>886</v>
      </c>
      <c r="C80" s="822" t="s">
        <v>1008</v>
      </c>
      <c r="D80" s="822" t="s">
        <v>888</v>
      </c>
      <c r="E80" s="822" t="s">
        <v>1009</v>
      </c>
      <c r="F80" s="831"/>
      <c r="G80" s="831"/>
      <c r="H80" s="827">
        <v>0</v>
      </c>
      <c r="I80" s="831">
        <v>7</v>
      </c>
      <c r="J80" s="831">
        <v>441.98</v>
      </c>
      <c r="K80" s="827">
        <v>1</v>
      </c>
      <c r="L80" s="831">
        <v>7</v>
      </c>
      <c r="M80" s="832">
        <v>441.98</v>
      </c>
    </row>
    <row r="81" spans="1:13" ht="14.45" customHeight="1" x14ac:dyDescent="0.2">
      <c r="A81" s="821" t="s">
        <v>940</v>
      </c>
      <c r="B81" s="822" t="s">
        <v>886</v>
      </c>
      <c r="C81" s="822" t="s">
        <v>887</v>
      </c>
      <c r="D81" s="822" t="s">
        <v>888</v>
      </c>
      <c r="E81" s="822" t="s">
        <v>889</v>
      </c>
      <c r="F81" s="831"/>
      <c r="G81" s="831"/>
      <c r="H81" s="827">
        <v>0</v>
      </c>
      <c r="I81" s="831">
        <v>7</v>
      </c>
      <c r="J81" s="831">
        <v>343.56</v>
      </c>
      <c r="K81" s="827">
        <v>1</v>
      </c>
      <c r="L81" s="831">
        <v>7</v>
      </c>
      <c r="M81" s="832">
        <v>343.56</v>
      </c>
    </row>
    <row r="82" spans="1:13" ht="14.45" customHeight="1" x14ac:dyDescent="0.2">
      <c r="A82" s="821" t="s">
        <v>940</v>
      </c>
      <c r="B82" s="822" t="s">
        <v>886</v>
      </c>
      <c r="C82" s="822" t="s">
        <v>1011</v>
      </c>
      <c r="D82" s="822" t="s">
        <v>619</v>
      </c>
      <c r="E82" s="822" t="s">
        <v>1012</v>
      </c>
      <c r="F82" s="831"/>
      <c r="G82" s="831"/>
      <c r="H82" s="827">
        <v>0</v>
      </c>
      <c r="I82" s="831">
        <v>13</v>
      </c>
      <c r="J82" s="831">
        <v>1367.99</v>
      </c>
      <c r="K82" s="827">
        <v>1</v>
      </c>
      <c r="L82" s="831">
        <v>13</v>
      </c>
      <c r="M82" s="832">
        <v>1367.99</v>
      </c>
    </row>
    <row r="83" spans="1:13" ht="14.45" customHeight="1" x14ac:dyDescent="0.2">
      <c r="A83" s="821" t="s">
        <v>940</v>
      </c>
      <c r="B83" s="822" t="s">
        <v>886</v>
      </c>
      <c r="C83" s="822" t="s">
        <v>892</v>
      </c>
      <c r="D83" s="822" t="s">
        <v>619</v>
      </c>
      <c r="E83" s="822" t="s">
        <v>620</v>
      </c>
      <c r="F83" s="831"/>
      <c r="G83" s="831"/>
      <c r="H83" s="827">
        <v>0</v>
      </c>
      <c r="I83" s="831">
        <v>32</v>
      </c>
      <c r="J83" s="831">
        <v>2693.76</v>
      </c>
      <c r="K83" s="827">
        <v>1</v>
      </c>
      <c r="L83" s="831">
        <v>32</v>
      </c>
      <c r="M83" s="832">
        <v>2693.76</v>
      </c>
    </row>
    <row r="84" spans="1:13" ht="14.45" customHeight="1" x14ac:dyDescent="0.2">
      <c r="A84" s="821" t="s">
        <v>940</v>
      </c>
      <c r="B84" s="822" t="s">
        <v>886</v>
      </c>
      <c r="C84" s="822" t="s">
        <v>1015</v>
      </c>
      <c r="D84" s="822" t="s">
        <v>619</v>
      </c>
      <c r="E84" s="822" t="s">
        <v>1016</v>
      </c>
      <c r="F84" s="831"/>
      <c r="G84" s="831"/>
      <c r="H84" s="827">
        <v>0</v>
      </c>
      <c r="I84" s="831">
        <v>23</v>
      </c>
      <c r="J84" s="831">
        <v>2904.21</v>
      </c>
      <c r="K84" s="827">
        <v>1</v>
      </c>
      <c r="L84" s="831">
        <v>23</v>
      </c>
      <c r="M84" s="832">
        <v>2904.21</v>
      </c>
    </row>
    <row r="85" spans="1:13" ht="14.45" customHeight="1" x14ac:dyDescent="0.2">
      <c r="A85" s="821" t="s">
        <v>940</v>
      </c>
      <c r="B85" s="822" t="s">
        <v>886</v>
      </c>
      <c r="C85" s="822" t="s">
        <v>1013</v>
      </c>
      <c r="D85" s="822" t="s">
        <v>619</v>
      </c>
      <c r="E85" s="822" t="s">
        <v>1014</v>
      </c>
      <c r="F85" s="831"/>
      <c r="G85" s="831"/>
      <c r="H85" s="827">
        <v>0</v>
      </c>
      <c r="I85" s="831">
        <v>8</v>
      </c>
      <c r="J85" s="831">
        <v>505.11999999999995</v>
      </c>
      <c r="K85" s="827">
        <v>1</v>
      </c>
      <c r="L85" s="831">
        <v>8</v>
      </c>
      <c r="M85" s="832">
        <v>505.11999999999995</v>
      </c>
    </row>
    <row r="86" spans="1:13" ht="14.45" customHeight="1" x14ac:dyDescent="0.2">
      <c r="A86" s="821" t="s">
        <v>940</v>
      </c>
      <c r="B86" s="822" t="s">
        <v>886</v>
      </c>
      <c r="C86" s="822" t="s">
        <v>893</v>
      </c>
      <c r="D86" s="822" t="s">
        <v>619</v>
      </c>
      <c r="E86" s="822" t="s">
        <v>894</v>
      </c>
      <c r="F86" s="831"/>
      <c r="G86" s="831"/>
      <c r="H86" s="827">
        <v>0</v>
      </c>
      <c r="I86" s="831">
        <v>5</v>
      </c>
      <c r="J86" s="831">
        <v>245.39999999999998</v>
      </c>
      <c r="K86" s="827">
        <v>1</v>
      </c>
      <c r="L86" s="831">
        <v>5</v>
      </c>
      <c r="M86" s="832">
        <v>245.39999999999998</v>
      </c>
    </row>
    <row r="87" spans="1:13" ht="14.45" customHeight="1" x14ac:dyDescent="0.2">
      <c r="A87" s="821" t="s">
        <v>940</v>
      </c>
      <c r="B87" s="822" t="s">
        <v>886</v>
      </c>
      <c r="C87" s="822" t="s">
        <v>1017</v>
      </c>
      <c r="D87" s="822" t="s">
        <v>619</v>
      </c>
      <c r="E87" s="822" t="s">
        <v>1018</v>
      </c>
      <c r="F87" s="831"/>
      <c r="G87" s="831"/>
      <c r="H87" s="827">
        <v>0</v>
      </c>
      <c r="I87" s="831">
        <v>6</v>
      </c>
      <c r="J87" s="831">
        <v>444.48</v>
      </c>
      <c r="K87" s="827">
        <v>1</v>
      </c>
      <c r="L87" s="831">
        <v>6</v>
      </c>
      <c r="M87" s="832">
        <v>444.48</v>
      </c>
    </row>
    <row r="88" spans="1:13" ht="14.45" customHeight="1" x14ac:dyDescent="0.2">
      <c r="A88" s="821" t="s">
        <v>940</v>
      </c>
      <c r="B88" s="822" t="s">
        <v>886</v>
      </c>
      <c r="C88" s="822" t="s">
        <v>912</v>
      </c>
      <c r="D88" s="822" t="s">
        <v>619</v>
      </c>
      <c r="E88" s="822" t="s">
        <v>716</v>
      </c>
      <c r="F88" s="831"/>
      <c r="G88" s="831"/>
      <c r="H88" s="827">
        <v>0</v>
      </c>
      <c r="I88" s="831">
        <v>14</v>
      </c>
      <c r="J88" s="831">
        <v>1319.92</v>
      </c>
      <c r="K88" s="827">
        <v>1</v>
      </c>
      <c r="L88" s="831">
        <v>14</v>
      </c>
      <c r="M88" s="832">
        <v>1319.92</v>
      </c>
    </row>
    <row r="89" spans="1:13" ht="14.45" customHeight="1" x14ac:dyDescent="0.2">
      <c r="A89" s="821" t="s">
        <v>940</v>
      </c>
      <c r="B89" s="822" t="s">
        <v>886</v>
      </c>
      <c r="C89" s="822" t="s">
        <v>1019</v>
      </c>
      <c r="D89" s="822" t="s">
        <v>619</v>
      </c>
      <c r="E89" s="822" t="s">
        <v>1020</v>
      </c>
      <c r="F89" s="831"/>
      <c r="G89" s="831"/>
      <c r="H89" s="827">
        <v>0</v>
      </c>
      <c r="I89" s="831">
        <v>9</v>
      </c>
      <c r="J89" s="831">
        <v>1515.24</v>
      </c>
      <c r="K89" s="827">
        <v>1</v>
      </c>
      <c r="L89" s="831">
        <v>9</v>
      </c>
      <c r="M89" s="832">
        <v>1515.24</v>
      </c>
    </row>
    <row r="90" spans="1:13" ht="14.45" customHeight="1" x14ac:dyDescent="0.2">
      <c r="A90" s="821" t="s">
        <v>940</v>
      </c>
      <c r="B90" s="822" t="s">
        <v>886</v>
      </c>
      <c r="C90" s="822" t="s">
        <v>1021</v>
      </c>
      <c r="D90" s="822" t="s">
        <v>619</v>
      </c>
      <c r="E90" s="822" t="s">
        <v>1022</v>
      </c>
      <c r="F90" s="831"/>
      <c r="G90" s="831"/>
      <c r="H90" s="827">
        <v>0</v>
      </c>
      <c r="I90" s="831">
        <v>4</v>
      </c>
      <c r="J90" s="831">
        <v>461.32</v>
      </c>
      <c r="K90" s="827">
        <v>1</v>
      </c>
      <c r="L90" s="831">
        <v>4</v>
      </c>
      <c r="M90" s="832">
        <v>461.32</v>
      </c>
    </row>
    <row r="91" spans="1:13" ht="14.45" customHeight="1" x14ac:dyDescent="0.2">
      <c r="A91" s="821" t="s">
        <v>940</v>
      </c>
      <c r="B91" s="822" t="s">
        <v>1393</v>
      </c>
      <c r="C91" s="822" t="s">
        <v>1238</v>
      </c>
      <c r="D91" s="822" t="s">
        <v>1239</v>
      </c>
      <c r="E91" s="822" t="s">
        <v>1240</v>
      </c>
      <c r="F91" s="831"/>
      <c r="G91" s="831"/>
      <c r="H91" s="827">
        <v>0</v>
      </c>
      <c r="I91" s="831">
        <v>1</v>
      </c>
      <c r="J91" s="831">
        <v>154.36000000000001</v>
      </c>
      <c r="K91" s="827">
        <v>1</v>
      </c>
      <c r="L91" s="831">
        <v>1</v>
      </c>
      <c r="M91" s="832">
        <v>154.36000000000001</v>
      </c>
    </row>
    <row r="92" spans="1:13" ht="14.45" customHeight="1" x14ac:dyDescent="0.2">
      <c r="A92" s="821" t="s">
        <v>940</v>
      </c>
      <c r="B92" s="822" t="s">
        <v>1400</v>
      </c>
      <c r="C92" s="822" t="s">
        <v>1311</v>
      </c>
      <c r="D92" s="822" t="s">
        <v>1312</v>
      </c>
      <c r="E92" s="822" t="s">
        <v>1313</v>
      </c>
      <c r="F92" s="831">
        <v>2</v>
      </c>
      <c r="G92" s="831">
        <v>112.12</v>
      </c>
      <c r="H92" s="827">
        <v>1</v>
      </c>
      <c r="I92" s="831"/>
      <c r="J92" s="831"/>
      <c r="K92" s="827">
        <v>0</v>
      </c>
      <c r="L92" s="831">
        <v>2</v>
      </c>
      <c r="M92" s="832">
        <v>112.12</v>
      </c>
    </row>
    <row r="93" spans="1:13" ht="14.45" customHeight="1" x14ac:dyDescent="0.2">
      <c r="A93" s="821" t="s">
        <v>940</v>
      </c>
      <c r="B93" s="822" t="s">
        <v>1401</v>
      </c>
      <c r="C93" s="822" t="s">
        <v>1317</v>
      </c>
      <c r="D93" s="822" t="s">
        <v>1189</v>
      </c>
      <c r="E93" s="822" t="s">
        <v>1318</v>
      </c>
      <c r="F93" s="831"/>
      <c r="G93" s="831"/>
      <c r="H93" s="827">
        <v>0</v>
      </c>
      <c r="I93" s="831">
        <v>6</v>
      </c>
      <c r="J93" s="831">
        <v>4640.7000000000007</v>
      </c>
      <c r="K93" s="827">
        <v>1</v>
      </c>
      <c r="L93" s="831">
        <v>6</v>
      </c>
      <c r="M93" s="832">
        <v>4640.7000000000007</v>
      </c>
    </row>
    <row r="94" spans="1:13" ht="14.45" customHeight="1" x14ac:dyDescent="0.2">
      <c r="A94" s="821" t="s">
        <v>940</v>
      </c>
      <c r="B94" s="822" t="s">
        <v>895</v>
      </c>
      <c r="C94" s="822" t="s">
        <v>896</v>
      </c>
      <c r="D94" s="822" t="s">
        <v>651</v>
      </c>
      <c r="E94" s="822" t="s">
        <v>653</v>
      </c>
      <c r="F94" s="831"/>
      <c r="G94" s="831"/>
      <c r="H94" s="827"/>
      <c r="I94" s="831">
        <v>2</v>
      </c>
      <c r="J94" s="831">
        <v>0</v>
      </c>
      <c r="K94" s="827"/>
      <c r="L94" s="831">
        <v>2</v>
      </c>
      <c r="M94" s="832">
        <v>0</v>
      </c>
    </row>
    <row r="95" spans="1:13" ht="14.45" customHeight="1" x14ac:dyDescent="0.2">
      <c r="A95" s="821" t="s">
        <v>940</v>
      </c>
      <c r="B95" s="822" t="s">
        <v>1398</v>
      </c>
      <c r="C95" s="822" t="s">
        <v>1296</v>
      </c>
      <c r="D95" s="822" t="s">
        <v>1045</v>
      </c>
      <c r="E95" s="822" t="s">
        <v>1297</v>
      </c>
      <c r="F95" s="831"/>
      <c r="G95" s="831"/>
      <c r="H95" s="827">
        <v>0</v>
      </c>
      <c r="I95" s="831">
        <v>1</v>
      </c>
      <c r="J95" s="831">
        <v>58.77</v>
      </c>
      <c r="K95" s="827">
        <v>1</v>
      </c>
      <c r="L95" s="831">
        <v>1</v>
      </c>
      <c r="M95" s="832">
        <v>58.77</v>
      </c>
    </row>
    <row r="96" spans="1:13" ht="14.45" customHeight="1" x14ac:dyDescent="0.2">
      <c r="A96" s="821" t="s">
        <v>942</v>
      </c>
      <c r="B96" s="822" t="s">
        <v>886</v>
      </c>
      <c r="C96" s="822" t="s">
        <v>1004</v>
      </c>
      <c r="D96" s="822" t="s">
        <v>888</v>
      </c>
      <c r="E96" s="822" t="s">
        <v>1005</v>
      </c>
      <c r="F96" s="831"/>
      <c r="G96" s="831"/>
      <c r="H96" s="827">
        <v>0</v>
      </c>
      <c r="I96" s="831">
        <v>1</v>
      </c>
      <c r="J96" s="831">
        <v>105.23</v>
      </c>
      <c r="K96" s="827">
        <v>1</v>
      </c>
      <c r="L96" s="831">
        <v>1</v>
      </c>
      <c r="M96" s="832">
        <v>105.23</v>
      </c>
    </row>
    <row r="97" spans="1:13" ht="14.45" customHeight="1" x14ac:dyDescent="0.2">
      <c r="A97" s="821" t="s">
        <v>942</v>
      </c>
      <c r="B97" s="822" t="s">
        <v>886</v>
      </c>
      <c r="C97" s="822" t="s">
        <v>890</v>
      </c>
      <c r="D97" s="822" t="s">
        <v>888</v>
      </c>
      <c r="E97" s="822" t="s">
        <v>891</v>
      </c>
      <c r="F97" s="831"/>
      <c r="G97" s="831"/>
      <c r="H97" s="827">
        <v>0</v>
      </c>
      <c r="I97" s="831">
        <v>2</v>
      </c>
      <c r="J97" s="831">
        <v>168.36</v>
      </c>
      <c r="K97" s="827">
        <v>1</v>
      </c>
      <c r="L97" s="831">
        <v>2</v>
      </c>
      <c r="M97" s="832">
        <v>168.36</v>
      </c>
    </row>
    <row r="98" spans="1:13" ht="14.45" customHeight="1" x14ac:dyDescent="0.2">
      <c r="A98" s="821" t="s">
        <v>942</v>
      </c>
      <c r="B98" s="822" t="s">
        <v>886</v>
      </c>
      <c r="C98" s="822" t="s">
        <v>1006</v>
      </c>
      <c r="D98" s="822" t="s">
        <v>888</v>
      </c>
      <c r="E98" s="822" t="s">
        <v>1007</v>
      </c>
      <c r="F98" s="831"/>
      <c r="G98" s="831"/>
      <c r="H98" s="827">
        <v>0</v>
      </c>
      <c r="I98" s="831">
        <v>2</v>
      </c>
      <c r="J98" s="831">
        <v>252.54</v>
      </c>
      <c r="K98" s="827">
        <v>1</v>
      </c>
      <c r="L98" s="831">
        <v>2</v>
      </c>
      <c r="M98" s="832">
        <v>252.54</v>
      </c>
    </row>
    <row r="99" spans="1:13" ht="14.45" customHeight="1" x14ac:dyDescent="0.2">
      <c r="A99" s="821" t="s">
        <v>942</v>
      </c>
      <c r="B99" s="822" t="s">
        <v>886</v>
      </c>
      <c r="C99" s="822" t="s">
        <v>1008</v>
      </c>
      <c r="D99" s="822" t="s">
        <v>888</v>
      </c>
      <c r="E99" s="822" t="s">
        <v>1009</v>
      </c>
      <c r="F99" s="831"/>
      <c r="G99" s="831"/>
      <c r="H99" s="827">
        <v>0</v>
      </c>
      <c r="I99" s="831">
        <v>2</v>
      </c>
      <c r="J99" s="831">
        <v>126.28</v>
      </c>
      <c r="K99" s="827">
        <v>1</v>
      </c>
      <c r="L99" s="831">
        <v>2</v>
      </c>
      <c r="M99" s="832">
        <v>126.28</v>
      </c>
    </row>
    <row r="100" spans="1:13" ht="14.45" customHeight="1" x14ac:dyDescent="0.2">
      <c r="A100" s="821" t="s">
        <v>942</v>
      </c>
      <c r="B100" s="822" t="s">
        <v>886</v>
      </c>
      <c r="C100" s="822" t="s">
        <v>887</v>
      </c>
      <c r="D100" s="822" t="s">
        <v>888</v>
      </c>
      <c r="E100" s="822" t="s">
        <v>889</v>
      </c>
      <c r="F100" s="831"/>
      <c r="G100" s="831"/>
      <c r="H100" s="827">
        <v>0</v>
      </c>
      <c r="I100" s="831">
        <v>4</v>
      </c>
      <c r="J100" s="831">
        <v>196.32</v>
      </c>
      <c r="K100" s="827">
        <v>1</v>
      </c>
      <c r="L100" s="831">
        <v>4</v>
      </c>
      <c r="M100" s="832">
        <v>196.32</v>
      </c>
    </row>
    <row r="101" spans="1:13" ht="14.45" customHeight="1" x14ac:dyDescent="0.2">
      <c r="A101" s="821" t="s">
        <v>942</v>
      </c>
      <c r="B101" s="822" t="s">
        <v>886</v>
      </c>
      <c r="C101" s="822" t="s">
        <v>892</v>
      </c>
      <c r="D101" s="822" t="s">
        <v>619</v>
      </c>
      <c r="E101" s="822" t="s">
        <v>620</v>
      </c>
      <c r="F101" s="831"/>
      <c r="G101" s="831"/>
      <c r="H101" s="827">
        <v>0</v>
      </c>
      <c r="I101" s="831">
        <v>1</v>
      </c>
      <c r="J101" s="831">
        <v>84.18</v>
      </c>
      <c r="K101" s="827">
        <v>1</v>
      </c>
      <c r="L101" s="831">
        <v>1</v>
      </c>
      <c r="M101" s="832">
        <v>84.18</v>
      </c>
    </row>
    <row r="102" spans="1:13" ht="14.45" customHeight="1" x14ac:dyDescent="0.2">
      <c r="A102" s="821" t="s">
        <v>942</v>
      </c>
      <c r="B102" s="822" t="s">
        <v>886</v>
      </c>
      <c r="C102" s="822" t="s">
        <v>1021</v>
      </c>
      <c r="D102" s="822" t="s">
        <v>619</v>
      </c>
      <c r="E102" s="822" t="s">
        <v>1022</v>
      </c>
      <c r="F102" s="831"/>
      <c r="G102" s="831"/>
      <c r="H102" s="827">
        <v>0</v>
      </c>
      <c r="I102" s="831">
        <v>1</v>
      </c>
      <c r="J102" s="831">
        <v>115.33</v>
      </c>
      <c r="K102" s="827">
        <v>1</v>
      </c>
      <c r="L102" s="831">
        <v>1</v>
      </c>
      <c r="M102" s="832">
        <v>115.33</v>
      </c>
    </row>
    <row r="103" spans="1:13" ht="14.45" customHeight="1" x14ac:dyDescent="0.2">
      <c r="A103" s="821" t="s">
        <v>942</v>
      </c>
      <c r="B103" s="822" t="s">
        <v>899</v>
      </c>
      <c r="C103" s="822" t="s">
        <v>902</v>
      </c>
      <c r="D103" s="822" t="s">
        <v>674</v>
      </c>
      <c r="E103" s="822" t="s">
        <v>665</v>
      </c>
      <c r="F103" s="831"/>
      <c r="G103" s="831"/>
      <c r="H103" s="827"/>
      <c r="I103" s="831">
        <v>5</v>
      </c>
      <c r="J103" s="831">
        <v>0</v>
      </c>
      <c r="K103" s="827"/>
      <c r="L103" s="831">
        <v>5</v>
      </c>
      <c r="M103" s="832">
        <v>0</v>
      </c>
    </row>
    <row r="104" spans="1:13" ht="14.45" customHeight="1" x14ac:dyDescent="0.2">
      <c r="A104" s="821" t="s">
        <v>942</v>
      </c>
      <c r="B104" s="822" t="s">
        <v>1402</v>
      </c>
      <c r="C104" s="822" t="s">
        <v>1163</v>
      </c>
      <c r="D104" s="822" t="s">
        <v>1164</v>
      </c>
      <c r="E104" s="822" t="s">
        <v>1165</v>
      </c>
      <c r="F104" s="831"/>
      <c r="G104" s="831"/>
      <c r="H104" s="827">
        <v>0</v>
      </c>
      <c r="I104" s="831">
        <v>1</v>
      </c>
      <c r="J104" s="831">
        <v>697.72</v>
      </c>
      <c r="K104" s="827">
        <v>1</v>
      </c>
      <c r="L104" s="831">
        <v>1</v>
      </c>
      <c r="M104" s="832">
        <v>697.72</v>
      </c>
    </row>
    <row r="105" spans="1:13" ht="14.45" customHeight="1" x14ac:dyDescent="0.2">
      <c r="A105" s="821" t="s">
        <v>943</v>
      </c>
      <c r="B105" s="822" t="s">
        <v>1386</v>
      </c>
      <c r="C105" s="822" t="s">
        <v>978</v>
      </c>
      <c r="D105" s="822" t="s">
        <v>976</v>
      </c>
      <c r="E105" s="822" t="s">
        <v>979</v>
      </c>
      <c r="F105" s="831"/>
      <c r="G105" s="831"/>
      <c r="H105" s="827">
        <v>0</v>
      </c>
      <c r="I105" s="831">
        <v>1</v>
      </c>
      <c r="J105" s="831">
        <v>48.89</v>
      </c>
      <c r="K105" s="827">
        <v>1</v>
      </c>
      <c r="L105" s="831">
        <v>1</v>
      </c>
      <c r="M105" s="832">
        <v>48.89</v>
      </c>
    </row>
    <row r="106" spans="1:13" ht="14.45" customHeight="1" x14ac:dyDescent="0.2">
      <c r="A106" s="821" t="s">
        <v>943</v>
      </c>
      <c r="B106" s="822" t="s">
        <v>1403</v>
      </c>
      <c r="C106" s="822" t="s">
        <v>1180</v>
      </c>
      <c r="D106" s="822" t="s">
        <v>1181</v>
      </c>
      <c r="E106" s="822" t="s">
        <v>1182</v>
      </c>
      <c r="F106" s="831"/>
      <c r="G106" s="831"/>
      <c r="H106" s="827">
        <v>0</v>
      </c>
      <c r="I106" s="831">
        <v>1</v>
      </c>
      <c r="J106" s="831">
        <v>42.51</v>
      </c>
      <c r="K106" s="827">
        <v>1</v>
      </c>
      <c r="L106" s="831">
        <v>1</v>
      </c>
      <c r="M106" s="832">
        <v>42.51</v>
      </c>
    </row>
    <row r="107" spans="1:13" ht="14.45" customHeight="1" x14ac:dyDescent="0.2">
      <c r="A107" s="821" t="s">
        <v>943</v>
      </c>
      <c r="B107" s="822" t="s">
        <v>878</v>
      </c>
      <c r="C107" s="822" t="s">
        <v>1172</v>
      </c>
      <c r="D107" s="822" t="s">
        <v>880</v>
      </c>
      <c r="E107" s="822" t="s">
        <v>1173</v>
      </c>
      <c r="F107" s="831"/>
      <c r="G107" s="831"/>
      <c r="H107" s="827">
        <v>0</v>
      </c>
      <c r="I107" s="831">
        <v>6</v>
      </c>
      <c r="J107" s="831">
        <v>105.35999999999999</v>
      </c>
      <c r="K107" s="827">
        <v>1</v>
      </c>
      <c r="L107" s="831">
        <v>6</v>
      </c>
      <c r="M107" s="832">
        <v>105.35999999999999</v>
      </c>
    </row>
    <row r="108" spans="1:13" ht="14.45" customHeight="1" x14ac:dyDescent="0.2">
      <c r="A108" s="821" t="s">
        <v>943</v>
      </c>
      <c r="B108" s="822" t="s">
        <v>878</v>
      </c>
      <c r="C108" s="822" t="s">
        <v>879</v>
      </c>
      <c r="D108" s="822" t="s">
        <v>880</v>
      </c>
      <c r="E108" s="822" t="s">
        <v>609</v>
      </c>
      <c r="F108" s="831"/>
      <c r="G108" s="831"/>
      <c r="H108" s="827">
        <v>0</v>
      </c>
      <c r="I108" s="831">
        <v>1</v>
      </c>
      <c r="J108" s="831">
        <v>35.11</v>
      </c>
      <c r="K108" s="827">
        <v>1</v>
      </c>
      <c r="L108" s="831">
        <v>1</v>
      </c>
      <c r="M108" s="832">
        <v>35.11</v>
      </c>
    </row>
    <row r="109" spans="1:13" ht="14.45" customHeight="1" x14ac:dyDescent="0.2">
      <c r="A109" s="821" t="s">
        <v>943</v>
      </c>
      <c r="B109" s="822" t="s">
        <v>1404</v>
      </c>
      <c r="C109" s="822" t="s">
        <v>1196</v>
      </c>
      <c r="D109" s="822" t="s">
        <v>1197</v>
      </c>
      <c r="E109" s="822" t="s">
        <v>1198</v>
      </c>
      <c r="F109" s="831"/>
      <c r="G109" s="831"/>
      <c r="H109" s="827">
        <v>0</v>
      </c>
      <c r="I109" s="831">
        <v>1</v>
      </c>
      <c r="J109" s="831">
        <v>114.65</v>
      </c>
      <c r="K109" s="827">
        <v>1</v>
      </c>
      <c r="L109" s="831">
        <v>1</v>
      </c>
      <c r="M109" s="832">
        <v>114.65</v>
      </c>
    </row>
    <row r="110" spans="1:13" ht="14.45" customHeight="1" x14ac:dyDescent="0.2">
      <c r="A110" s="821" t="s">
        <v>943</v>
      </c>
      <c r="B110" s="822" t="s">
        <v>881</v>
      </c>
      <c r="C110" s="822" t="s">
        <v>883</v>
      </c>
      <c r="D110" s="822" t="s">
        <v>884</v>
      </c>
      <c r="E110" s="822" t="s">
        <v>885</v>
      </c>
      <c r="F110" s="831"/>
      <c r="G110" s="831"/>
      <c r="H110" s="827">
        <v>0</v>
      </c>
      <c r="I110" s="831">
        <v>1</v>
      </c>
      <c r="J110" s="831">
        <v>87.67</v>
      </c>
      <c r="K110" s="827">
        <v>1</v>
      </c>
      <c r="L110" s="831">
        <v>1</v>
      </c>
      <c r="M110" s="832">
        <v>87.67</v>
      </c>
    </row>
    <row r="111" spans="1:13" ht="14.45" customHeight="1" x14ac:dyDescent="0.2">
      <c r="A111" s="821" t="s">
        <v>943</v>
      </c>
      <c r="B111" s="822" t="s">
        <v>886</v>
      </c>
      <c r="C111" s="822" t="s">
        <v>1004</v>
      </c>
      <c r="D111" s="822" t="s">
        <v>888</v>
      </c>
      <c r="E111" s="822" t="s">
        <v>1005</v>
      </c>
      <c r="F111" s="831"/>
      <c r="G111" s="831"/>
      <c r="H111" s="827">
        <v>0</v>
      </c>
      <c r="I111" s="831">
        <v>58</v>
      </c>
      <c r="J111" s="831">
        <v>6103.34</v>
      </c>
      <c r="K111" s="827">
        <v>1</v>
      </c>
      <c r="L111" s="831">
        <v>58</v>
      </c>
      <c r="M111" s="832">
        <v>6103.34</v>
      </c>
    </row>
    <row r="112" spans="1:13" ht="14.45" customHeight="1" x14ac:dyDescent="0.2">
      <c r="A112" s="821" t="s">
        <v>943</v>
      </c>
      <c r="B112" s="822" t="s">
        <v>886</v>
      </c>
      <c r="C112" s="822" t="s">
        <v>890</v>
      </c>
      <c r="D112" s="822" t="s">
        <v>888</v>
      </c>
      <c r="E112" s="822" t="s">
        <v>891</v>
      </c>
      <c r="F112" s="831"/>
      <c r="G112" s="831"/>
      <c r="H112" s="827">
        <v>0</v>
      </c>
      <c r="I112" s="831">
        <v>69</v>
      </c>
      <c r="J112" s="831">
        <v>5808.42</v>
      </c>
      <c r="K112" s="827">
        <v>1</v>
      </c>
      <c r="L112" s="831">
        <v>69</v>
      </c>
      <c r="M112" s="832">
        <v>5808.42</v>
      </c>
    </row>
    <row r="113" spans="1:13" ht="14.45" customHeight="1" x14ac:dyDescent="0.2">
      <c r="A113" s="821" t="s">
        <v>943</v>
      </c>
      <c r="B113" s="822" t="s">
        <v>886</v>
      </c>
      <c r="C113" s="822" t="s">
        <v>1006</v>
      </c>
      <c r="D113" s="822" t="s">
        <v>888</v>
      </c>
      <c r="E113" s="822" t="s">
        <v>1007</v>
      </c>
      <c r="F113" s="831"/>
      <c r="G113" s="831"/>
      <c r="H113" s="827">
        <v>0</v>
      </c>
      <c r="I113" s="831">
        <v>47</v>
      </c>
      <c r="J113" s="831">
        <v>5934.69</v>
      </c>
      <c r="K113" s="827">
        <v>1</v>
      </c>
      <c r="L113" s="831">
        <v>47</v>
      </c>
      <c r="M113" s="832">
        <v>5934.69</v>
      </c>
    </row>
    <row r="114" spans="1:13" ht="14.45" customHeight="1" x14ac:dyDescent="0.2">
      <c r="A114" s="821" t="s">
        <v>943</v>
      </c>
      <c r="B114" s="822" t="s">
        <v>886</v>
      </c>
      <c r="C114" s="822" t="s">
        <v>1008</v>
      </c>
      <c r="D114" s="822" t="s">
        <v>888</v>
      </c>
      <c r="E114" s="822" t="s">
        <v>1009</v>
      </c>
      <c r="F114" s="831"/>
      <c r="G114" s="831"/>
      <c r="H114" s="827">
        <v>0</v>
      </c>
      <c r="I114" s="831">
        <v>20</v>
      </c>
      <c r="J114" s="831">
        <v>1262.8</v>
      </c>
      <c r="K114" s="827">
        <v>1</v>
      </c>
      <c r="L114" s="831">
        <v>20</v>
      </c>
      <c r="M114" s="832">
        <v>1262.8</v>
      </c>
    </row>
    <row r="115" spans="1:13" ht="14.45" customHeight="1" x14ac:dyDescent="0.2">
      <c r="A115" s="821" t="s">
        <v>943</v>
      </c>
      <c r="B115" s="822" t="s">
        <v>886</v>
      </c>
      <c r="C115" s="822" t="s">
        <v>887</v>
      </c>
      <c r="D115" s="822" t="s">
        <v>888</v>
      </c>
      <c r="E115" s="822" t="s">
        <v>889</v>
      </c>
      <c r="F115" s="831"/>
      <c r="G115" s="831"/>
      <c r="H115" s="827">
        <v>0</v>
      </c>
      <c r="I115" s="831">
        <v>5</v>
      </c>
      <c r="J115" s="831">
        <v>245.39999999999998</v>
      </c>
      <c r="K115" s="827">
        <v>1</v>
      </c>
      <c r="L115" s="831">
        <v>5</v>
      </c>
      <c r="M115" s="832">
        <v>245.39999999999998</v>
      </c>
    </row>
    <row r="116" spans="1:13" ht="14.45" customHeight="1" x14ac:dyDescent="0.2">
      <c r="A116" s="821" t="s">
        <v>943</v>
      </c>
      <c r="B116" s="822" t="s">
        <v>886</v>
      </c>
      <c r="C116" s="822" t="s">
        <v>1011</v>
      </c>
      <c r="D116" s="822" t="s">
        <v>619</v>
      </c>
      <c r="E116" s="822" t="s">
        <v>1012</v>
      </c>
      <c r="F116" s="831"/>
      <c r="G116" s="831"/>
      <c r="H116" s="827">
        <v>0</v>
      </c>
      <c r="I116" s="831">
        <v>13</v>
      </c>
      <c r="J116" s="831">
        <v>1367.99</v>
      </c>
      <c r="K116" s="827">
        <v>1</v>
      </c>
      <c r="L116" s="831">
        <v>13</v>
      </c>
      <c r="M116" s="832">
        <v>1367.99</v>
      </c>
    </row>
    <row r="117" spans="1:13" ht="14.45" customHeight="1" x14ac:dyDescent="0.2">
      <c r="A117" s="821" t="s">
        <v>943</v>
      </c>
      <c r="B117" s="822" t="s">
        <v>886</v>
      </c>
      <c r="C117" s="822" t="s">
        <v>892</v>
      </c>
      <c r="D117" s="822" t="s">
        <v>619</v>
      </c>
      <c r="E117" s="822" t="s">
        <v>620</v>
      </c>
      <c r="F117" s="831"/>
      <c r="G117" s="831"/>
      <c r="H117" s="827">
        <v>0</v>
      </c>
      <c r="I117" s="831">
        <v>46</v>
      </c>
      <c r="J117" s="831">
        <v>3872.28</v>
      </c>
      <c r="K117" s="827">
        <v>1</v>
      </c>
      <c r="L117" s="831">
        <v>46</v>
      </c>
      <c r="M117" s="832">
        <v>3872.28</v>
      </c>
    </row>
    <row r="118" spans="1:13" ht="14.45" customHeight="1" x14ac:dyDescent="0.2">
      <c r="A118" s="821" t="s">
        <v>943</v>
      </c>
      <c r="B118" s="822" t="s">
        <v>886</v>
      </c>
      <c r="C118" s="822" t="s">
        <v>1015</v>
      </c>
      <c r="D118" s="822" t="s">
        <v>619</v>
      </c>
      <c r="E118" s="822" t="s">
        <v>1016</v>
      </c>
      <c r="F118" s="831"/>
      <c r="G118" s="831"/>
      <c r="H118" s="827">
        <v>0</v>
      </c>
      <c r="I118" s="831">
        <v>28</v>
      </c>
      <c r="J118" s="831">
        <v>3535.56</v>
      </c>
      <c r="K118" s="827">
        <v>1</v>
      </c>
      <c r="L118" s="831">
        <v>28</v>
      </c>
      <c r="M118" s="832">
        <v>3535.56</v>
      </c>
    </row>
    <row r="119" spans="1:13" ht="14.45" customHeight="1" x14ac:dyDescent="0.2">
      <c r="A119" s="821" t="s">
        <v>943</v>
      </c>
      <c r="B119" s="822" t="s">
        <v>886</v>
      </c>
      <c r="C119" s="822" t="s">
        <v>1013</v>
      </c>
      <c r="D119" s="822" t="s">
        <v>619</v>
      </c>
      <c r="E119" s="822" t="s">
        <v>1014</v>
      </c>
      <c r="F119" s="831"/>
      <c r="G119" s="831"/>
      <c r="H119" s="827">
        <v>0</v>
      </c>
      <c r="I119" s="831">
        <v>11</v>
      </c>
      <c r="J119" s="831">
        <v>694.54</v>
      </c>
      <c r="K119" s="827">
        <v>1</v>
      </c>
      <c r="L119" s="831">
        <v>11</v>
      </c>
      <c r="M119" s="832">
        <v>694.54</v>
      </c>
    </row>
    <row r="120" spans="1:13" ht="14.45" customHeight="1" x14ac:dyDescent="0.2">
      <c r="A120" s="821" t="s">
        <v>943</v>
      </c>
      <c r="B120" s="822" t="s">
        <v>886</v>
      </c>
      <c r="C120" s="822" t="s">
        <v>1017</v>
      </c>
      <c r="D120" s="822" t="s">
        <v>619</v>
      </c>
      <c r="E120" s="822" t="s">
        <v>1018</v>
      </c>
      <c r="F120" s="831"/>
      <c r="G120" s="831"/>
      <c r="H120" s="827">
        <v>0</v>
      </c>
      <c r="I120" s="831">
        <v>4</v>
      </c>
      <c r="J120" s="831">
        <v>296.32</v>
      </c>
      <c r="K120" s="827">
        <v>1</v>
      </c>
      <c r="L120" s="831">
        <v>4</v>
      </c>
      <c r="M120" s="832">
        <v>296.32</v>
      </c>
    </row>
    <row r="121" spans="1:13" ht="14.45" customHeight="1" x14ac:dyDescent="0.2">
      <c r="A121" s="821" t="s">
        <v>943</v>
      </c>
      <c r="B121" s="822" t="s">
        <v>886</v>
      </c>
      <c r="C121" s="822" t="s">
        <v>912</v>
      </c>
      <c r="D121" s="822" t="s">
        <v>619</v>
      </c>
      <c r="E121" s="822" t="s">
        <v>716</v>
      </c>
      <c r="F121" s="831"/>
      <c r="G121" s="831"/>
      <c r="H121" s="827">
        <v>0</v>
      </c>
      <c r="I121" s="831">
        <v>5</v>
      </c>
      <c r="J121" s="831">
        <v>471.40000000000003</v>
      </c>
      <c r="K121" s="827">
        <v>1</v>
      </c>
      <c r="L121" s="831">
        <v>5</v>
      </c>
      <c r="M121" s="832">
        <v>471.40000000000003</v>
      </c>
    </row>
    <row r="122" spans="1:13" ht="14.45" customHeight="1" x14ac:dyDescent="0.2">
      <c r="A122" s="821" t="s">
        <v>943</v>
      </c>
      <c r="B122" s="822" t="s">
        <v>886</v>
      </c>
      <c r="C122" s="822" t="s">
        <v>1019</v>
      </c>
      <c r="D122" s="822" t="s">
        <v>619</v>
      </c>
      <c r="E122" s="822" t="s">
        <v>1020</v>
      </c>
      <c r="F122" s="831"/>
      <c r="G122" s="831"/>
      <c r="H122" s="827">
        <v>0</v>
      </c>
      <c r="I122" s="831">
        <v>8</v>
      </c>
      <c r="J122" s="831">
        <v>1346.88</v>
      </c>
      <c r="K122" s="827">
        <v>1</v>
      </c>
      <c r="L122" s="831">
        <v>8</v>
      </c>
      <c r="M122" s="832">
        <v>1346.88</v>
      </c>
    </row>
    <row r="123" spans="1:13" ht="14.45" customHeight="1" x14ac:dyDescent="0.2">
      <c r="A123" s="821" t="s">
        <v>943</v>
      </c>
      <c r="B123" s="822" t="s">
        <v>886</v>
      </c>
      <c r="C123" s="822" t="s">
        <v>1021</v>
      </c>
      <c r="D123" s="822" t="s">
        <v>619</v>
      </c>
      <c r="E123" s="822" t="s">
        <v>1022</v>
      </c>
      <c r="F123" s="831"/>
      <c r="G123" s="831"/>
      <c r="H123" s="827">
        <v>0</v>
      </c>
      <c r="I123" s="831">
        <v>4</v>
      </c>
      <c r="J123" s="831">
        <v>461.32</v>
      </c>
      <c r="K123" s="827">
        <v>1</v>
      </c>
      <c r="L123" s="831">
        <v>4</v>
      </c>
      <c r="M123" s="832">
        <v>461.32</v>
      </c>
    </row>
    <row r="124" spans="1:13" ht="14.45" customHeight="1" x14ac:dyDescent="0.2">
      <c r="A124" s="821" t="s">
        <v>943</v>
      </c>
      <c r="B124" s="822" t="s">
        <v>1401</v>
      </c>
      <c r="C124" s="822" t="s">
        <v>1188</v>
      </c>
      <c r="D124" s="822" t="s">
        <v>1189</v>
      </c>
      <c r="E124" s="822" t="s">
        <v>1190</v>
      </c>
      <c r="F124" s="831"/>
      <c r="G124" s="831"/>
      <c r="H124" s="827">
        <v>0</v>
      </c>
      <c r="I124" s="831">
        <v>1</v>
      </c>
      <c r="J124" s="831">
        <v>386.73</v>
      </c>
      <c r="K124" s="827">
        <v>1</v>
      </c>
      <c r="L124" s="831">
        <v>1</v>
      </c>
      <c r="M124" s="832">
        <v>386.73</v>
      </c>
    </row>
    <row r="125" spans="1:13" ht="14.45" customHeight="1" x14ac:dyDescent="0.2">
      <c r="A125" s="821" t="s">
        <v>943</v>
      </c>
      <c r="B125" s="822" t="s">
        <v>899</v>
      </c>
      <c r="C125" s="822" t="s">
        <v>902</v>
      </c>
      <c r="D125" s="822" t="s">
        <v>674</v>
      </c>
      <c r="E125" s="822" t="s">
        <v>665</v>
      </c>
      <c r="F125" s="831"/>
      <c r="G125" s="831"/>
      <c r="H125" s="827"/>
      <c r="I125" s="831">
        <v>1</v>
      </c>
      <c r="J125" s="831">
        <v>0</v>
      </c>
      <c r="K125" s="827"/>
      <c r="L125" s="831">
        <v>1</v>
      </c>
      <c r="M125" s="832">
        <v>0</v>
      </c>
    </row>
    <row r="126" spans="1:13" ht="14.45" customHeight="1" x14ac:dyDescent="0.2">
      <c r="A126" s="821" t="s">
        <v>943</v>
      </c>
      <c r="B126" s="822" t="s">
        <v>899</v>
      </c>
      <c r="C126" s="822" t="s">
        <v>1211</v>
      </c>
      <c r="D126" s="822" t="s">
        <v>1212</v>
      </c>
      <c r="E126" s="822" t="s">
        <v>1213</v>
      </c>
      <c r="F126" s="831">
        <v>3</v>
      </c>
      <c r="G126" s="831">
        <v>0</v>
      </c>
      <c r="H126" s="827"/>
      <c r="I126" s="831"/>
      <c r="J126" s="831"/>
      <c r="K126" s="827"/>
      <c r="L126" s="831">
        <v>3</v>
      </c>
      <c r="M126" s="832">
        <v>0</v>
      </c>
    </row>
    <row r="127" spans="1:13" ht="14.45" customHeight="1" x14ac:dyDescent="0.2">
      <c r="A127" s="821" t="s">
        <v>944</v>
      </c>
      <c r="B127" s="822" t="s">
        <v>1386</v>
      </c>
      <c r="C127" s="822" t="s">
        <v>978</v>
      </c>
      <c r="D127" s="822" t="s">
        <v>976</v>
      </c>
      <c r="E127" s="822" t="s">
        <v>979</v>
      </c>
      <c r="F127" s="831"/>
      <c r="G127" s="831"/>
      <c r="H127" s="827">
        <v>0</v>
      </c>
      <c r="I127" s="831">
        <v>1</v>
      </c>
      <c r="J127" s="831">
        <v>48.89</v>
      </c>
      <c r="K127" s="827">
        <v>1</v>
      </c>
      <c r="L127" s="831">
        <v>1</v>
      </c>
      <c r="M127" s="832">
        <v>48.89</v>
      </c>
    </row>
    <row r="128" spans="1:13" ht="14.45" customHeight="1" x14ac:dyDescent="0.2">
      <c r="A128" s="821" t="s">
        <v>944</v>
      </c>
      <c r="B128" s="822" t="s">
        <v>881</v>
      </c>
      <c r="C128" s="822" t="s">
        <v>883</v>
      </c>
      <c r="D128" s="822" t="s">
        <v>884</v>
      </c>
      <c r="E128" s="822" t="s">
        <v>885</v>
      </c>
      <c r="F128" s="831"/>
      <c r="G128" s="831"/>
      <c r="H128" s="827">
        <v>0</v>
      </c>
      <c r="I128" s="831">
        <v>1</v>
      </c>
      <c r="J128" s="831">
        <v>87.67</v>
      </c>
      <c r="K128" s="827">
        <v>1</v>
      </c>
      <c r="L128" s="831">
        <v>1</v>
      </c>
      <c r="M128" s="832">
        <v>87.67</v>
      </c>
    </row>
    <row r="129" spans="1:13" ht="14.45" customHeight="1" x14ac:dyDescent="0.2">
      <c r="A129" s="821" t="s">
        <v>944</v>
      </c>
      <c r="B129" s="822" t="s">
        <v>881</v>
      </c>
      <c r="C129" s="822" t="s">
        <v>1305</v>
      </c>
      <c r="D129" s="822" t="s">
        <v>658</v>
      </c>
      <c r="E129" s="822" t="s">
        <v>1306</v>
      </c>
      <c r="F129" s="831">
        <v>1</v>
      </c>
      <c r="G129" s="831">
        <v>43.85</v>
      </c>
      <c r="H129" s="827">
        <v>1</v>
      </c>
      <c r="I129" s="831"/>
      <c r="J129" s="831"/>
      <c r="K129" s="827">
        <v>0</v>
      </c>
      <c r="L129" s="831">
        <v>1</v>
      </c>
      <c r="M129" s="832">
        <v>43.85</v>
      </c>
    </row>
    <row r="130" spans="1:13" ht="14.45" customHeight="1" x14ac:dyDescent="0.2">
      <c r="A130" s="821" t="s">
        <v>944</v>
      </c>
      <c r="B130" s="822" t="s">
        <v>881</v>
      </c>
      <c r="C130" s="822" t="s">
        <v>882</v>
      </c>
      <c r="D130" s="822" t="s">
        <v>658</v>
      </c>
      <c r="E130" s="822" t="s">
        <v>659</v>
      </c>
      <c r="F130" s="831"/>
      <c r="G130" s="831"/>
      <c r="H130" s="827">
        <v>0</v>
      </c>
      <c r="I130" s="831">
        <v>1</v>
      </c>
      <c r="J130" s="831">
        <v>87.67</v>
      </c>
      <c r="K130" s="827">
        <v>1</v>
      </c>
      <c r="L130" s="831">
        <v>1</v>
      </c>
      <c r="M130" s="832">
        <v>87.67</v>
      </c>
    </row>
    <row r="131" spans="1:13" ht="14.45" customHeight="1" x14ac:dyDescent="0.2">
      <c r="A131" s="821" t="s">
        <v>944</v>
      </c>
      <c r="B131" s="822" t="s">
        <v>886</v>
      </c>
      <c r="C131" s="822" t="s">
        <v>1290</v>
      </c>
      <c r="D131" s="822" t="s">
        <v>619</v>
      </c>
      <c r="E131" s="822" t="s">
        <v>716</v>
      </c>
      <c r="F131" s="831">
        <v>1</v>
      </c>
      <c r="G131" s="831">
        <v>94.28</v>
      </c>
      <c r="H131" s="827">
        <v>1</v>
      </c>
      <c r="I131" s="831"/>
      <c r="J131" s="831"/>
      <c r="K131" s="827">
        <v>0</v>
      </c>
      <c r="L131" s="831">
        <v>1</v>
      </c>
      <c r="M131" s="832">
        <v>94.28</v>
      </c>
    </row>
    <row r="132" spans="1:13" ht="14.45" customHeight="1" x14ac:dyDescent="0.2">
      <c r="A132" s="821" t="s">
        <v>944</v>
      </c>
      <c r="B132" s="822" t="s">
        <v>886</v>
      </c>
      <c r="C132" s="822" t="s">
        <v>1004</v>
      </c>
      <c r="D132" s="822" t="s">
        <v>888</v>
      </c>
      <c r="E132" s="822" t="s">
        <v>1005</v>
      </c>
      <c r="F132" s="831"/>
      <c r="G132" s="831"/>
      <c r="H132" s="827">
        <v>0</v>
      </c>
      <c r="I132" s="831">
        <v>20</v>
      </c>
      <c r="J132" s="831">
        <v>2104.6</v>
      </c>
      <c r="K132" s="827">
        <v>1</v>
      </c>
      <c r="L132" s="831">
        <v>20</v>
      </c>
      <c r="M132" s="832">
        <v>2104.6</v>
      </c>
    </row>
    <row r="133" spans="1:13" ht="14.45" customHeight="1" x14ac:dyDescent="0.2">
      <c r="A133" s="821" t="s">
        <v>944</v>
      </c>
      <c r="B133" s="822" t="s">
        <v>886</v>
      </c>
      <c r="C133" s="822" t="s">
        <v>890</v>
      </c>
      <c r="D133" s="822" t="s">
        <v>888</v>
      </c>
      <c r="E133" s="822" t="s">
        <v>891</v>
      </c>
      <c r="F133" s="831"/>
      <c r="G133" s="831"/>
      <c r="H133" s="827">
        <v>0</v>
      </c>
      <c r="I133" s="831">
        <v>39</v>
      </c>
      <c r="J133" s="831">
        <v>3283.02</v>
      </c>
      <c r="K133" s="827">
        <v>1</v>
      </c>
      <c r="L133" s="831">
        <v>39</v>
      </c>
      <c r="M133" s="832">
        <v>3283.02</v>
      </c>
    </row>
    <row r="134" spans="1:13" ht="14.45" customHeight="1" x14ac:dyDescent="0.2">
      <c r="A134" s="821" t="s">
        <v>944</v>
      </c>
      <c r="B134" s="822" t="s">
        <v>886</v>
      </c>
      <c r="C134" s="822" t="s">
        <v>1293</v>
      </c>
      <c r="D134" s="822" t="s">
        <v>619</v>
      </c>
      <c r="E134" s="822" t="s">
        <v>1012</v>
      </c>
      <c r="F134" s="831">
        <v>1</v>
      </c>
      <c r="G134" s="831">
        <v>105.23</v>
      </c>
      <c r="H134" s="827">
        <v>1</v>
      </c>
      <c r="I134" s="831"/>
      <c r="J134" s="831"/>
      <c r="K134" s="827">
        <v>0</v>
      </c>
      <c r="L134" s="831">
        <v>1</v>
      </c>
      <c r="M134" s="832">
        <v>105.23</v>
      </c>
    </row>
    <row r="135" spans="1:13" ht="14.45" customHeight="1" x14ac:dyDescent="0.2">
      <c r="A135" s="821" t="s">
        <v>944</v>
      </c>
      <c r="B135" s="822" t="s">
        <v>886</v>
      </c>
      <c r="C135" s="822" t="s">
        <v>1010</v>
      </c>
      <c r="D135" s="822" t="s">
        <v>619</v>
      </c>
      <c r="E135" s="822" t="s">
        <v>620</v>
      </c>
      <c r="F135" s="831">
        <v>1</v>
      </c>
      <c r="G135" s="831">
        <v>84.18</v>
      </c>
      <c r="H135" s="827">
        <v>1</v>
      </c>
      <c r="I135" s="831"/>
      <c r="J135" s="831"/>
      <c r="K135" s="827">
        <v>0</v>
      </c>
      <c r="L135" s="831">
        <v>1</v>
      </c>
      <c r="M135" s="832">
        <v>84.18</v>
      </c>
    </row>
    <row r="136" spans="1:13" ht="14.45" customHeight="1" x14ac:dyDescent="0.2">
      <c r="A136" s="821" t="s">
        <v>944</v>
      </c>
      <c r="B136" s="822" t="s">
        <v>886</v>
      </c>
      <c r="C136" s="822" t="s">
        <v>1006</v>
      </c>
      <c r="D136" s="822" t="s">
        <v>888</v>
      </c>
      <c r="E136" s="822" t="s">
        <v>1007</v>
      </c>
      <c r="F136" s="831"/>
      <c r="G136" s="831"/>
      <c r="H136" s="827">
        <v>0</v>
      </c>
      <c r="I136" s="831">
        <v>42</v>
      </c>
      <c r="J136" s="831">
        <v>5303.34</v>
      </c>
      <c r="K136" s="827">
        <v>1</v>
      </c>
      <c r="L136" s="831">
        <v>42</v>
      </c>
      <c r="M136" s="832">
        <v>5303.34</v>
      </c>
    </row>
    <row r="137" spans="1:13" ht="14.45" customHeight="1" x14ac:dyDescent="0.2">
      <c r="A137" s="821" t="s">
        <v>944</v>
      </c>
      <c r="B137" s="822" t="s">
        <v>886</v>
      </c>
      <c r="C137" s="822" t="s">
        <v>1008</v>
      </c>
      <c r="D137" s="822" t="s">
        <v>888</v>
      </c>
      <c r="E137" s="822" t="s">
        <v>1009</v>
      </c>
      <c r="F137" s="831"/>
      <c r="G137" s="831"/>
      <c r="H137" s="827">
        <v>0</v>
      </c>
      <c r="I137" s="831">
        <v>7</v>
      </c>
      <c r="J137" s="831">
        <v>441.98</v>
      </c>
      <c r="K137" s="827">
        <v>1</v>
      </c>
      <c r="L137" s="831">
        <v>7</v>
      </c>
      <c r="M137" s="832">
        <v>441.98</v>
      </c>
    </row>
    <row r="138" spans="1:13" ht="14.45" customHeight="1" x14ac:dyDescent="0.2">
      <c r="A138" s="821" t="s">
        <v>944</v>
      </c>
      <c r="B138" s="822" t="s">
        <v>886</v>
      </c>
      <c r="C138" s="822" t="s">
        <v>887</v>
      </c>
      <c r="D138" s="822" t="s">
        <v>888</v>
      </c>
      <c r="E138" s="822" t="s">
        <v>889</v>
      </c>
      <c r="F138" s="831"/>
      <c r="G138" s="831"/>
      <c r="H138" s="827">
        <v>0</v>
      </c>
      <c r="I138" s="831">
        <v>4</v>
      </c>
      <c r="J138" s="831">
        <v>196.32</v>
      </c>
      <c r="K138" s="827">
        <v>1</v>
      </c>
      <c r="L138" s="831">
        <v>4</v>
      </c>
      <c r="M138" s="832">
        <v>196.32</v>
      </c>
    </row>
    <row r="139" spans="1:13" ht="14.45" customHeight="1" x14ac:dyDescent="0.2">
      <c r="A139" s="821" t="s">
        <v>944</v>
      </c>
      <c r="B139" s="822" t="s">
        <v>886</v>
      </c>
      <c r="C139" s="822" t="s">
        <v>1011</v>
      </c>
      <c r="D139" s="822" t="s">
        <v>619</v>
      </c>
      <c r="E139" s="822" t="s">
        <v>1012</v>
      </c>
      <c r="F139" s="831"/>
      <c r="G139" s="831"/>
      <c r="H139" s="827">
        <v>0</v>
      </c>
      <c r="I139" s="831">
        <v>13</v>
      </c>
      <c r="J139" s="831">
        <v>1367.99</v>
      </c>
      <c r="K139" s="827">
        <v>1</v>
      </c>
      <c r="L139" s="831">
        <v>13</v>
      </c>
      <c r="M139" s="832">
        <v>1367.99</v>
      </c>
    </row>
    <row r="140" spans="1:13" ht="14.45" customHeight="1" x14ac:dyDescent="0.2">
      <c r="A140" s="821" t="s">
        <v>944</v>
      </c>
      <c r="B140" s="822" t="s">
        <v>886</v>
      </c>
      <c r="C140" s="822" t="s">
        <v>892</v>
      </c>
      <c r="D140" s="822" t="s">
        <v>619</v>
      </c>
      <c r="E140" s="822" t="s">
        <v>620</v>
      </c>
      <c r="F140" s="831"/>
      <c r="G140" s="831"/>
      <c r="H140" s="827">
        <v>0</v>
      </c>
      <c r="I140" s="831">
        <v>12</v>
      </c>
      <c r="J140" s="831">
        <v>1010.1600000000001</v>
      </c>
      <c r="K140" s="827">
        <v>1</v>
      </c>
      <c r="L140" s="831">
        <v>12</v>
      </c>
      <c r="M140" s="832">
        <v>1010.1600000000001</v>
      </c>
    </row>
    <row r="141" spans="1:13" ht="14.45" customHeight="1" x14ac:dyDescent="0.2">
      <c r="A141" s="821" t="s">
        <v>944</v>
      </c>
      <c r="B141" s="822" t="s">
        <v>886</v>
      </c>
      <c r="C141" s="822" t="s">
        <v>1015</v>
      </c>
      <c r="D141" s="822" t="s">
        <v>619</v>
      </c>
      <c r="E141" s="822" t="s">
        <v>1016</v>
      </c>
      <c r="F141" s="831"/>
      <c r="G141" s="831"/>
      <c r="H141" s="827">
        <v>0</v>
      </c>
      <c r="I141" s="831">
        <v>12</v>
      </c>
      <c r="J141" s="831">
        <v>1515.24</v>
      </c>
      <c r="K141" s="827">
        <v>1</v>
      </c>
      <c r="L141" s="831">
        <v>12</v>
      </c>
      <c r="M141" s="832">
        <v>1515.24</v>
      </c>
    </row>
    <row r="142" spans="1:13" ht="14.45" customHeight="1" x14ac:dyDescent="0.2">
      <c r="A142" s="821" t="s">
        <v>944</v>
      </c>
      <c r="B142" s="822" t="s">
        <v>886</v>
      </c>
      <c r="C142" s="822" t="s">
        <v>1013</v>
      </c>
      <c r="D142" s="822" t="s">
        <v>619</v>
      </c>
      <c r="E142" s="822" t="s">
        <v>1014</v>
      </c>
      <c r="F142" s="831"/>
      <c r="G142" s="831"/>
      <c r="H142" s="827">
        <v>0</v>
      </c>
      <c r="I142" s="831">
        <v>1</v>
      </c>
      <c r="J142" s="831">
        <v>63.14</v>
      </c>
      <c r="K142" s="827">
        <v>1</v>
      </c>
      <c r="L142" s="831">
        <v>1</v>
      </c>
      <c r="M142" s="832">
        <v>63.14</v>
      </c>
    </row>
    <row r="143" spans="1:13" ht="14.45" customHeight="1" x14ac:dyDescent="0.2">
      <c r="A143" s="821" t="s">
        <v>944</v>
      </c>
      <c r="B143" s="822" t="s">
        <v>886</v>
      </c>
      <c r="C143" s="822" t="s">
        <v>893</v>
      </c>
      <c r="D143" s="822" t="s">
        <v>619</v>
      </c>
      <c r="E143" s="822" t="s">
        <v>894</v>
      </c>
      <c r="F143" s="831"/>
      <c r="G143" s="831"/>
      <c r="H143" s="827">
        <v>0</v>
      </c>
      <c r="I143" s="831">
        <v>2</v>
      </c>
      <c r="J143" s="831">
        <v>98.16</v>
      </c>
      <c r="K143" s="827">
        <v>1</v>
      </c>
      <c r="L143" s="831">
        <v>2</v>
      </c>
      <c r="M143" s="832">
        <v>98.16</v>
      </c>
    </row>
    <row r="144" spans="1:13" ht="14.45" customHeight="1" x14ac:dyDescent="0.2">
      <c r="A144" s="821" t="s">
        <v>944</v>
      </c>
      <c r="B144" s="822" t="s">
        <v>886</v>
      </c>
      <c r="C144" s="822" t="s">
        <v>912</v>
      </c>
      <c r="D144" s="822" t="s">
        <v>619</v>
      </c>
      <c r="E144" s="822" t="s">
        <v>716</v>
      </c>
      <c r="F144" s="831"/>
      <c r="G144" s="831"/>
      <c r="H144" s="827">
        <v>0</v>
      </c>
      <c r="I144" s="831">
        <v>3</v>
      </c>
      <c r="J144" s="831">
        <v>282.84000000000003</v>
      </c>
      <c r="K144" s="827">
        <v>1</v>
      </c>
      <c r="L144" s="831">
        <v>3</v>
      </c>
      <c r="M144" s="832">
        <v>282.84000000000003</v>
      </c>
    </row>
    <row r="145" spans="1:13" ht="14.45" customHeight="1" x14ac:dyDescent="0.2">
      <c r="A145" s="821" t="s">
        <v>944</v>
      </c>
      <c r="B145" s="822" t="s">
        <v>886</v>
      </c>
      <c r="C145" s="822" t="s">
        <v>1019</v>
      </c>
      <c r="D145" s="822" t="s">
        <v>619</v>
      </c>
      <c r="E145" s="822" t="s">
        <v>1020</v>
      </c>
      <c r="F145" s="831"/>
      <c r="G145" s="831"/>
      <c r="H145" s="827">
        <v>0</v>
      </c>
      <c r="I145" s="831">
        <v>4</v>
      </c>
      <c r="J145" s="831">
        <v>673.44</v>
      </c>
      <c r="K145" s="827">
        <v>1</v>
      </c>
      <c r="L145" s="831">
        <v>4</v>
      </c>
      <c r="M145" s="832">
        <v>673.44</v>
      </c>
    </row>
    <row r="146" spans="1:13" ht="14.45" customHeight="1" x14ac:dyDescent="0.2">
      <c r="A146" s="821" t="s">
        <v>944</v>
      </c>
      <c r="B146" s="822" t="s">
        <v>886</v>
      </c>
      <c r="C146" s="822" t="s">
        <v>1021</v>
      </c>
      <c r="D146" s="822" t="s">
        <v>619</v>
      </c>
      <c r="E146" s="822" t="s">
        <v>1022</v>
      </c>
      <c r="F146" s="831"/>
      <c r="G146" s="831"/>
      <c r="H146" s="827">
        <v>0</v>
      </c>
      <c r="I146" s="831">
        <v>3</v>
      </c>
      <c r="J146" s="831">
        <v>345.99</v>
      </c>
      <c r="K146" s="827">
        <v>1</v>
      </c>
      <c r="L146" s="831">
        <v>3</v>
      </c>
      <c r="M146" s="832">
        <v>345.99</v>
      </c>
    </row>
    <row r="147" spans="1:13" ht="14.45" customHeight="1" x14ac:dyDescent="0.2">
      <c r="A147" s="821" t="s">
        <v>944</v>
      </c>
      <c r="B147" s="822" t="s">
        <v>1398</v>
      </c>
      <c r="C147" s="822" t="s">
        <v>1296</v>
      </c>
      <c r="D147" s="822" t="s">
        <v>1045</v>
      </c>
      <c r="E147" s="822" t="s">
        <v>1297</v>
      </c>
      <c r="F147" s="831"/>
      <c r="G147" s="831"/>
      <c r="H147" s="827">
        <v>0</v>
      </c>
      <c r="I147" s="831">
        <v>1</v>
      </c>
      <c r="J147" s="831">
        <v>58.77</v>
      </c>
      <c r="K147" s="827">
        <v>1</v>
      </c>
      <c r="L147" s="831">
        <v>1</v>
      </c>
      <c r="M147" s="832">
        <v>58.77</v>
      </c>
    </row>
    <row r="148" spans="1:13" ht="14.45" customHeight="1" x14ac:dyDescent="0.2">
      <c r="A148" s="821" t="s">
        <v>945</v>
      </c>
      <c r="B148" s="822" t="s">
        <v>886</v>
      </c>
      <c r="C148" s="822" t="s">
        <v>1289</v>
      </c>
      <c r="D148" s="822" t="s">
        <v>619</v>
      </c>
      <c r="E148" s="822" t="s">
        <v>1018</v>
      </c>
      <c r="F148" s="831">
        <v>1</v>
      </c>
      <c r="G148" s="831">
        <v>74.08</v>
      </c>
      <c r="H148" s="827">
        <v>1</v>
      </c>
      <c r="I148" s="831"/>
      <c r="J148" s="831"/>
      <c r="K148" s="827">
        <v>0</v>
      </c>
      <c r="L148" s="831">
        <v>1</v>
      </c>
      <c r="M148" s="832">
        <v>74.08</v>
      </c>
    </row>
    <row r="149" spans="1:13" ht="14.45" customHeight="1" x14ac:dyDescent="0.2">
      <c r="A149" s="821" t="s">
        <v>945</v>
      </c>
      <c r="B149" s="822" t="s">
        <v>886</v>
      </c>
      <c r="C149" s="822" t="s">
        <v>1290</v>
      </c>
      <c r="D149" s="822" t="s">
        <v>619</v>
      </c>
      <c r="E149" s="822" t="s">
        <v>716</v>
      </c>
      <c r="F149" s="831">
        <v>5</v>
      </c>
      <c r="G149" s="831">
        <v>471.4</v>
      </c>
      <c r="H149" s="827">
        <v>1</v>
      </c>
      <c r="I149" s="831"/>
      <c r="J149" s="831"/>
      <c r="K149" s="827">
        <v>0</v>
      </c>
      <c r="L149" s="831">
        <v>5</v>
      </c>
      <c r="M149" s="832">
        <v>471.4</v>
      </c>
    </row>
    <row r="150" spans="1:13" ht="14.45" customHeight="1" x14ac:dyDescent="0.2">
      <c r="A150" s="821" t="s">
        <v>945</v>
      </c>
      <c r="B150" s="822" t="s">
        <v>886</v>
      </c>
      <c r="C150" s="822" t="s">
        <v>1291</v>
      </c>
      <c r="D150" s="822" t="s">
        <v>619</v>
      </c>
      <c r="E150" s="822" t="s">
        <v>1020</v>
      </c>
      <c r="F150" s="831">
        <v>2</v>
      </c>
      <c r="G150" s="831">
        <v>336.72</v>
      </c>
      <c r="H150" s="827">
        <v>1</v>
      </c>
      <c r="I150" s="831"/>
      <c r="J150" s="831"/>
      <c r="K150" s="827">
        <v>0</v>
      </c>
      <c r="L150" s="831">
        <v>2</v>
      </c>
      <c r="M150" s="832">
        <v>336.72</v>
      </c>
    </row>
    <row r="151" spans="1:13" ht="14.45" customHeight="1" x14ac:dyDescent="0.2">
      <c r="A151" s="821" t="s">
        <v>945</v>
      </c>
      <c r="B151" s="822" t="s">
        <v>886</v>
      </c>
      <c r="C151" s="822" t="s">
        <v>1292</v>
      </c>
      <c r="D151" s="822" t="s">
        <v>619</v>
      </c>
      <c r="E151" s="822" t="s">
        <v>1022</v>
      </c>
      <c r="F151" s="831">
        <v>1</v>
      </c>
      <c r="G151" s="831">
        <v>115.33</v>
      </c>
      <c r="H151" s="827">
        <v>1</v>
      </c>
      <c r="I151" s="831"/>
      <c r="J151" s="831"/>
      <c r="K151" s="827">
        <v>0</v>
      </c>
      <c r="L151" s="831">
        <v>1</v>
      </c>
      <c r="M151" s="832">
        <v>115.33</v>
      </c>
    </row>
    <row r="152" spans="1:13" ht="14.45" customHeight="1" x14ac:dyDescent="0.2">
      <c r="A152" s="821" t="s">
        <v>945</v>
      </c>
      <c r="B152" s="822" t="s">
        <v>886</v>
      </c>
      <c r="C152" s="822" t="s">
        <v>1004</v>
      </c>
      <c r="D152" s="822" t="s">
        <v>888</v>
      </c>
      <c r="E152" s="822" t="s">
        <v>1005</v>
      </c>
      <c r="F152" s="831"/>
      <c r="G152" s="831"/>
      <c r="H152" s="827">
        <v>0</v>
      </c>
      <c r="I152" s="831">
        <v>43</v>
      </c>
      <c r="J152" s="831">
        <v>4524.8899999999994</v>
      </c>
      <c r="K152" s="827">
        <v>1</v>
      </c>
      <c r="L152" s="831">
        <v>43</v>
      </c>
      <c r="M152" s="832">
        <v>4524.8899999999994</v>
      </c>
    </row>
    <row r="153" spans="1:13" ht="14.45" customHeight="1" x14ac:dyDescent="0.2">
      <c r="A153" s="821" t="s">
        <v>945</v>
      </c>
      <c r="B153" s="822" t="s">
        <v>886</v>
      </c>
      <c r="C153" s="822" t="s">
        <v>890</v>
      </c>
      <c r="D153" s="822" t="s">
        <v>888</v>
      </c>
      <c r="E153" s="822" t="s">
        <v>891</v>
      </c>
      <c r="F153" s="831"/>
      <c r="G153" s="831"/>
      <c r="H153" s="827">
        <v>0</v>
      </c>
      <c r="I153" s="831">
        <v>74</v>
      </c>
      <c r="J153" s="831">
        <v>6229.3200000000015</v>
      </c>
      <c r="K153" s="827">
        <v>1</v>
      </c>
      <c r="L153" s="831">
        <v>74</v>
      </c>
      <c r="M153" s="832">
        <v>6229.3200000000015</v>
      </c>
    </row>
    <row r="154" spans="1:13" ht="14.45" customHeight="1" x14ac:dyDescent="0.2">
      <c r="A154" s="821" t="s">
        <v>945</v>
      </c>
      <c r="B154" s="822" t="s">
        <v>886</v>
      </c>
      <c r="C154" s="822" t="s">
        <v>1137</v>
      </c>
      <c r="D154" s="822" t="s">
        <v>619</v>
      </c>
      <c r="E154" s="822" t="s">
        <v>1014</v>
      </c>
      <c r="F154" s="831">
        <v>1</v>
      </c>
      <c r="G154" s="831">
        <v>63.14</v>
      </c>
      <c r="H154" s="827">
        <v>1</v>
      </c>
      <c r="I154" s="831"/>
      <c r="J154" s="831"/>
      <c r="K154" s="827">
        <v>0</v>
      </c>
      <c r="L154" s="831">
        <v>1</v>
      </c>
      <c r="M154" s="832">
        <v>63.14</v>
      </c>
    </row>
    <row r="155" spans="1:13" ht="14.45" customHeight="1" x14ac:dyDescent="0.2">
      <c r="A155" s="821" t="s">
        <v>945</v>
      </c>
      <c r="B155" s="822" t="s">
        <v>886</v>
      </c>
      <c r="C155" s="822" t="s">
        <v>1293</v>
      </c>
      <c r="D155" s="822" t="s">
        <v>619</v>
      </c>
      <c r="E155" s="822" t="s">
        <v>1012</v>
      </c>
      <c r="F155" s="831">
        <v>3</v>
      </c>
      <c r="G155" s="831">
        <v>315.69</v>
      </c>
      <c r="H155" s="827">
        <v>1</v>
      </c>
      <c r="I155" s="831"/>
      <c r="J155" s="831"/>
      <c r="K155" s="827">
        <v>0</v>
      </c>
      <c r="L155" s="831">
        <v>3</v>
      </c>
      <c r="M155" s="832">
        <v>315.69</v>
      </c>
    </row>
    <row r="156" spans="1:13" ht="14.45" customHeight="1" x14ac:dyDescent="0.2">
      <c r="A156" s="821" t="s">
        <v>945</v>
      </c>
      <c r="B156" s="822" t="s">
        <v>886</v>
      </c>
      <c r="C156" s="822" t="s">
        <v>1294</v>
      </c>
      <c r="D156" s="822" t="s">
        <v>619</v>
      </c>
      <c r="E156" s="822" t="s">
        <v>894</v>
      </c>
      <c r="F156" s="831">
        <v>2</v>
      </c>
      <c r="G156" s="831">
        <v>98.16</v>
      </c>
      <c r="H156" s="827">
        <v>1</v>
      </c>
      <c r="I156" s="831"/>
      <c r="J156" s="831"/>
      <c r="K156" s="827">
        <v>0</v>
      </c>
      <c r="L156" s="831">
        <v>2</v>
      </c>
      <c r="M156" s="832">
        <v>98.16</v>
      </c>
    </row>
    <row r="157" spans="1:13" ht="14.45" customHeight="1" x14ac:dyDescent="0.2">
      <c r="A157" s="821" t="s">
        <v>945</v>
      </c>
      <c r="B157" s="822" t="s">
        <v>886</v>
      </c>
      <c r="C157" s="822" t="s">
        <v>1295</v>
      </c>
      <c r="D157" s="822" t="s">
        <v>619</v>
      </c>
      <c r="E157" s="822" t="s">
        <v>1016</v>
      </c>
      <c r="F157" s="831">
        <v>1</v>
      </c>
      <c r="G157" s="831">
        <v>126.27</v>
      </c>
      <c r="H157" s="827">
        <v>1</v>
      </c>
      <c r="I157" s="831"/>
      <c r="J157" s="831"/>
      <c r="K157" s="827">
        <v>0</v>
      </c>
      <c r="L157" s="831">
        <v>1</v>
      </c>
      <c r="M157" s="832">
        <v>126.27</v>
      </c>
    </row>
    <row r="158" spans="1:13" ht="14.45" customHeight="1" x14ac:dyDescent="0.2">
      <c r="A158" s="821" t="s">
        <v>945</v>
      </c>
      <c r="B158" s="822" t="s">
        <v>886</v>
      </c>
      <c r="C158" s="822" t="s">
        <v>1010</v>
      </c>
      <c r="D158" s="822" t="s">
        <v>619</v>
      </c>
      <c r="E158" s="822" t="s">
        <v>620</v>
      </c>
      <c r="F158" s="831">
        <v>6</v>
      </c>
      <c r="G158" s="831">
        <v>505.08000000000004</v>
      </c>
      <c r="H158" s="827">
        <v>1</v>
      </c>
      <c r="I158" s="831"/>
      <c r="J158" s="831"/>
      <c r="K158" s="827">
        <v>0</v>
      </c>
      <c r="L158" s="831">
        <v>6</v>
      </c>
      <c r="M158" s="832">
        <v>505.08000000000004</v>
      </c>
    </row>
    <row r="159" spans="1:13" ht="14.45" customHeight="1" x14ac:dyDescent="0.2">
      <c r="A159" s="821" t="s">
        <v>945</v>
      </c>
      <c r="B159" s="822" t="s">
        <v>886</v>
      </c>
      <c r="C159" s="822" t="s">
        <v>1006</v>
      </c>
      <c r="D159" s="822" t="s">
        <v>888</v>
      </c>
      <c r="E159" s="822" t="s">
        <v>1007</v>
      </c>
      <c r="F159" s="831"/>
      <c r="G159" s="831"/>
      <c r="H159" s="827">
        <v>0</v>
      </c>
      <c r="I159" s="831">
        <v>60</v>
      </c>
      <c r="J159" s="831">
        <v>7576.2</v>
      </c>
      <c r="K159" s="827">
        <v>1</v>
      </c>
      <c r="L159" s="831">
        <v>60</v>
      </c>
      <c r="M159" s="832">
        <v>7576.2</v>
      </c>
    </row>
    <row r="160" spans="1:13" ht="14.45" customHeight="1" x14ac:dyDescent="0.2">
      <c r="A160" s="821" t="s">
        <v>945</v>
      </c>
      <c r="B160" s="822" t="s">
        <v>886</v>
      </c>
      <c r="C160" s="822" t="s">
        <v>1008</v>
      </c>
      <c r="D160" s="822" t="s">
        <v>888</v>
      </c>
      <c r="E160" s="822" t="s">
        <v>1009</v>
      </c>
      <c r="F160" s="831"/>
      <c r="G160" s="831"/>
      <c r="H160" s="827">
        <v>0</v>
      </c>
      <c r="I160" s="831">
        <v>9</v>
      </c>
      <c r="J160" s="831">
        <v>568.26</v>
      </c>
      <c r="K160" s="827">
        <v>1</v>
      </c>
      <c r="L160" s="831">
        <v>9</v>
      </c>
      <c r="M160" s="832">
        <v>568.26</v>
      </c>
    </row>
    <row r="161" spans="1:13" ht="14.45" customHeight="1" x14ac:dyDescent="0.2">
      <c r="A161" s="821" t="s">
        <v>945</v>
      </c>
      <c r="B161" s="822" t="s">
        <v>886</v>
      </c>
      <c r="C161" s="822" t="s">
        <v>887</v>
      </c>
      <c r="D161" s="822" t="s">
        <v>888</v>
      </c>
      <c r="E161" s="822" t="s">
        <v>889</v>
      </c>
      <c r="F161" s="831"/>
      <c r="G161" s="831"/>
      <c r="H161" s="827">
        <v>0</v>
      </c>
      <c r="I161" s="831">
        <v>3</v>
      </c>
      <c r="J161" s="831">
        <v>147.24</v>
      </c>
      <c r="K161" s="827">
        <v>1</v>
      </c>
      <c r="L161" s="831">
        <v>3</v>
      </c>
      <c r="M161" s="832">
        <v>147.24</v>
      </c>
    </row>
    <row r="162" spans="1:13" ht="14.45" customHeight="1" x14ac:dyDescent="0.2">
      <c r="A162" s="821" t="s">
        <v>945</v>
      </c>
      <c r="B162" s="822" t="s">
        <v>886</v>
      </c>
      <c r="C162" s="822" t="s">
        <v>1011</v>
      </c>
      <c r="D162" s="822" t="s">
        <v>619</v>
      </c>
      <c r="E162" s="822" t="s">
        <v>1012</v>
      </c>
      <c r="F162" s="831"/>
      <c r="G162" s="831"/>
      <c r="H162" s="827">
        <v>0</v>
      </c>
      <c r="I162" s="831">
        <v>8</v>
      </c>
      <c r="J162" s="831">
        <v>841.83999999999992</v>
      </c>
      <c r="K162" s="827">
        <v>1</v>
      </c>
      <c r="L162" s="831">
        <v>8</v>
      </c>
      <c r="M162" s="832">
        <v>841.83999999999992</v>
      </c>
    </row>
    <row r="163" spans="1:13" ht="14.45" customHeight="1" x14ac:dyDescent="0.2">
      <c r="A163" s="821" t="s">
        <v>945</v>
      </c>
      <c r="B163" s="822" t="s">
        <v>886</v>
      </c>
      <c r="C163" s="822" t="s">
        <v>892</v>
      </c>
      <c r="D163" s="822" t="s">
        <v>619</v>
      </c>
      <c r="E163" s="822" t="s">
        <v>620</v>
      </c>
      <c r="F163" s="831"/>
      <c r="G163" s="831"/>
      <c r="H163" s="827">
        <v>0</v>
      </c>
      <c r="I163" s="831">
        <v>14</v>
      </c>
      <c r="J163" s="831">
        <v>1178.52</v>
      </c>
      <c r="K163" s="827">
        <v>1</v>
      </c>
      <c r="L163" s="831">
        <v>14</v>
      </c>
      <c r="M163" s="832">
        <v>1178.52</v>
      </c>
    </row>
    <row r="164" spans="1:13" ht="14.45" customHeight="1" x14ac:dyDescent="0.2">
      <c r="A164" s="821" t="s">
        <v>945</v>
      </c>
      <c r="B164" s="822" t="s">
        <v>886</v>
      </c>
      <c r="C164" s="822" t="s">
        <v>1015</v>
      </c>
      <c r="D164" s="822" t="s">
        <v>619</v>
      </c>
      <c r="E164" s="822" t="s">
        <v>1016</v>
      </c>
      <c r="F164" s="831"/>
      <c r="G164" s="831"/>
      <c r="H164" s="827">
        <v>0</v>
      </c>
      <c r="I164" s="831">
        <v>9</v>
      </c>
      <c r="J164" s="831">
        <v>1136.43</v>
      </c>
      <c r="K164" s="827">
        <v>1</v>
      </c>
      <c r="L164" s="831">
        <v>9</v>
      </c>
      <c r="M164" s="832">
        <v>1136.43</v>
      </c>
    </row>
    <row r="165" spans="1:13" ht="14.45" customHeight="1" x14ac:dyDescent="0.2">
      <c r="A165" s="821" t="s">
        <v>945</v>
      </c>
      <c r="B165" s="822" t="s">
        <v>886</v>
      </c>
      <c r="C165" s="822" t="s">
        <v>1013</v>
      </c>
      <c r="D165" s="822" t="s">
        <v>619</v>
      </c>
      <c r="E165" s="822" t="s">
        <v>1014</v>
      </c>
      <c r="F165" s="831"/>
      <c r="G165" s="831"/>
      <c r="H165" s="827">
        <v>0</v>
      </c>
      <c r="I165" s="831">
        <v>7</v>
      </c>
      <c r="J165" s="831">
        <v>441.98</v>
      </c>
      <c r="K165" s="827">
        <v>1</v>
      </c>
      <c r="L165" s="831">
        <v>7</v>
      </c>
      <c r="M165" s="832">
        <v>441.98</v>
      </c>
    </row>
    <row r="166" spans="1:13" ht="14.45" customHeight="1" x14ac:dyDescent="0.2">
      <c r="A166" s="821" t="s">
        <v>945</v>
      </c>
      <c r="B166" s="822" t="s">
        <v>886</v>
      </c>
      <c r="C166" s="822" t="s">
        <v>893</v>
      </c>
      <c r="D166" s="822" t="s">
        <v>619</v>
      </c>
      <c r="E166" s="822" t="s">
        <v>894</v>
      </c>
      <c r="F166" s="831"/>
      <c r="G166" s="831"/>
      <c r="H166" s="827">
        <v>0</v>
      </c>
      <c r="I166" s="831">
        <v>1</v>
      </c>
      <c r="J166" s="831">
        <v>49.08</v>
      </c>
      <c r="K166" s="827">
        <v>1</v>
      </c>
      <c r="L166" s="831">
        <v>1</v>
      </c>
      <c r="M166" s="832">
        <v>49.08</v>
      </c>
    </row>
    <row r="167" spans="1:13" ht="14.45" customHeight="1" x14ac:dyDescent="0.2">
      <c r="A167" s="821" t="s">
        <v>945</v>
      </c>
      <c r="B167" s="822" t="s">
        <v>886</v>
      </c>
      <c r="C167" s="822" t="s">
        <v>912</v>
      </c>
      <c r="D167" s="822" t="s">
        <v>619</v>
      </c>
      <c r="E167" s="822" t="s">
        <v>716</v>
      </c>
      <c r="F167" s="831"/>
      <c r="G167" s="831"/>
      <c r="H167" s="827">
        <v>0</v>
      </c>
      <c r="I167" s="831">
        <v>10</v>
      </c>
      <c r="J167" s="831">
        <v>942.8</v>
      </c>
      <c r="K167" s="827">
        <v>1</v>
      </c>
      <c r="L167" s="831">
        <v>10</v>
      </c>
      <c r="M167" s="832">
        <v>942.8</v>
      </c>
    </row>
    <row r="168" spans="1:13" ht="14.45" customHeight="1" x14ac:dyDescent="0.2">
      <c r="A168" s="821" t="s">
        <v>945</v>
      </c>
      <c r="B168" s="822" t="s">
        <v>886</v>
      </c>
      <c r="C168" s="822" t="s">
        <v>1019</v>
      </c>
      <c r="D168" s="822" t="s">
        <v>619</v>
      </c>
      <c r="E168" s="822" t="s">
        <v>1020</v>
      </c>
      <c r="F168" s="831"/>
      <c r="G168" s="831"/>
      <c r="H168" s="827">
        <v>0</v>
      </c>
      <c r="I168" s="831">
        <v>3</v>
      </c>
      <c r="J168" s="831">
        <v>505.08000000000004</v>
      </c>
      <c r="K168" s="827">
        <v>1</v>
      </c>
      <c r="L168" s="831">
        <v>3</v>
      </c>
      <c r="M168" s="832">
        <v>505.08000000000004</v>
      </c>
    </row>
    <row r="169" spans="1:13" ht="14.45" customHeight="1" x14ac:dyDescent="0.2">
      <c r="A169" s="821" t="s">
        <v>945</v>
      </c>
      <c r="B169" s="822" t="s">
        <v>886</v>
      </c>
      <c r="C169" s="822" t="s">
        <v>1021</v>
      </c>
      <c r="D169" s="822" t="s">
        <v>619</v>
      </c>
      <c r="E169" s="822" t="s">
        <v>1022</v>
      </c>
      <c r="F169" s="831"/>
      <c r="G169" s="831"/>
      <c r="H169" s="827">
        <v>0</v>
      </c>
      <c r="I169" s="831">
        <v>2</v>
      </c>
      <c r="J169" s="831">
        <v>230.66</v>
      </c>
      <c r="K169" s="827">
        <v>1</v>
      </c>
      <c r="L169" s="831">
        <v>2</v>
      </c>
      <c r="M169" s="832">
        <v>230.66</v>
      </c>
    </row>
    <row r="170" spans="1:13" ht="14.45" customHeight="1" x14ac:dyDescent="0.2">
      <c r="A170" s="821" t="s">
        <v>945</v>
      </c>
      <c r="B170" s="822" t="s">
        <v>899</v>
      </c>
      <c r="C170" s="822" t="s">
        <v>902</v>
      </c>
      <c r="D170" s="822" t="s">
        <v>674</v>
      </c>
      <c r="E170" s="822" t="s">
        <v>665</v>
      </c>
      <c r="F170" s="831"/>
      <c r="G170" s="831"/>
      <c r="H170" s="827"/>
      <c r="I170" s="831">
        <v>1</v>
      </c>
      <c r="J170" s="831">
        <v>0</v>
      </c>
      <c r="K170" s="827"/>
      <c r="L170" s="831">
        <v>1</v>
      </c>
      <c r="M170" s="832">
        <v>0</v>
      </c>
    </row>
    <row r="171" spans="1:13" ht="14.45" customHeight="1" x14ac:dyDescent="0.2">
      <c r="A171" s="821" t="s">
        <v>945</v>
      </c>
      <c r="B171" s="822" t="s">
        <v>1405</v>
      </c>
      <c r="C171" s="822" t="s">
        <v>1272</v>
      </c>
      <c r="D171" s="822" t="s">
        <v>1273</v>
      </c>
      <c r="E171" s="822" t="s">
        <v>1274</v>
      </c>
      <c r="F171" s="831">
        <v>1</v>
      </c>
      <c r="G171" s="831">
        <v>89.39</v>
      </c>
      <c r="H171" s="827">
        <v>1</v>
      </c>
      <c r="I171" s="831"/>
      <c r="J171" s="831"/>
      <c r="K171" s="827">
        <v>0</v>
      </c>
      <c r="L171" s="831">
        <v>1</v>
      </c>
      <c r="M171" s="832">
        <v>89.39</v>
      </c>
    </row>
    <row r="172" spans="1:13" ht="14.45" customHeight="1" thickBot="1" x14ac:dyDescent="0.25">
      <c r="A172" s="813" t="s">
        <v>945</v>
      </c>
      <c r="B172" s="814" t="s">
        <v>1406</v>
      </c>
      <c r="C172" s="814" t="s">
        <v>1282</v>
      </c>
      <c r="D172" s="814" t="s">
        <v>1283</v>
      </c>
      <c r="E172" s="814" t="s">
        <v>1284</v>
      </c>
      <c r="F172" s="833"/>
      <c r="G172" s="833"/>
      <c r="H172" s="819">
        <v>0</v>
      </c>
      <c r="I172" s="833">
        <v>2</v>
      </c>
      <c r="J172" s="833">
        <v>1811.32</v>
      </c>
      <c r="K172" s="819">
        <v>1</v>
      </c>
      <c r="L172" s="833">
        <v>2</v>
      </c>
      <c r="M172" s="834">
        <v>1811.32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A139CD35-D27D-4C31-8FA4-41E610E61A92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376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1" t="s">
        <v>563</v>
      </c>
      <c r="B5" s="712" t="s">
        <v>564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563</v>
      </c>
      <c r="B6" s="712" t="s">
        <v>1408</v>
      </c>
      <c r="C6" s="713">
        <v>0.70457999999999987</v>
      </c>
      <c r="D6" s="713">
        <v>0.71929999999999994</v>
      </c>
      <c r="E6" s="713"/>
      <c r="F6" s="713">
        <v>3.9884999999999997</v>
      </c>
      <c r="G6" s="713">
        <v>0</v>
      </c>
      <c r="H6" s="713">
        <v>3.9884999999999997</v>
      </c>
      <c r="I6" s="714" t="s">
        <v>329</v>
      </c>
      <c r="J6" s="715" t="s">
        <v>1</v>
      </c>
    </row>
    <row r="7" spans="1:10" ht="14.45" customHeight="1" x14ac:dyDescent="0.2">
      <c r="A7" s="711" t="s">
        <v>563</v>
      </c>
      <c r="B7" s="712" t="s">
        <v>1409</v>
      </c>
      <c r="C7" s="713">
        <v>0</v>
      </c>
      <c r="D7" s="713">
        <v>0</v>
      </c>
      <c r="E7" s="713"/>
      <c r="F7" s="713">
        <v>8.1750000000000007</v>
      </c>
      <c r="G7" s="713">
        <v>0</v>
      </c>
      <c r="H7" s="713">
        <v>8.1750000000000007</v>
      </c>
      <c r="I7" s="714" t="s">
        <v>329</v>
      </c>
      <c r="J7" s="715" t="s">
        <v>1</v>
      </c>
    </row>
    <row r="8" spans="1:10" ht="14.45" customHeight="1" x14ac:dyDescent="0.2">
      <c r="A8" s="711" t="s">
        <v>563</v>
      </c>
      <c r="B8" s="712" t="s">
        <v>1410</v>
      </c>
      <c r="C8" s="713">
        <v>0</v>
      </c>
      <c r="D8" s="713">
        <v>0.30885000000000001</v>
      </c>
      <c r="E8" s="713"/>
      <c r="F8" s="713">
        <v>0.33759</v>
      </c>
      <c r="G8" s="713">
        <v>0</v>
      </c>
      <c r="H8" s="713">
        <v>0.33759</v>
      </c>
      <c r="I8" s="714" t="s">
        <v>329</v>
      </c>
      <c r="J8" s="715" t="s">
        <v>1</v>
      </c>
    </row>
    <row r="9" spans="1:10" ht="14.45" customHeight="1" x14ac:dyDescent="0.2">
      <c r="A9" s="711" t="s">
        <v>563</v>
      </c>
      <c r="B9" s="712" t="s">
        <v>1411</v>
      </c>
      <c r="C9" s="713">
        <v>14.579119999999998</v>
      </c>
      <c r="D9" s="713">
        <v>13.571400000000001</v>
      </c>
      <c r="E9" s="713"/>
      <c r="F9" s="713">
        <v>21.810029999999998</v>
      </c>
      <c r="G9" s="713">
        <v>0</v>
      </c>
      <c r="H9" s="713">
        <v>21.810029999999998</v>
      </c>
      <c r="I9" s="714" t="s">
        <v>329</v>
      </c>
      <c r="J9" s="715" t="s">
        <v>1</v>
      </c>
    </row>
    <row r="10" spans="1:10" ht="14.45" customHeight="1" x14ac:dyDescent="0.2">
      <c r="A10" s="711" t="s">
        <v>563</v>
      </c>
      <c r="B10" s="712" t="s">
        <v>1412</v>
      </c>
      <c r="C10" s="713">
        <v>1892.6775900000002</v>
      </c>
      <c r="D10" s="713">
        <v>1772.8899200000003</v>
      </c>
      <c r="E10" s="713"/>
      <c r="F10" s="713">
        <v>1939.5547899999999</v>
      </c>
      <c r="G10" s="713">
        <v>0</v>
      </c>
      <c r="H10" s="713">
        <v>1939.5547899999999</v>
      </c>
      <c r="I10" s="714" t="s">
        <v>329</v>
      </c>
      <c r="J10" s="715" t="s">
        <v>1</v>
      </c>
    </row>
    <row r="11" spans="1:10" ht="14.45" customHeight="1" x14ac:dyDescent="0.2">
      <c r="A11" s="711" t="s">
        <v>563</v>
      </c>
      <c r="B11" s="712" t="s">
        <v>1413</v>
      </c>
      <c r="C11" s="713">
        <v>0</v>
      </c>
      <c r="D11" s="713">
        <v>4.1013599999999997</v>
      </c>
      <c r="E11" s="713"/>
      <c r="F11" s="713">
        <v>0.40595999999999999</v>
      </c>
      <c r="G11" s="713">
        <v>0</v>
      </c>
      <c r="H11" s="713">
        <v>0.40595999999999999</v>
      </c>
      <c r="I11" s="714" t="s">
        <v>329</v>
      </c>
      <c r="J11" s="715" t="s">
        <v>1</v>
      </c>
    </row>
    <row r="12" spans="1:10" ht="14.45" customHeight="1" x14ac:dyDescent="0.2">
      <c r="A12" s="711" t="s">
        <v>563</v>
      </c>
      <c r="B12" s="712" t="s">
        <v>1414</v>
      </c>
      <c r="C12" s="713">
        <v>13.931849999999999</v>
      </c>
      <c r="D12" s="713">
        <v>12.758220000000001</v>
      </c>
      <c r="E12" s="713"/>
      <c r="F12" s="713">
        <v>6.2389999999999999</v>
      </c>
      <c r="G12" s="713">
        <v>0</v>
      </c>
      <c r="H12" s="713">
        <v>6.2389999999999999</v>
      </c>
      <c r="I12" s="714" t="s">
        <v>329</v>
      </c>
      <c r="J12" s="715" t="s">
        <v>1</v>
      </c>
    </row>
    <row r="13" spans="1:10" ht="14.45" customHeight="1" x14ac:dyDescent="0.2">
      <c r="A13" s="711" t="s">
        <v>563</v>
      </c>
      <c r="B13" s="712" t="s">
        <v>1415</v>
      </c>
      <c r="C13" s="713">
        <v>28.41292</v>
      </c>
      <c r="D13" s="713">
        <v>32.672730000000001</v>
      </c>
      <c r="E13" s="713"/>
      <c r="F13" s="713">
        <v>130.38060000000002</v>
      </c>
      <c r="G13" s="713">
        <v>0</v>
      </c>
      <c r="H13" s="713">
        <v>130.38060000000002</v>
      </c>
      <c r="I13" s="714" t="s">
        <v>329</v>
      </c>
      <c r="J13" s="715" t="s">
        <v>1</v>
      </c>
    </row>
    <row r="14" spans="1:10" ht="14.45" customHeight="1" x14ac:dyDescent="0.2">
      <c r="A14" s="711" t="s">
        <v>563</v>
      </c>
      <c r="B14" s="712" t="s">
        <v>1416</v>
      </c>
      <c r="C14" s="713">
        <v>0</v>
      </c>
      <c r="D14" s="713">
        <v>0</v>
      </c>
      <c r="E14" s="713"/>
      <c r="F14" s="713">
        <v>1.694</v>
      </c>
      <c r="G14" s="713">
        <v>0</v>
      </c>
      <c r="H14" s="713">
        <v>1.694</v>
      </c>
      <c r="I14" s="714" t="s">
        <v>329</v>
      </c>
      <c r="J14" s="715" t="s">
        <v>1</v>
      </c>
    </row>
    <row r="15" spans="1:10" ht="14.45" customHeight="1" x14ac:dyDescent="0.2">
      <c r="A15" s="711" t="s">
        <v>563</v>
      </c>
      <c r="B15" s="712" t="s">
        <v>570</v>
      </c>
      <c r="C15" s="713">
        <v>1950.3060600000001</v>
      </c>
      <c r="D15" s="713">
        <v>1837.02178</v>
      </c>
      <c r="E15" s="713"/>
      <c r="F15" s="713">
        <v>2112.58547</v>
      </c>
      <c r="G15" s="713">
        <v>0</v>
      </c>
      <c r="H15" s="713">
        <v>2112.58547</v>
      </c>
      <c r="I15" s="714" t="s">
        <v>329</v>
      </c>
      <c r="J15" s="715" t="s">
        <v>571</v>
      </c>
    </row>
    <row r="17" spans="1:10" ht="14.45" customHeight="1" x14ac:dyDescent="0.2">
      <c r="A17" s="711" t="s">
        <v>563</v>
      </c>
      <c r="B17" s="712" t="s">
        <v>564</v>
      </c>
      <c r="C17" s="713" t="s">
        <v>329</v>
      </c>
      <c r="D17" s="713" t="s">
        <v>329</v>
      </c>
      <c r="E17" s="713"/>
      <c r="F17" s="713" t="s">
        <v>329</v>
      </c>
      <c r="G17" s="713" t="s">
        <v>329</v>
      </c>
      <c r="H17" s="713" t="s">
        <v>329</v>
      </c>
      <c r="I17" s="714" t="s">
        <v>329</v>
      </c>
      <c r="J17" s="715" t="s">
        <v>73</v>
      </c>
    </row>
    <row r="18" spans="1:10" ht="14.45" customHeight="1" x14ac:dyDescent="0.2">
      <c r="A18" s="711" t="s">
        <v>589</v>
      </c>
      <c r="B18" s="712" t="s">
        <v>590</v>
      </c>
      <c r="C18" s="713" t="s">
        <v>329</v>
      </c>
      <c r="D18" s="713" t="s">
        <v>329</v>
      </c>
      <c r="E18" s="713"/>
      <c r="F18" s="713" t="s">
        <v>329</v>
      </c>
      <c r="G18" s="713" t="s">
        <v>329</v>
      </c>
      <c r="H18" s="713" t="s">
        <v>329</v>
      </c>
      <c r="I18" s="714" t="s">
        <v>329</v>
      </c>
      <c r="J18" s="715" t="s">
        <v>0</v>
      </c>
    </row>
    <row r="19" spans="1:10" ht="14.45" customHeight="1" x14ac:dyDescent="0.2">
      <c r="A19" s="711" t="s">
        <v>589</v>
      </c>
      <c r="B19" s="712" t="s">
        <v>1409</v>
      </c>
      <c r="C19" s="713">
        <v>0</v>
      </c>
      <c r="D19" s="713">
        <v>0</v>
      </c>
      <c r="E19" s="713"/>
      <c r="F19" s="713">
        <v>8.1750000000000007</v>
      </c>
      <c r="G19" s="713">
        <v>0</v>
      </c>
      <c r="H19" s="713">
        <v>8.1750000000000007</v>
      </c>
      <c r="I19" s="714" t="s">
        <v>329</v>
      </c>
      <c r="J19" s="715" t="s">
        <v>1</v>
      </c>
    </row>
    <row r="20" spans="1:10" ht="14.45" customHeight="1" x14ac:dyDescent="0.2">
      <c r="A20" s="711" t="s">
        <v>589</v>
      </c>
      <c r="B20" s="712" t="s">
        <v>591</v>
      </c>
      <c r="C20" s="713">
        <v>0</v>
      </c>
      <c r="D20" s="713">
        <v>0</v>
      </c>
      <c r="E20" s="713"/>
      <c r="F20" s="713">
        <v>8.1750000000000007</v>
      </c>
      <c r="G20" s="713">
        <v>0</v>
      </c>
      <c r="H20" s="713">
        <v>8.1750000000000007</v>
      </c>
      <c r="I20" s="714" t="s">
        <v>329</v>
      </c>
      <c r="J20" s="715" t="s">
        <v>575</v>
      </c>
    </row>
    <row r="21" spans="1:10" ht="14.45" customHeight="1" x14ac:dyDescent="0.2">
      <c r="A21" s="711" t="s">
        <v>329</v>
      </c>
      <c r="B21" s="712" t="s">
        <v>329</v>
      </c>
      <c r="C21" s="713" t="s">
        <v>329</v>
      </c>
      <c r="D21" s="713" t="s">
        <v>329</v>
      </c>
      <c r="E21" s="713"/>
      <c r="F21" s="713" t="s">
        <v>329</v>
      </c>
      <c r="G21" s="713" t="s">
        <v>329</v>
      </c>
      <c r="H21" s="713" t="s">
        <v>329</v>
      </c>
      <c r="I21" s="714" t="s">
        <v>329</v>
      </c>
      <c r="J21" s="715" t="s">
        <v>576</v>
      </c>
    </row>
    <row r="22" spans="1:10" ht="14.45" customHeight="1" x14ac:dyDescent="0.2">
      <c r="A22" s="711" t="s">
        <v>572</v>
      </c>
      <c r="B22" s="712" t="s">
        <v>573</v>
      </c>
      <c r="C22" s="713" t="s">
        <v>329</v>
      </c>
      <c r="D22" s="713" t="s">
        <v>329</v>
      </c>
      <c r="E22" s="713"/>
      <c r="F22" s="713" t="s">
        <v>329</v>
      </c>
      <c r="G22" s="713" t="s">
        <v>329</v>
      </c>
      <c r="H22" s="713" t="s">
        <v>329</v>
      </c>
      <c r="I22" s="714" t="s">
        <v>329</v>
      </c>
      <c r="J22" s="715" t="s">
        <v>0</v>
      </c>
    </row>
    <row r="23" spans="1:10" ht="14.45" customHeight="1" x14ac:dyDescent="0.2">
      <c r="A23" s="711" t="s">
        <v>572</v>
      </c>
      <c r="B23" s="712" t="s">
        <v>1408</v>
      </c>
      <c r="C23" s="713">
        <v>0</v>
      </c>
      <c r="D23" s="713">
        <v>0</v>
      </c>
      <c r="E23" s="713"/>
      <c r="F23" s="713">
        <v>2.79006</v>
      </c>
      <c r="G23" s="713">
        <v>0</v>
      </c>
      <c r="H23" s="713">
        <v>2.79006</v>
      </c>
      <c r="I23" s="714" t="s">
        <v>329</v>
      </c>
      <c r="J23" s="715" t="s">
        <v>1</v>
      </c>
    </row>
    <row r="24" spans="1:10" ht="14.45" customHeight="1" x14ac:dyDescent="0.2">
      <c r="A24" s="711" t="s">
        <v>572</v>
      </c>
      <c r="B24" s="712" t="s">
        <v>1411</v>
      </c>
      <c r="C24" s="713">
        <v>6.9000000000000006E-2</v>
      </c>
      <c r="D24" s="713">
        <v>0.49708000000000002</v>
      </c>
      <c r="E24" s="713"/>
      <c r="F24" s="713">
        <v>1.7638099999999999</v>
      </c>
      <c r="G24" s="713">
        <v>0</v>
      </c>
      <c r="H24" s="713">
        <v>1.7638099999999999</v>
      </c>
      <c r="I24" s="714" t="s">
        <v>329</v>
      </c>
      <c r="J24" s="715" t="s">
        <v>1</v>
      </c>
    </row>
    <row r="25" spans="1:10" ht="14.45" customHeight="1" x14ac:dyDescent="0.2">
      <c r="A25" s="711" t="s">
        <v>572</v>
      </c>
      <c r="B25" s="712" t="s">
        <v>1412</v>
      </c>
      <c r="C25" s="713">
        <v>8.6546199999999995</v>
      </c>
      <c r="D25" s="713">
        <v>6.5255200000000002</v>
      </c>
      <c r="E25" s="713"/>
      <c r="F25" s="713">
        <v>9.1993600000000004</v>
      </c>
      <c r="G25" s="713">
        <v>0</v>
      </c>
      <c r="H25" s="713">
        <v>9.1993600000000004</v>
      </c>
      <c r="I25" s="714" t="s">
        <v>329</v>
      </c>
      <c r="J25" s="715" t="s">
        <v>1</v>
      </c>
    </row>
    <row r="26" spans="1:10" ht="14.45" customHeight="1" x14ac:dyDescent="0.2">
      <c r="A26" s="711" t="s">
        <v>572</v>
      </c>
      <c r="B26" s="712" t="s">
        <v>1413</v>
      </c>
      <c r="C26" s="713">
        <v>0</v>
      </c>
      <c r="D26" s="713">
        <v>0</v>
      </c>
      <c r="E26" s="713"/>
      <c r="F26" s="713">
        <v>0.40595999999999999</v>
      </c>
      <c r="G26" s="713">
        <v>0</v>
      </c>
      <c r="H26" s="713">
        <v>0.40595999999999999</v>
      </c>
      <c r="I26" s="714" t="s">
        <v>329</v>
      </c>
      <c r="J26" s="715" t="s">
        <v>1</v>
      </c>
    </row>
    <row r="27" spans="1:10" ht="14.45" customHeight="1" x14ac:dyDescent="0.2">
      <c r="A27" s="711" t="s">
        <v>572</v>
      </c>
      <c r="B27" s="712" t="s">
        <v>1414</v>
      </c>
      <c r="C27" s="713">
        <v>4.6550000000000002</v>
      </c>
      <c r="D27" s="713">
        <v>4.4165900000000002</v>
      </c>
      <c r="E27" s="713"/>
      <c r="F27" s="713">
        <v>3.2469999999999999</v>
      </c>
      <c r="G27" s="713">
        <v>0</v>
      </c>
      <c r="H27" s="713">
        <v>3.2469999999999999</v>
      </c>
      <c r="I27" s="714" t="s">
        <v>329</v>
      </c>
      <c r="J27" s="715" t="s">
        <v>1</v>
      </c>
    </row>
    <row r="28" spans="1:10" ht="14.45" customHeight="1" x14ac:dyDescent="0.2">
      <c r="A28" s="711" t="s">
        <v>572</v>
      </c>
      <c r="B28" s="712" t="s">
        <v>1415</v>
      </c>
      <c r="C28" s="713">
        <v>3.6480000000000001</v>
      </c>
      <c r="D28" s="713">
        <v>4.1900000000000004</v>
      </c>
      <c r="E28" s="713"/>
      <c r="F28" s="713">
        <v>6.9349999999999996</v>
      </c>
      <c r="G28" s="713">
        <v>0</v>
      </c>
      <c r="H28" s="713">
        <v>6.9349999999999996</v>
      </c>
      <c r="I28" s="714" t="s">
        <v>329</v>
      </c>
      <c r="J28" s="715" t="s">
        <v>1</v>
      </c>
    </row>
    <row r="29" spans="1:10" ht="14.45" customHeight="1" x14ac:dyDescent="0.2">
      <c r="A29" s="711" t="s">
        <v>572</v>
      </c>
      <c r="B29" s="712" t="s">
        <v>574</v>
      </c>
      <c r="C29" s="713">
        <v>17.026620000000001</v>
      </c>
      <c r="D29" s="713">
        <v>15.629190000000001</v>
      </c>
      <c r="E29" s="713"/>
      <c r="F29" s="713">
        <v>24.341190000000001</v>
      </c>
      <c r="G29" s="713">
        <v>0</v>
      </c>
      <c r="H29" s="713">
        <v>24.341190000000001</v>
      </c>
      <c r="I29" s="714" t="s">
        <v>329</v>
      </c>
      <c r="J29" s="715" t="s">
        <v>575</v>
      </c>
    </row>
    <row r="30" spans="1:10" ht="14.45" customHeight="1" x14ac:dyDescent="0.2">
      <c r="A30" s="711" t="s">
        <v>329</v>
      </c>
      <c r="B30" s="712" t="s">
        <v>329</v>
      </c>
      <c r="C30" s="713" t="s">
        <v>329</v>
      </c>
      <c r="D30" s="713" t="s">
        <v>329</v>
      </c>
      <c r="E30" s="713"/>
      <c r="F30" s="713" t="s">
        <v>329</v>
      </c>
      <c r="G30" s="713" t="s">
        <v>329</v>
      </c>
      <c r="H30" s="713" t="s">
        <v>329</v>
      </c>
      <c r="I30" s="714" t="s">
        <v>329</v>
      </c>
      <c r="J30" s="715" t="s">
        <v>576</v>
      </c>
    </row>
    <row r="31" spans="1:10" ht="14.45" customHeight="1" x14ac:dyDescent="0.2">
      <c r="A31" s="711" t="s">
        <v>577</v>
      </c>
      <c r="B31" s="712" t="s">
        <v>578</v>
      </c>
      <c r="C31" s="713" t="s">
        <v>329</v>
      </c>
      <c r="D31" s="713" t="s">
        <v>329</v>
      </c>
      <c r="E31" s="713"/>
      <c r="F31" s="713" t="s">
        <v>329</v>
      </c>
      <c r="G31" s="713" t="s">
        <v>329</v>
      </c>
      <c r="H31" s="713" t="s">
        <v>329</v>
      </c>
      <c r="I31" s="714" t="s">
        <v>329</v>
      </c>
      <c r="J31" s="715" t="s">
        <v>0</v>
      </c>
    </row>
    <row r="32" spans="1:10" ht="14.45" customHeight="1" x14ac:dyDescent="0.2">
      <c r="A32" s="711" t="s">
        <v>577</v>
      </c>
      <c r="B32" s="712" t="s">
        <v>1408</v>
      </c>
      <c r="C32" s="713">
        <v>0.70457999999999987</v>
      </c>
      <c r="D32" s="713">
        <v>0.71929999999999994</v>
      </c>
      <c r="E32" s="713"/>
      <c r="F32" s="713">
        <v>1.0765900000000002</v>
      </c>
      <c r="G32" s="713">
        <v>0</v>
      </c>
      <c r="H32" s="713">
        <v>1.0765900000000002</v>
      </c>
      <c r="I32" s="714" t="s">
        <v>329</v>
      </c>
      <c r="J32" s="715" t="s">
        <v>1</v>
      </c>
    </row>
    <row r="33" spans="1:10" ht="14.45" customHeight="1" x14ac:dyDescent="0.2">
      <c r="A33" s="711" t="s">
        <v>577</v>
      </c>
      <c r="B33" s="712" t="s">
        <v>1411</v>
      </c>
      <c r="C33" s="713">
        <v>4.4684399999999993</v>
      </c>
      <c r="D33" s="713">
        <v>2.9628400000000004</v>
      </c>
      <c r="E33" s="713"/>
      <c r="F33" s="713">
        <v>3.7663399999999996</v>
      </c>
      <c r="G33" s="713">
        <v>0</v>
      </c>
      <c r="H33" s="713">
        <v>3.7663399999999996</v>
      </c>
      <c r="I33" s="714" t="s">
        <v>329</v>
      </c>
      <c r="J33" s="715" t="s">
        <v>1</v>
      </c>
    </row>
    <row r="34" spans="1:10" ht="14.45" customHeight="1" x14ac:dyDescent="0.2">
      <c r="A34" s="711" t="s">
        <v>577</v>
      </c>
      <c r="B34" s="712" t="s">
        <v>1412</v>
      </c>
      <c r="C34" s="713">
        <v>84.13579</v>
      </c>
      <c r="D34" s="713">
        <v>84.644149999999996</v>
      </c>
      <c r="E34" s="713"/>
      <c r="F34" s="713">
        <v>83.736379999999969</v>
      </c>
      <c r="G34" s="713">
        <v>0</v>
      </c>
      <c r="H34" s="713">
        <v>83.736379999999969</v>
      </c>
      <c r="I34" s="714" t="s">
        <v>329</v>
      </c>
      <c r="J34" s="715" t="s">
        <v>1</v>
      </c>
    </row>
    <row r="35" spans="1:10" ht="14.45" customHeight="1" x14ac:dyDescent="0.2">
      <c r="A35" s="711" t="s">
        <v>577</v>
      </c>
      <c r="B35" s="712" t="s">
        <v>1414</v>
      </c>
      <c r="C35" s="713">
        <v>1.3087</v>
      </c>
      <c r="D35" s="713">
        <v>1.0840000000000001</v>
      </c>
      <c r="E35" s="713"/>
      <c r="F35" s="713">
        <v>0.47299999999999998</v>
      </c>
      <c r="G35" s="713">
        <v>0</v>
      </c>
      <c r="H35" s="713">
        <v>0.47299999999999998</v>
      </c>
      <c r="I35" s="714" t="s">
        <v>329</v>
      </c>
      <c r="J35" s="715" t="s">
        <v>1</v>
      </c>
    </row>
    <row r="36" spans="1:10" ht="14.45" customHeight="1" x14ac:dyDescent="0.2">
      <c r="A36" s="711" t="s">
        <v>577</v>
      </c>
      <c r="B36" s="712" t="s">
        <v>1415</v>
      </c>
      <c r="C36" s="713">
        <v>8.5968</v>
      </c>
      <c r="D36" s="713">
        <v>10.017200000000001</v>
      </c>
      <c r="E36" s="713"/>
      <c r="F36" s="713">
        <v>41.465000000000003</v>
      </c>
      <c r="G36" s="713">
        <v>0</v>
      </c>
      <c r="H36" s="713">
        <v>41.465000000000003</v>
      </c>
      <c r="I36" s="714" t="s">
        <v>329</v>
      </c>
      <c r="J36" s="715" t="s">
        <v>1</v>
      </c>
    </row>
    <row r="37" spans="1:10" ht="14.45" customHeight="1" x14ac:dyDescent="0.2">
      <c r="A37" s="711" t="s">
        <v>577</v>
      </c>
      <c r="B37" s="712" t="s">
        <v>1416</v>
      </c>
      <c r="C37" s="713">
        <v>0</v>
      </c>
      <c r="D37" s="713">
        <v>0</v>
      </c>
      <c r="E37" s="713"/>
      <c r="F37" s="713">
        <v>1.694</v>
      </c>
      <c r="G37" s="713">
        <v>0</v>
      </c>
      <c r="H37" s="713">
        <v>1.694</v>
      </c>
      <c r="I37" s="714" t="s">
        <v>329</v>
      </c>
      <c r="J37" s="715" t="s">
        <v>1</v>
      </c>
    </row>
    <row r="38" spans="1:10" ht="14.45" customHeight="1" x14ac:dyDescent="0.2">
      <c r="A38" s="711" t="s">
        <v>577</v>
      </c>
      <c r="B38" s="712" t="s">
        <v>579</v>
      </c>
      <c r="C38" s="713">
        <v>99.214309999999998</v>
      </c>
      <c r="D38" s="713">
        <v>99.427490000000006</v>
      </c>
      <c r="E38" s="713"/>
      <c r="F38" s="713">
        <v>132.21130999999994</v>
      </c>
      <c r="G38" s="713">
        <v>0</v>
      </c>
      <c r="H38" s="713">
        <v>132.21130999999994</v>
      </c>
      <c r="I38" s="714" t="s">
        <v>329</v>
      </c>
      <c r="J38" s="715" t="s">
        <v>575</v>
      </c>
    </row>
    <row r="39" spans="1:10" ht="14.45" customHeight="1" x14ac:dyDescent="0.2">
      <c r="A39" s="711" t="s">
        <v>329</v>
      </c>
      <c r="B39" s="712" t="s">
        <v>329</v>
      </c>
      <c r="C39" s="713" t="s">
        <v>329</v>
      </c>
      <c r="D39" s="713" t="s">
        <v>329</v>
      </c>
      <c r="E39" s="713"/>
      <c r="F39" s="713" t="s">
        <v>329</v>
      </c>
      <c r="G39" s="713" t="s">
        <v>329</v>
      </c>
      <c r="H39" s="713" t="s">
        <v>329</v>
      </c>
      <c r="I39" s="714" t="s">
        <v>329</v>
      </c>
      <c r="J39" s="715" t="s">
        <v>576</v>
      </c>
    </row>
    <row r="40" spans="1:10" ht="14.45" customHeight="1" x14ac:dyDescent="0.2">
      <c r="A40" s="711" t="s">
        <v>580</v>
      </c>
      <c r="B40" s="712" t="s">
        <v>581</v>
      </c>
      <c r="C40" s="713" t="s">
        <v>329</v>
      </c>
      <c r="D40" s="713" t="s">
        <v>329</v>
      </c>
      <c r="E40" s="713"/>
      <c r="F40" s="713" t="s">
        <v>329</v>
      </c>
      <c r="G40" s="713" t="s">
        <v>329</v>
      </c>
      <c r="H40" s="713" t="s">
        <v>329</v>
      </c>
      <c r="I40" s="714" t="s">
        <v>329</v>
      </c>
      <c r="J40" s="715" t="s">
        <v>0</v>
      </c>
    </row>
    <row r="41" spans="1:10" ht="14.45" customHeight="1" x14ac:dyDescent="0.2">
      <c r="A41" s="711" t="s">
        <v>580</v>
      </c>
      <c r="B41" s="712" t="s">
        <v>1410</v>
      </c>
      <c r="C41" s="713">
        <v>0</v>
      </c>
      <c r="D41" s="713">
        <v>0.30885000000000001</v>
      </c>
      <c r="E41" s="713"/>
      <c r="F41" s="713">
        <v>0.33759</v>
      </c>
      <c r="G41" s="713">
        <v>0</v>
      </c>
      <c r="H41" s="713">
        <v>0.33759</v>
      </c>
      <c r="I41" s="714" t="s">
        <v>329</v>
      </c>
      <c r="J41" s="715" t="s">
        <v>1</v>
      </c>
    </row>
    <row r="42" spans="1:10" ht="14.45" customHeight="1" x14ac:dyDescent="0.2">
      <c r="A42" s="711" t="s">
        <v>580</v>
      </c>
      <c r="B42" s="712" t="s">
        <v>1411</v>
      </c>
      <c r="C42" s="713">
        <v>1.95E-2</v>
      </c>
      <c r="D42" s="713">
        <v>0.17133999999999999</v>
      </c>
      <c r="E42" s="713"/>
      <c r="F42" s="713">
        <v>1.34415</v>
      </c>
      <c r="G42" s="713">
        <v>0</v>
      </c>
      <c r="H42" s="713">
        <v>1.34415</v>
      </c>
      <c r="I42" s="714" t="s">
        <v>329</v>
      </c>
      <c r="J42" s="715" t="s">
        <v>1</v>
      </c>
    </row>
    <row r="43" spans="1:10" ht="14.45" customHeight="1" x14ac:dyDescent="0.2">
      <c r="A43" s="711" t="s">
        <v>580</v>
      </c>
      <c r="B43" s="712" t="s">
        <v>1412</v>
      </c>
      <c r="C43" s="713">
        <v>3.2981599999999998</v>
      </c>
      <c r="D43" s="713">
        <v>2.8746300000000002</v>
      </c>
      <c r="E43" s="713"/>
      <c r="F43" s="713">
        <v>3.25346</v>
      </c>
      <c r="G43" s="713">
        <v>0</v>
      </c>
      <c r="H43" s="713">
        <v>3.25346</v>
      </c>
      <c r="I43" s="714" t="s">
        <v>329</v>
      </c>
      <c r="J43" s="715" t="s">
        <v>1</v>
      </c>
    </row>
    <row r="44" spans="1:10" ht="14.45" customHeight="1" x14ac:dyDescent="0.2">
      <c r="A44" s="711" t="s">
        <v>580</v>
      </c>
      <c r="B44" s="712" t="s">
        <v>1414</v>
      </c>
      <c r="C44" s="713">
        <v>4.0529999999999999</v>
      </c>
      <c r="D44" s="713">
        <v>3.8542700000000001</v>
      </c>
      <c r="E44" s="713"/>
      <c r="F44" s="713">
        <v>1.163</v>
      </c>
      <c r="G44" s="713">
        <v>0</v>
      </c>
      <c r="H44" s="713">
        <v>1.163</v>
      </c>
      <c r="I44" s="714" t="s">
        <v>329</v>
      </c>
      <c r="J44" s="715" t="s">
        <v>1</v>
      </c>
    </row>
    <row r="45" spans="1:10" ht="14.45" customHeight="1" x14ac:dyDescent="0.2">
      <c r="A45" s="711" t="s">
        <v>580</v>
      </c>
      <c r="B45" s="712" t="s">
        <v>1415</v>
      </c>
      <c r="C45" s="713">
        <v>1.756</v>
      </c>
      <c r="D45" s="713">
        <v>1.764</v>
      </c>
      <c r="E45" s="713"/>
      <c r="F45" s="713">
        <v>12.068</v>
      </c>
      <c r="G45" s="713">
        <v>0</v>
      </c>
      <c r="H45" s="713">
        <v>12.068</v>
      </c>
      <c r="I45" s="714" t="s">
        <v>329</v>
      </c>
      <c r="J45" s="715" t="s">
        <v>1</v>
      </c>
    </row>
    <row r="46" spans="1:10" ht="14.45" customHeight="1" x14ac:dyDescent="0.2">
      <c r="A46" s="711" t="s">
        <v>580</v>
      </c>
      <c r="B46" s="712" t="s">
        <v>582</v>
      </c>
      <c r="C46" s="713">
        <v>9.1266599999999993</v>
      </c>
      <c r="D46" s="713">
        <v>8.9730899999999991</v>
      </c>
      <c r="E46" s="713"/>
      <c r="F46" s="713">
        <v>18.1662</v>
      </c>
      <c r="G46" s="713">
        <v>0</v>
      </c>
      <c r="H46" s="713">
        <v>18.1662</v>
      </c>
      <c r="I46" s="714" t="s">
        <v>329</v>
      </c>
      <c r="J46" s="715" t="s">
        <v>575</v>
      </c>
    </row>
    <row r="47" spans="1:10" ht="14.45" customHeight="1" x14ac:dyDescent="0.2">
      <c r="A47" s="711" t="s">
        <v>329</v>
      </c>
      <c r="B47" s="712" t="s">
        <v>329</v>
      </c>
      <c r="C47" s="713" t="s">
        <v>329</v>
      </c>
      <c r="D47" s="713" t="s">
        <v>329</v>
      </c>
      <c r="E47" s="713"/>
      <c r="F47" s="713" t="s">
        <v>329</v>
      </c>
      <c r="G47" s="713" t="s">
        <v>329</v>
      </c>
      <c r="H47" s="713" t="s">
        <v>329</v>
      </c>
      <c r="I47" s="714" t="s">
        <v>329</v>
      </c>
      <c r="J47" s="715" t="s">
        <v>576</v>
      </c>
    </row>
    <row r="48" spans="1:10" ht="14.45" customHeight="1" x14ac:dyDescent="0.2">
      <c r="A48" s="711" t="s">
        <v>583</v>
      </c>
      <c r="B48" s="712" t="s">
        <v>584</v>
      </c>
      <c r="C48" s="713" t="s">
        <v>329</v>
      </c>
      <c r="D48" s="713" t="s">
        <v>329</v>
      </c>
      <c r="E48" s="713"/>
      <c r="F48" s="713" t="s">
        <v>329</v>
      </c>
      <c r="G48" s="713" t="s">
        <v>329</v>
      </c>
      <c r="H48" s="713" t="s">
        <v>329</v>
      </c>
      <c r="I48" s="714" t="s">
        <v>329</v>
      </c>
      <c r="J48" s="715" t="s">
        <v>0</v>
      </c>
    </row>
    <row r="49" spans="1:10" ht="14.45" customHeight="1" x14ac:dyDescent="0.2">
      <c r="A49" s="711" t="s">
        <v>583</v>
      </c>
      <c r="B49" s="712" t="s">
        <v>1408</v>
      </c>
      <c r="C49" s="713">
        <v>0</v>
      </c>
      <c r="D49" s="713">
        <v>0</v>
      </c>
      <c r="E49" s="713"/>
      <c r="F49" s="713">
        <v>0.12185</v>
      </c>
      <c r="G49" s="713">
        <v>0</v>
      </c>
      <c r="H49" s="713">
        <v>0.12185</v>
      </c>
      <c r="I49" s="714" t="s">
        <v>329</v>
      </c>
      <c r="J49" s="715" t="s">
        <v>1</v>
      </c>
    </row>
    <row r="50" spans="1:10" ht="14.45" customHeight="1" x14ac:dyDescent="0.2">
      <c r="A50" s="711" t="s">
        <v>583</v>
      </c>
      <c r="B50" s="712" t="s">
        <v>1411</v>
      </c>
      <c r="C50" s="713">
        <v>10.022179999999999</v>
      </c>
      <c r="D50" s="713">
        <v>9.9401399999999995</v>
      </c>
      <c r="E50" s="713"/>
      <c r="F50" s="713">
        <v>14.935730000000001</v>
      </c>
      <c r="G50" s="713">
        <v>0</v>
      </c>
      <c r="H50" s="713">
        <v>14.935730000000001</v>
      </c>
      <c r="I50" s="714" t="s">
        <v>329</v>
      </c>
      <c r="J50" s="715" t="s">
        <v>1</v>
      </c>
    </row>
    <row r="51" spans="1:10" ht="14.45" customHeight="1" x14ac:dyDescent="0.2">
      <c r="A51" s="711" t="s">
        <v>583</v>
      </c>
      <c r="B51" s="712" t="s">
        <v>1412</v>
      </c>
      <c r="C51" s="713">
        <v>1796.5890200000001</v>
      </c>
      <c r="D51" s="713">
        <v>1678.8456200000003</v>
      </c>
      <c r="E51" s="713"/>
      <c r="F51" s="713">
        <v>1843.3655899999999</v>
      </c>
      <c r="G51" s="713">
        <v>0</v>
      </c>
      <c r="H51" s="713">
        <v>1843.3655899999999</v>
      </c>
      <c r="I51" s="714" t="s">
        <v>329</v>
      </c>
      <c r="J51" s="715" t="s">
        <v>1</v>
      </c>
    </row>
    <row r="52" spans="1:10" ht="14.45" customHeight="1" x14ac:dyDescent="0.2">
      <c r="A52" s="711" t="s">
        <v>583</v>
      </c>
      <c r="B52" s="712" t="s">
        <v>1413</v>
      </c>
      <c r="C52" s="713">
        <v>0</v>
      </c>
      <c r="D52" s="713">
        <v>4.1013599999999997</v>
      </c>
      <c r="E52" s="713"/>
      <c r="F52" s="713">
        <v>0</v>
      </c>
      <c r="G52" s="713">
        <v>0</v>
      </c>
      <c r="H52" s="713">
        <v>0</v>
      </c>
      <c r="I52" s="714" t="s">
        <v>329</v>
      </c>
      <c r="J52" s="715" t="s">
        <v>1</v>
      </c>
    </row>
    <row r="53" spans="1:10" ht="14.45" customHeight="1" x14ac:dyDescent="0.2">
      <c r="A53" s="711" t="s">
        <v>583</v>
      </c>
      <c r="B53" s="712" t="s">
        <v>1414</v>
      </c>
      <c r="C53" s="713">
        <v>3.9151500000000001</v>
      </c>
      <c r="D53" s="713">
        <v>3.4033600000000002</v>
      </c>
      <c r="E53" s="713"/>
      <c r="F53" s="713">
        <v>1.3560000000000001</v>
      </c>
      <c r="G53" s="713">
        <v>0</v>
      </c>
      <c r="H53" s="713">
        <v>1.3560000000000001</v>
      </c>
      <c r="I53" s="714" t="s">
        <v>329</v>
      </c>
      <c r="J53" s="715" t="s">
        <v>1</v>
      </c>
    </row>
    <row r="54" spans="1:10" ht="14.45" customHeight="1" x14ac:dyDescent="0.2">
      <c r="A54" s="711" t="s">
        <v>583</v>
      </c>
      <c r="B54" s="712" t="s">
        <v>1415</v>
      </c>
      <c r="C54" s="713">
        <v>14.41212</v>
      </c>
      <c r="D54" s="713">
        <v>16.701530000000002</v>
      </c>
      <c r="E54" s="713"/>
      <c r="F54" s="713">
        <v>69.912600000000012</v>
      </c>
      <c r="G54" s="713">
        <v>0</v>
      </c>
      <c r="H54" s="713">
        <v>69.912600000000012</v>
      </c>
      <c r="I54" s="714" t="s">
        <v>329</v>
      </c>
      <c r="J54" s="715" t="s">
        <v>1</v>
      </c>
    </row>
    <row r="55" spans="1:10" ht="14.45" customHeight="1" x14ac:dyDescent="0.2">
      <c r="A55" s="711" t="s">
        <v>583</v>
      </c>
      <c r="B55" s="712" t="s">
        <v>1416</v>
      </c>
      <c r="C55" s="713">
        <v>0</v>
      </c>
      <c r="D55" s="713">
        <v>0</v>
      </c>
      <c r="E55" s="713"/>
      <c r="F55" s="713">
        <v>0</v>
      </c>
      <c r="G55" s="713">
        <v>0</v>
      </c>
      <c r="H55" s="713">
        <v>0</v>
      </c>
      <c r="I55" s="714" t="s">
        <v>329</v>
      </c>
      <c r="J55" s="715" t="s">
        <v>1</v>
      </c>
    </row>
    <row r="56" spans="1:10" ht="14.45" customHeight="1" x14ac:dyDescent="0.2">
      <c r="A56" s="711" t="s">
        <v>583</v>
      </c>
      <c r="B56" s="712" t="s">
        <v>585</v>
      </c>
      <c r="C56" s="713">
        <v>1824.9384700000001</v>
      </c>
      <c r="D56" s="713">
        <v>1712.9920100000004</v>
      </c>
      <c r="E56" s="713"/>
      <c r="F56" s="713">
        <v>1929.6917699999999</v>
      </c>
      <c r="G56" s="713">
        <v>0</v>
      </c>
      <c r="H56" s="713">
        <v>1929.6917699999999</v>
      </c>
      <c r="I56" s="714" t="s">
        <v>329</v>
      </c>
      <c r="J56" s="715" t="s">
        <v>575</v>
      </c>
    </row>
    <row r="57" spans="1:10" ht="14.45" customHeight="1" x14ac:dyDescent="0.2">
      <c r="A57" s="711" t="s">
        <v>329</v>
      </c>
      <c r="B57" s="712" t="s">
        <v>329</v>
      </c>
      <c r="C57" s="713" t="s">
        <v>329</v>
      </c>
      <c r="D57" s="713" t="s">
        <v>329</v>
      </c>
      <c r="E57" s="713"/>
      <c r="F57" s="713" t="s">
        <v>329</v>
      </c>
      <c r="G57" s="713" t="s">
        <v>329</v>
      </c>
      <c r="H57" s="713" t="s">
        <v>329</v>
      </c>
      <c r="I57" s="714" t="s">
        <v>329</v>
      </c>
      <c r="J57" s="715" t="s">
        <v>576</v>
      </c>
    </row>
    <row r="58" spans="1:10" ht="14.45" customHeight="1" x14ac:dyDescent="0.2">
      <c r="A58" s="711" t="s">
        <v>563</v>
      </c>
      <c r="B58" s="712" t="s">
        <v>570</v>
      </c>
      <c r="C58" s="713">
        <v>1950.3060600000001</v>
      </c>
      <c r="D58" s="713">
        <v>1837.0217800000005</v>
      </c>
      <c r="E58" s="713"/>
      <c r="F58" s="713">
        <v>2112.58547</v>
      </c>
      <c r="G58" s="713">
        <v>0</v>
      </c>
      <c r="H58" s="713">
        <v>2112.58547</v>
      </c>
      <c r="I58" s="714" t="s">
        <v>329</v>
      </c>
      <c r="J58" s="715" t="s">
        <v>571</v>
      </c>
    </row>
  </sheetData>
  <mergeCells count="3">
    <mergeCell ref="A1:I1"/>
    <mergeCell ref="F3:I3"/>
    <mergeCell ref="C4:D4"/>
  </mergeCells>
  <conditionalFormatting sqref="F16 F59:F65537">
    <cfRule type="cellIs" dxfId="41" priority="18" stopIfTrue="1" operator="greaterThan">
      <formula>1</formula>
    </cfRule>
  </conditionalFormatting>
  <conditionalFormatting sqref="H5:H15">
    <cfRule type="expression" dxfId="40" priority="14">
      <formula>$H5&gt;0</formula>
    </cfRule>
  </conditionalFormatting>
  <conditionalFormatting sqref="I5:I15">
    <cfRule type="expression" dxfId="39" priority="15">
      <formula>$I5&gt;1</formula>
    </cfRule>
  </conditionalFormatting>
  <conditionalFormatting sqref="B5:B15">
    <cfRule type="expression" dxfId="38" priority="11">
      <formula>OR($J5="NS",$J5="SumaNS",$J5="Účet")</formula>
    </cfRule>
  </conditionalFormatting>
  <conditionalFormatting sqref="F5:I15 B5:D15">
    <cfRule type="expression" dxfId="37" priority="17">
      <formula>AND($J5&lt;&gt;"",$J5&lt;&gt;"mezeraKL")</formula>
    </cfRule>
  </conditionalFormatting>
  <conditionalFormatting sqref="B5:D15 F5:I15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35" priority="13">
      <formula>OR($J5="SumaNS",$J5="NS")</formula>
    </cfRule>
  </conditionalFormatting>
  <conditionalFormatting sqref="A5:A15">
    <cfRule type="expression" dxfId="34" priority="9">
      <formula>AND($J5&lt;&gt;"mezeraKL",$J5&lt;&gt;"")</formula>
    </cfRule>
  </conditionalFormatting>
  <conditionalFormatting sqref="A5:A15">
    <cfRule type="expression" dxfId="33" priority="10">
      <formula>AND($J5&lt;&gt;"",$J5&lt;&gt;"mezeraKL")</formula>
    </cfRule>
  </conditionalFormatting>
  <conditionalFormatting sqref="H17:H58">
    <cfRule type="expression" dxfId="32" priority="6">
      <formula>$H17&gt;0</formula>
    </cfRule>
  </conditionalFormatting>
  <conditionalFormatting sqref="A17:A58">
    <cfRule type="expression" dxfId="31" priority="5">
      <formula>AND($J17&lt;&gt;"mezeraKL",$J17&lt;&gt;"")</formula>
    </cfRule>
  </conditionalFormatting>
  <conditionalFormatting sqref="I17:I58">
    <cfRule type="expression" dxfId="30" priority="7">
      <formula>$I17&gt;1</formula>
    </cfRule>
  </conditionalFormatting>
  <conditionalFormatting sqref="B17:B58">
    <cfRule type="expression" dxfId="29" priority="4">
      <formula>OR($J17="NS",$J17="SumaNS",$J17="Účet")</formula>
    </cfRule>
  </conditionalFormatting>
  <conditionalFormatting sqref="A17:D58 F17:I58">
    <cfRule type="expression" dxfId="28" priority="8">
      <formula>AND($J17&lt;&gt;"",$J17&lt;&gt;"mezeraKL")</formula>
    </cfRule>
  </conditionalFormatting>
  <conditionalFormatting sqref="B17:D58 F17:I58">
    <cfRule type="expression" dxfId="27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58 F17:I58">
    <cfRule type="expression" dxfId="26" priority="2">
      <formula>OR($J17="SumaNS",$J17="NS")</formula>
    </cfRule>
  </conditionalFormatting>
  <hyperlinks>
    <hyperlink ref="A2" location="Obsah!A1" display="Zpět na Obsah  KL 01  1.-4.měsíc" xr:uid="{8E64C3D5-6654-419C-AEF3-5B3A3197C64D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7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330" bestFit="1" customWidth="1"/>
    <col min="6" max="6" width="18.7109375" style="334" customWidth="1"/>
    <col min="7" max="7" width="12.42578125" style="330" hidden="1" customWidth="1" outlineLevel="1"/>
    <col min="8" max="8" width="25.7109375" style="330" customWidth="1" collapsed="1"/>
    <col min="9" max="9" width="7.7109375" style="328" customWidth="1"/>
    <col min="10" max="10" width="10" style="328" customWidth="1"/>
    <col min="11" max="11" width="11.140625" style="328" customWidth="1"/>
    <col min="12" max="16384" width="8.85546875" style="247"/>
  </cols>
  <sheetData>
    <row r="1" spans="1:11" ht="18.600000000000001" customHeight="1" thickBot="1" x14ac:dyDescent="0.35">
      <c r="A1" s="553" t="s">
        <v>1642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0" t="s">
        <v>328</v>
      </c>
      <c r="B2" s="66"/>
      <c r="C2" s="332"/>
      <c r="D2" s="332"/>
      <c r="E2" s="332"/>
      <c r="F2" s="332"/>
      <c r="G2" s="332"/>
      <c r="H2" s="332"/>
      <c r="I2" s="333"/>
      <c r="J2" s="333"/>
      <c r="K2" s="333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19.947746902533908</v>
      </c>
      <c r="J3" s="203">
        <f>SUBTOTAL(9,J5:J1048576)</f>
        <v>105913</v>
      </c>
      <c r="K3" s="204">
        <f>SUBTOTAL(9,K5:K1048576)</f>
        <v>2112725.7176880739</v>
      </c>
    </row>
    <row r="4" spans="1:11" s="329" customFormat="1" ht="14.45" customHeight="1" thickBot="1" x14ac:dyDescent="0.25">
      <c r="A4" s="837" t="s">
        <v>4</v>
      </c>
      <c r="B4" s="717" t="s">
        <v>5</v>
      </c>
      <c r="C4" s="717" t="s">
        <v>0</v>
      </c>
      <c r="D4" s="717" t="s">
        <v>6</v>
      </c>
      <c r="E4" s="717" t="s">
        <v>7</v>
      </c>
      <c r="F4" s="717" t="s">
        <v>1</v>
      </c>
      <c r="G4" s="717" t="s">
        <v>89</v>
      </c>
      <c r="H4" s="719" t="s">
        <v>11</v>
      </c>
      <c r="I4" s="720" t="s">
        <v>183</v>
      </c>
      <c r="J4" s="720" t="s">
        <v>13</v>
      </c>
      <c r="K4" s="721" t="s">
        <v>200</v>
      </c>
    </row>
    <row r="5" spans="1:11" ht="14.45" customHeight="1" x14ac:dyDescent="0.2">
      <c r="A5" s="806" t="s">
        <v>563</v>
      </c>
      <c r="B5" s="807" t="s">
        <v>564</v>
      </c>
      <c r="C5" s="810" t="s">
        <v>589</v>
      </c>
      <c r="D5" s="838" t="s">
        <v>590</v>
      </c>
      <c r="E5" s="810" t="s">
        <v>1417</v>
      </c>
      <c r="F5" s="838" t="s">
        <v>1418</v>
      </c>
      <c r="G5" s="810" t="s">
        <v>1419</v>
      </c>
      <c r="H5" s="810" t="s">
        <v>1420</v>
      </c>
      <c r="I5" s="225">
        <v>1591.6666666666667</v>
      </c>
      <c r="J5" s="225">
        <v>5</v>
      </c>
      <c r="K5" s="830">
        <v>8175</v>
      </c>
    </row>
    <row r="6" spans="1:11" ht="14.45" customHeight="1" x14ac:dyDescent="0.2">
      <c r="A6" s="821" t="s">
        <v>563</v>
      </c>
      <c r="B6" s="822" t="s">
        <v>564</v>
      </c>
      <c r="C6" s="825" t="s">
        <v>572</v>
      </c>
      <c r="D6" s="839" t="s">
        <v>573</v>
      </c>
      <c r="E6" s="825" t="s">
        <v>1421</v>
      </c>
      <c r="F6" s="839" t="s">
        <v>1422</v>
      </c>
      <c r="G6" s="825" t="s">
        <v>1423</v>
      </c>
      <c r="H6" s="825" t="s">
        <v>1424</v>
      </c>
      <c r="I6" s="831">
        <v>1375</v>
      </c>
      <c r="J6" s="831">
        <v>2</v>
      </c>
      <c r="K6" s="832">
        <v>2750</v>
      </c>
    </row>
    <row r="7" spans="1:11" ht="14.45" customHeight="1" x14ac:dyDescent="0.2">
      <c r="A7" s="821" t="s">
        <v>563</v>
      </c>
      <c r="B7" s="822" t="s">
        <v>564</v>
      </c>
      <c r="C7" s="825" t="s">
        <v>572</v>
      </c>
      <c r="D7" s="839" t="s">
        <v>573</v>
      </c>
      <c r="E7" s="825" t="s">
        <v>1421</v>
      </c>
      <c r="F7" s="839" t="s">
        <v>1422</v>
      </c>
      <c r="G7" s="825" t="s">
        <v>1425</v>
      </c>
      <c r="H7" s="825" t="s">
        <v>1426</v>
      </c>
      <c r="I7" s="831">
        <v>74.058485938367255</v>
      </c>
      <c r="J7" s="831">
        <v>1</v>
      </c>
      <c r="K7" s="832">
        <v>74.058485938367255</v>
      </c>
    </row>
    <row r="8" spans="1:11" ht="14.45" customHeight="1" x14ac:dyDescent="0.2">
      <c r="A8" s="821" t="s">
        <v>563</v>
      </c>
      <c r="B8" s="822" t="s">
        <v>564</v>
      </c>
      <c r="C8" s="825" t="s">
        <v>572</v>
      </c>
      <c r="D8" s="839" t="s">
        <v>573</v>
      </c>
      <c r="E8" s="825" t="s">
        <v>1427</v>
      </c>
      <c r="F8" s="839" t="s">
        <v>1428</v>
      </c>
      <c r="G8" s="825" t="s">
        <v>1429</v>
      </c>
      <c r="H8" s="825" t="s">
        <v>1430</v>
      </c>
      <c r="I8" s="831">
        <v>109.61000061035156</v>
      </c>
      <c r="J8" s="831">
        <v>1</v>
      </c>
      <c r="K8" s="832">
        <v>109.61000061035156</v>
      </c>
    </row>
    <row r="9" spans="1:11" ht="14.45" customHeight="1" x14ac:dyDescent="0.2">
      <c r="A9" s="821" t="s">
        <v>563</v>
      </c>
      <c r="B9" s="822" t="s">
        <v>564</v>
      </c>
      <c r="C9" s="825" t="s">
        <v>572</v>
      </c>
      <c r="D9" s="839" t="s">
        <v>573</v>
      </c>
      <c r="E9" s="825" t="s">
        <v>1427</v>
      </c>
      <c r="F9" s="839" t="s">
        <v>1428</v>
      </c>
      <c r="G9" s="825" t="s">
        <v>1431</v>
      </c>
      <c r="H9" s="825" t="s">
        <v>1432</v>
      </c>
      <c r="I9" s="831">
        <v>11.640000343322754</v>
      </c>
      <c r="J9" s="831">
        <v>1</v>
      </c>
      <c r="K9" s="832">
        <v>11.640000343322754</v>
      </c>
    </row>
    <row r="10" spans="1:11" ht="14.45" customHeight="1" x14ac:dyDescent="0.2">
      <c r="A10" s="821" t="s">
        <v>563</v>
      </c>
      <c r="B10" s="822" t="s">
        <v>564</v>
      </c>
      <c r="C10" s="825" t="s">
        <v>572</v>
      </c>
      <c r="D10" s="839" t="s">
        <v>573</v>
      </c>
      <c r="E10" s="825" t="s">
        <v>1427</v>
      </c>
      <c r="F10" s="839" t="s">
        <v>1428</v>
      </c>
      <c r="G10" s="825" t="s">
        <v>1433</v>
      </c>
      <c r="H10" s="825" t="s">
        <v>1434</v>
      </c>
      <c r="I10" s="831">
        <v>13.015000343322754</v>
      </c>
      <c r="J10" s="831">
        <v>2</v>
      </c>
      <c r="K10" s="832">
        <v>26.030000686645508</v>
      </c>
    </row>
    <row r="11" spans="1:11" ht="14.45" customHeight="1" x14ac:dyDescent="0.2">
      <c r="A11" s="821" t="s">
        <v>563</v>
      </c>
      <c r="B11" s="822" t="s">
        <v>564</v>
      </c>
      <c r="C11" s="825" t="s">
        <v>572</v>
      </c>
      <c r="D11" s="839" t="s">
        <v>573</v>
      </c>
      <c r="E11" s="825" t="s">
        <v>1427</v>
      </c>
      <c r="F11" s="839" t="s">
        <v>1428</v>
      </c>
      <c r="G11" s="825" t="s">
        <v>1435</v>
      </c>
      <c r="H11" s="825" t="s">
        <v>1436</v>
      </c>
      <c r="I11" s="831">
        <v>0.37999999523162842</v>
      </c>
      <c r="J11" s="831">
        <v>50</v>
      </c>
      <c r="K11" s="832">
        <v>19</v>
      </c>
    </row>
    <row r="12" spans="1:11" ht="14.45" customHeight="1" x14ac:dyDescent="0.2">
      <c r="A12" s="821" t="s">
        <v>563</v>
      </c>
      <c r="B12" s="822" t="s">
        <v>564</v>
      </c>
      <c r="C12" s="825" t="s">
        <v>572</v>
      </c>
      <c r="D12" s="839" t="s">
        <v>573</v>
      </c>
      <c r="E12" s="825" t="s">
        <v>1427</v>
      </c>
      <c r="F12" s="839" t="s">
        <v>1428</v>
      </c>
      <c r="G12" s="825" t="s">
        <v>1437</v>
      </c>
      <c r="H12" s="825" t="s">
        <v>1438</v>
      </c>
      <c r="I12" s="831">
        <v>13.083333333333334</v>
      </c>
      <c r="J12" s="831">
        <v>36</v>
      </c>
      <c r="K12" s="832">
        <v>471.00001525878906</v>
      </c>
    </row>
    <row r="13" spans="1:11" ht="14.45" customHeight="1" x14ac:dyDescent="0.2">
      <c r="A13" s="821" t="s">
        <v>563</v>
      </c>
      <c r="B13" s="822" t="s">
        <v>564</v>
      </c>
      <c r="C13" s="825" t="s">
        <v>572</v>
      </c>
      <c r="D13" s="839" t="s">
        <v>573</v>
      </c>
      <c r="E13" s="825" t="s">
        <v>1427</v>
      </c>
      <c r="F13" s="839" t="s">
        <v>1428</v>
      </c>
      <c r="G13" s="825" t="s">
        <v>1439</v>
      </c>
      <c r="H13" s="825" t="s">
        <v>1440</v>
      </c>
      <c r="I13" s="831">
        <v>7.820000171661377</v>
      </c>
      <c r="J13" s="831">
        <v>2</v>
      </c>
      <c r="K13" s="832">
        <v>15.640000343322754</v>
      </c>
    </row>
    <row r="14" spans="1:11" ht="14.45" customHeight="1" x14ac:dyDescent="0.2">
      <c r="A14" s="821" t="s">
        <v>563</v>
      </c>
      <c r="B14" s="822" t="s">
        <v>564</v>
      </c>
      <c r="C14" s="825" t="s">
        <v>572</v>
      </c>
      <c r="D14" s="839" t="s">
        <v>573</v>
      </c>
      <c r="E14" s="825" t="s">
        <v>1427</v>
      </c>
      <c r="F14" s="839" t="s">
        <v>1428</v>
      </c>
      <c r="G14" s="825" t="s">
        <v>1441</v>
      </c>
      <c r="H14" s="825" t="s">
        <v>1442</v>
      </c>
      <c r="I14" s="831">
        <v>7.0900001525878906</v>
      </c>
      <c r="J14" s="831">
        <v>2</v>
      </c>
      <c r="K14" s="832">
        <v>14.170000076293945</v>
      </c>
    </row>
    <row r="15" spans="1:11" ht="14.45" customHeight="1" x14ac:dyDescent="0.2">
      <c r="A15" s="821" t="s">
        <v>563</v>
      </c>
      <c r="B15" s="822" t="s">
        <v>564</v>
      </c>
      <c r="C15" s="825" t="s">
        <v>572</v>
      </c>
      <c r="D15" s="839" t="s">
        <v>573</v>
      </c>
      <c r="E15" s="825" t="s">
        <v>1427</v>
      </c>
      <c r="F15" s="839" t="s">
        <v>1428</v>
      </c>
      <c r="G15" s="825" t="s">
        <v>1443</v>
      </c>
      <c r="H15" s="825" t="s">
        <v>1444</v>
      </c>
      <c r="I15" s="831">
        <v>8.3350000381469727</v>
      </c>
      <c r="J15" s="831">
        <v>4</v>
      </c>
      <c r="K15" s="832">
        <v>33.340000152587891</v>
      </c>
    </row>
    <row r="16" spans="1:11" ht="14.45" customHeight="1" x14ac:dyDescent="0.2">
      <c r="A16" s="821" t="s">
        <v>563</v>
      </c>
      <c r="B16" s="822" t="s">
        <v>564</v>
      </c>
      <c r="C16" s="825" t="s">
        <v>572</v>
      </c>
      <c r="D16" s="839" t="s">
        <v>573</v>
      </c>
      <c r="E16" s="825" t="s">
        <v>1427</v>
      </c>
      <c r="F16" s="839" t="s">
        <v>1428</v>
      </c>
      <c r="G16" s="825" t="s">
        <v>1445</v>
      </c>
      <c r="H16" s="825" t="s">
        <v>1446</v>
      </c>
      <c r="I16" s="831">
        <v>9.5900001525878906</v>
      </c>
      <c r="J16" s="831">
        <v>2</v>
      </c>
      <c r="K16" s="832">
        <v>19.180000305175781</v>
      </c>
    </row>
    <row r="17" spans="1:11" ht="14.45" customHeight="1" x14ac:dyDescent="0.2">
      <c r="A17" s="821" t="s">
        <v>563</v>
      </c>
      <c r="B17" s="822" t="s">
        <v>564</v>
      </c>
      <c r="C17" s="825" t="s">
        <v>572</v>
      </c>
      <c r="D17" s="839" t="s">
        <v>573</v>
      </c>
      <c r="E17" s="825" t="s">
        <v>1427</v>
      </c>
      <c r="F17" s="839" t="s">
        <v>1428</v>
      </c>
      <c r="G17" s="825" t="s">
        <v>1447</v>
      </c>
      <c r="H17" s="825" t="s">
        <v>1448</v>
      </c>
      <c r="I17" s="831">
        <v>72.220001220703125</v>
      </c>
      <c r="J17" s="831">
        <v>4</v>
      </c>
      <c r="K17" s="832">
        <v>288.8800048828125</v>
      </c>
    </row>
    <row r="18" spans="1:11" ht="14.45" customHeight="1" x14ac:dyDescent="0.2">
      <c r="A18" s="821" t="s">
        <v>563</v>
      </c>
      <c r="B18" s="822" t="s">
        <v>564</v>
      </c>
      <c r="C18" s="825" t="s">
        <v>572</v>
      </c>
      <c r="D18" s="839" t="s">
        <v>573</v>
      </c>
      <c r="E18" s="825" t="s">
        <v>1427</v>
      </c>
      <c r="F18" s="839" t="s">
        <v>1428</v>
      </c>
      <c r="G18" s="825" t="s">
        <v>1449</v>
      </c>
      <c r="H18" s="825" t="s">
        <v>1450</v>
      </c>
      <c r="I18" s="831">
        <v>19.959999084472656</v>
      </c>
      <c r="J18" s="831">
        <v>4</v>
      </c>
      <c r="K18" s="832">
        <v>79.839996337890625</v>
      </c>
    </row>
    <row r="19" spans="1:11" ht="14.45" customHeight="1" x14ac:dyDescent="0.2">
      <c r="A19" s="821" t="s">
        <v>563</v>
      </c>
      <c r="B19" s="822" t="s">
        <v>564</v>
      </c>
      <c r="C19" s="825" t="s">
        <v>572</v>
      </c>
      <c r="D19" s="839" t="s">
        <v>573</v>
      </c>
      <c r="E19" s="825" t="s">
        <v>1427</v>
      </c>
      <c r="F19" s="839" t="s">
        <v>1428</v>
      </c>
      <c r="G19" s="825" t="s">
        <v>1451</v>
      </c>
      <c r="H19" s="825" t="s">
        <v>1452</v>
      </c>
      <c r="I19" s="831">
        <v>25.239999771118164</v>
      </c>
      <c r="J19" s="831">
        <v>4</v>
      </c>
      <c r="K19" s="832">
        <v>100.95999908447266</v>
      </c>
    </row>
    <row r="20" spans="1:11" ht="14.45" customHeight="1" x14ac:dyDescent="0.2">
      <c r="A20" s="821" t="s">
        <v>563</v>
      </c>
      <c r="B20" s="822" t="s">
        <v>564</v>
      </c>
      <c r="C20" s="825" t="s">
        <v>572</v>
      </c>
      <c r="D20" s="839" t="s">
        <v>573</v>
      </c>
      <c r="E20" s="825" t="s">
        <v>1427</v>
      </c>
      <c r="F20" s="839" t="s">
        <v>1428</v>
      </c>
      <c r="G20" s="825" t="s">
        <v>1453</v>
      </c>
      <c r="H20" s="825" t="s">
        <v>1454</v>
      </c>
      <c r="I20" s="831">
        <v>31.422000122070312</v>
      </c>
      <c r="J20" s="831">
        <v>10</v>
      </c>
      <c r="K20" s="832">
        <v>314.22000122070313</v>
      </c>
    </row>
    <row r="21" spans="1:11" ht="14.45" customHeight="1" x14ac:dyDescent="0.2">
      <c r="A21" s="821" t="s">
        <v>563</v>
      </c>
      <c r="B21" s="822" t="s">
        <v>564</v>
      </c>
      <c r="C21" s="825" t="s">
        <v>572</v>
      </c>
      <c r="D21" s="839" t="s">
        <v>573</v>
      </c>
      <c r="E21" s="825" t="s">
        <v>1427</v>
      </c>
      <c r="F21" s="839" t="s">
        <v>1428</v>
      </c>
      <c r="G21" s="825" t="s">
        <v>1455</v>
      </c>
      <c r="H21" s="825" t="s">
        <v>1456</v>
      </c>
      <c r="I21" s="831">
        <v>260.29998779296875</v>
      </c>
      <c r="J21" s="831">
        <v>1</v>
      </c>
      <c r="K21" s="832">
        <v>260.29998779296875</v>
      </c>
    </row>
    <row r="22" spans="1:11" ht="14.45" customHeight="1" x14ac:dyDescent="0.2">
      <c r="A22" s="821" t="s">
        <v>563</v>
      </c>
      <c r="B22" s="822" t="s">
        <v>564</v>
      </c>
      <c r="C22" s="825" t="s">
        <v>572</v>
      </c>
      <c r="D22" s="839" t="s">
        <v>573</v>
      </c>
      <c r="E22" s="825" t="s">
        <v>1457</v>
      </c>
      <c r="F22" s="839" t="s">
        <v>1458</v>
      </c>
      <c r="G22" s="825" t="s">
        <v>1459</v>
      </c>
      <c r="H22" s="825" t="s">
        <v>1460</v>
      </c>
      <c r="I22" s="831">
        <v>1.4999999664723873E-2</v>
      </c>
      <c r="J22" s="831">
        <v>700</v>
      </c>
      <c r="K22" s="832">
        <v>9</v>
      </c>
    </row>
    <row r="23" spans="1:11" ht="14.45" customHeight="1" x14ac:dyDescent="0.2">
      <c r="A23" s="821" t="s">
        <v>563</v>
      </c>
      <c r="B23" s="822" t="s">
        <v>564</v>
      </c>
      <c r="C23" s="825" t="s">
        <v>572</v>
      </c>
      <c r="D23" s="839" t="s">
        <v>573</v>
      </c>
      <c r="E23" s="825" t="s">
        <v>1457</v>
      </c>
      <c r="F23" s="839" t="s">
        <v>1458</v>
      </c>
      <c r="G23" s="825" t="s">
        <v>1461</v>
      </c>
      <c r="H23" s="825" t="s">
        <v>1462</v>
      </c>
      <c r="I23" s="831">
        <v>33.880001068115234</v>
      </c>
      <c r="J23" s="831">
        <v>1</v>
      </c>
      <c r="K23" s="832">
        <v>33.880001068115234</v>
      </c>
    </row>
    <row r="24" spans="1:11" ht="14.45" customHeight="1" x14ac:dyDescent="0.2">
      <c r="A24" s="821" t="s">
        <v>563</v>
      </c>
      <c r="B24" s="822" t="s">
        <v>564</v>
      </c>
      <c r="C24" s="825" t="s">
        <v>572</v>
      </c>
      <c r="D24" s="839" t="s">
        <v>573</v>
      </c>
      <c r="E24" s="825" t="s">
        <v>1457</v>
      </c>
      <c r="F24" s="839" t="s">
        <v>1458</v>
      </c>
      <c r="G24" s="825" t="s">
        <v>1463</v>
      </c>
      <c r="H24" s="825" t="s">
        <v>1464</v>
      </c>
      <c r="I24" s="831">
        <v>37.900001525878906</v>
      </c>
      <c r="J24" s="831">
        <v>2</v>
      </c>
      <c r="K24" s="832">
        <v>75.800003051757813</v>
      </c>
    </row>
    <row r="25" spans="1:11" ht="14.45" customHeight="1" x14ac:dyDescent="0.2">
      <c r="A25" s="821" t="s">
        <v>563</v>
      </c>
      <c r="B25" s="822" t="s">
        <v>564</v>
      </c>
      <c r="C25" s="825" t="s">
        <v>572</v>
      </c>
      <c r="D25" s="839" t="s">
        <v>573</v>
      </c>
      <c r="E25" s="825" t="s">
        <v>1457</v>
      </c>
      <c r="F25" s="839" t="s">
        <v>1458</v>
      </c>
      <c r="G25" s="825" t="s">
        <v>1465</v>
      </c>
      <c r="H25" s="825" t="s">
        <v>1466</v>
      </c>
      <c r="I25" s="831">
        <v>2.2899999618530273</v>
      </c>
      <c r="J25" s="831">
        <v>50</v>
      </c>
      <c r="K25" s="832">
        <v>114.5</v>
      </c>
    </row>
    <row r="26" spans="1:11" ht="14.45" customHeight="1" x14ac:dyDescent="0.2">
      <c r="A26" s="821" t="s">
        <v>563</v>
      </c>
      <c r="B26" s="822" t="s">
        <v>564</v>
      </c>
      <c r="C26" s="825" t="s">
        <v>572</v>
      </c>
      <c r="D26" s="839" t="s">
        <v>573</v>
      </c>
      <c r="E26" s="825" t="s">
        <v>1457</v>
      </c>
      <c r="F26" s="839" t="s">
        <v>1458</v>
      </c>
      <c r="G26" s="825" t="s">
        <v>1467</v>
      </c>
      <c r="H26" s="825" t="s">
        <v>1468</v>
      </c>
      <c r="I26" s="831">
        <v>28.440000534057617</v>
      </c>
      <c r="J26" s="831">
        <v>5</v>
      </c>
      <c r="K26" s="832">
        <v>142.17999267578125</v>
      </c>
    </row>
    <row r="27" spans="1:11" ht="14.45" customHeight="1" x14ac:dyDescent="0.2">
      <c r="A27" s="821" t="s">
        <v>563</v>
      </c>
      <c r="B27" s="822" t="s">
        <v>564</v>
      </c>
      <c r="C27" s="825" t="s">
        <v>572</v>
      </c>
      <c r="D27" s="839" t="s">
        <v>573</v>
      </c>
      <c r="E27" s="825" t="s">
        <v>1457</v>
      </c>
      <c r="F27" s="839" t="s">
        <v>1458</v>
      </c>
      <c r="G27" s="825" t="s">
        <v>1469</v>
      </c>
      <c r="H27" s="825" t="s">
        <v>1470</v>
      </c>
      <c r="I27" s="831">
        <v>172.5</v>
      </c>
      <c r="J27" s="831">
        <v>1</v>
      </c>
      <c r="K27" s="832">
        <v>172.5</v>
      </c>
    </row>
    <row r="28" spans="1:11" ht="14.45" customHeight="1" x14ac:dyDescent="0.2">
      <c r="A28" s="821" t="s">
        <v>563</v>
      </c>
      <c r="B28" s="822" t="s">
        <v>564</v>
      </c>
      <c r="C28" s="825" t="s">
        <v>572</v>
      </c>
      <c r="D28" s="839" t="s">
        <v>573</v>
      </c>
      <c r="E28" s="825" t="s">
        <v>1457</v>
      </c>
      <c r="F28" s="839" t="s">
        <v>1458</v>
      </c>
      <c r="G28" s="825" t="s">
        <v>1471</v>
      </c>
      <c r="H28" s="825" t="s">
        <v>1472</v>
      </c>
      <c r="I28" s="831">
        <v>0.82999998331069946</v>
      </c>
      <c r="J28" s="831">
        <v>800</v>
      </c>
      <c r="K28" s="832">
        <v>664</v>
      </c>
    </row>
    <row r="29" spans="1:11" ht="14.45" customHeight="1" x14ac:dyDescent="0.2">
      <c r="A29" s="821" t="s">
        <v>563</v>
      </c>
      <c r="B29" s="822" t="s">
        <v>564</v>
      </c>
      <c r="C29" s="825" t="s">
        <v>572</v>
      </c>
      <c r="D29" s="839" t="s">
        <v>573</v>
      </c>
      <c r="E29" s="825" t="s">
        <v>1457</v>
      </c>
      <c r="F29" s="839" t="s">
        <v>1458</v>
      </c>
      <c r="G29" s="825" t="s">
        <v>1473</v>
      </c>
      <c r="H29" s="825" t="s">
        <v>1474</v>
      </c>
      <c r="I29" s="831">
        <v>2.7455555862850614</v>
      </c>
      <c r="J29" s="831">
        <v>1900</v>
      </c>
      <c r="K29" s="832">
        <v>5222.5</v>
      </c>
    </row>
    <row r="30" spans="1:11" ht="14.45" customHeight="1" x14ac:dyDescent="0.2">
      <c r="A30" s="821" t="s">
        <v>563</v>
      </c>
      <c r="B30" s="822" t="s">
        <v>564</v>
      </c>
      <c r="C30" s="825" t="s">
        <v>572</v>
      </c>
      <c r="D30" s="839" t="s">
        <v>573</v>
      </c>
      <c r="E30" s="825" t="s">
        <v>1457</v>
      </c>
      <c r="F30" s="839" t="s">
        <v>1458</v>
      </c>
      <c r="G30" s="825" t="s">
        <v>1475</v>
      </c>
      <c r="H30" s="825" t="s">
        <v>1476</v>
      </c>
      <c r="I30" s="831">
        <v>3.0699999332427979</v>
      </c>
      <c r="J30" s="831">
        <v>300</v>
      </c>
      <c r="K30" s="832">
        <v>921</v>
      </c>
    </row>
    <row r="31" spans="1:11" ht="14.45" customHeight="1" x14ac:dyDescent="0.2">
      <c r="A31" s="821" t="s">
        <v>563</v>
      </c>
      <c r="B31" s="822" t="s">
        <v>564</v>
      </c>
      <c r="C31" s="825" t="s">
        <v>572</v>
      </c>
      <c r="D31" s="839" t="s">
        <v>573</v>
      </c>
      <c r="E31" s="825" t="s">
        <v>1457</v>
      </c>
      <c r="F31" s="839" t="s">
        <v>1458</v>
      </c>
      <c r="G31" s="825" t="s">
        <v>1477</v>
      </c>
      <c r="H31" s="825" t="s">
        <v>1478</v>
      </c>
      <c r="I31" s="831">
        <v>3.25</v>
      </c>
      <c r="J31" s="831">
        <v>50</v>
      </c>
      <c r="K31" s="832">
        <v>162.5</v>
      </c>
    </row>
    <row r="32" spans="1:11" ht="14.45" customHeight="1" x14ac:dyDescent="0.2">
      <c r="A32" s="821" t="s">
        <v>563</v>
      </c>
      <c r="B32" s="822" t="s">
        <v>564</v>
      </c>
      <c r="C32" s="825" t="s">
        <v>572</v>
      </c>
      <c r="D32" s="839" t="s">
        <v>573</v>
      </c>
      <c r="E32" s="825" t="s">
        <v>1457</v>
      </c>
      <c r="F32" s="839" t="s">
        <v>1458</v>
      </c>
      <c r="G32" s="825" t="s">
        <v>1479</v>
      </c>
      <c r="H32" s="825" t="s">
        <v>1480</v>
      </c>
      <c r="I32" s="831">
        <v>2.0366666316986084</v>
      </c>
      <c r="J32" s="831">
        <v>200</v>
      </c>
      <c r="K32" s="832">
        <v>410.5</v>
      </c>
    </row>
    <row r="33" spans="1:11" ht="14.45" customHeight="1" x14ac:dyDescent="0.2">
      <c r="A33" s="821" t="s">
        <v>563</v>
      </c>
      <c r="B33" s="822" t="s">
        <v>564</v>
      </c>
      <c r="C33" s="825" t="s">
        <v>572</v>
      </c>
      <c r="D33" s="839" t="s">
        <v>573</v>
      </c>
      <c r="E33" s="825" t="s">
        <v>1457</v>
      </c>
      <c r="F33" s="839" t="s">
        <v>1458</v>
      </c>
      <c r="G33" s="825" t="s">
        <v>1481</v>
      </c>
      <c r="H33" s="825" t="s">
        <v>1482</v>
      </c>
      <c r="I33" s="831">
        <v>2.3900001049041748</v>
      </c>
      <c r="J33" s="831">
        <v>100</v>
      </c>
      <c r="K33" s="832">
        <v>239</v>
      </c>
    </row>
    <row r="34" spans="1:11" ht="14.45" customHeight="1" x14ac:dyDescent="0.2">
      <c r="A34" s="821" t="s">
        <v>563</v>
      </c>
      <c r="B34" s="822" t="s">
        <v>564</v>
      </c>
      <c r="C34" s="825" t="s">
        <v>572</v>
      </c>
      <c r="D34" s="839" t="s">
        <v>573</v>
      </c>
      <c r="E34" s="825" t="s">
        <v>1457</v>
      </c>
      <c r="F34" s="839" t="s">
        <v>1458</v>
      </c>
      <c r="G34" s="825" t="s">
        <v>1483</v>
      </c>
      <c r="H34" s="825" t="s">
        <v>1484</v>
      </c>
      <c r="I34" s="831">
        <v>2.5799999833106995</v>
      </c>
      <c r="J34" s="831">
        <v>400</v>
      </c>
      <c r="K34" s="832">
        <v>1032</v>
      </c>
    </row>
    <row r="35" spans="1:11" ht="14.45" customHeight="1" x14ac:dyDescent="0.2">
      <c r="A35" s="821" t="s">
        <v>563</v>
      </c>
      <c r="B35" s="822" t="s">
        <v>564</v>
      </c>
      <c r="C35" s="825" t="s">
        <v>572</v>
      </c>
      <c r="D35" s="839" t="s">
        <v>573</v>
      </c>
      <c r="E35" s="825" t="s">
        <v>1485</v>
      </c>
      <c r="F35" s="839" t="s">
        <v>1486</v>
      </c>
      <c r="G35" s="825" t="s">
        <v>1487</v>
      </c>
      <c r="H35" s="825" t="s">
        <v>1488</v>
      </c>
      <c r="I35" s="831">
        <v>6.8366667429606123</v>
      </c>
      <c r="J35" s="831">
        <v>40</v>
      </c>
      <c r="K35" s="832">
        <v>405.95999717712402</v>
      </c>
    </row>
    <row r="36" spans="1:11" ht="14.45" customHeight="1" x14ac:dyDescent="0.2">
      <c r="A36" s="821" t="s">
        <v>563</v>
      </c>
      <c r="B36" s="822" t="s">
        <v>564</v>
      </c>
      <c r="C36" s="825" t="s">
        <v>572</v>
      </c>
      <c r="D36" s="839" t="s">
        <v>573</v>
      </c>
      <c r="E36" s="825" t="s">
        <v>1489</v>
      </c>
      <c r="F36" s="839" t="s">
        <v>1490</v>
      </c>
      <c r="G36" s="825" t="s">
        <v>1491</v>
      </c>
      <c r="H36" s="825" t="s">
        <v>1492</v>
      </c>
      <c r="I36" s="831">
        <v>0.30000001192092896</v>
      </c>
      <c r="J36" s="831">
        <v>300</v>
      </c>
      <c r="K36" s="832">
        <v>90</v>
      </c>
    </row>
    <row r="37" spans="1:11" ht="14.45" customHeight="1" x14ac:dyDescent="0.2">
      <c r="A37" s="821" t="s">
        <v>563</v>
      </c>
      <c r="B37" s="822" t="s">
        <v>564</v>
      </c>
      <c r="C37" s="825" t="s">
        <v>572</v>
      </c>
      <c r="D37" s="839" t="s">
        <v>573</v>
      </c>
      <c r="E37" s="825" t="s">
        <v>1489</v>
      </c>
      <c r="F37" s="839" t="s">
        <v>1490</v>
      </c>
      <c r="G37" s="825" t="s">
        <v>1493</v>
      </c>
      <c r="H37" s="825" t="s">
        <v>1494</v>
      </c>
      <c r="I37" s="831">
        <v>0.30000001192092896</v>
      </c>
      <c r="J37" s="831">
        <v>300</v>
      </c>
      <c r="K37" s="832">
        <v>90</v>
      </c>
    </row>
    <row r="38" spans="1:11" ht="14.45" customHeight="1" x14ac:dyDescent="0.2">
      <c r="A38" s="821" t="s">
        <v>563</v>
      </c>
      <c r="B38" s="822" t="s">
        <v>564</v>
      </c>
      <c r="C38" s="825" t="s">
        <v>572</v>
      </c>
      <c r="D38" s="839" t="s">
        <v>573</v>
      </c>
      <c r="E38" s="825" t="s">
        <v>1489</v>
      </c>
      <c r="F38" s="839" t="s">
        <v>1490</v>
      </c>
      <c r="G38" s="825" t="s">
        <v>1495</v>
      </c>
      <c r="H38" s="825" t="s">
        <v>1496</v>
      </c>
      <c r="I38" s="831">
        <v>1.8024999499320984</v>
      </c>
      <c r="J38" s="831">
        <v>900</v>
      </c>
      <c r="K38" s="832">
        <v>1623</v>
      </c>
    </row>
    <row r="39" spans="1:11" ht="14.45" customHeight="1" x14ac:dyDescent="0.2">
      <c r="A39" s="821" t="s">
        <v>563</v>
      </c>
      <c r="B39" s="822" t="s">
        <v>564</v>
      </c>
      <c r="C39" s="825" t="s">
        <v>572</v>
      </c>
      <c r="D39" s="839" t="s">
        <v>573</v>
      </c>
      <c r="E39" s="825" t="s">
        <v>1489</v>
      </c>
      <c r="F39" s="839" t="s">
        <v>1490</v>
      </c>
      <c r="G39" s="825" t="s">
        <v>1497</v>
      </c>
      <c r="H39" s="825" t="s">
        <v>1498</v>
      </c>
      <c r="I39" s="831">
        <v>1.8059999465942382</v>
      </c>
      <c r="J39" s="831">
        <v>800</v>
      </c>
      <c r="K39" s="832">
        <v>1444</v>
      </c>
    </row>
    <row r="40" spans="1:11" ht="14.45" customHeight="1" x14ac:dyDescent="0.2">
      <c r="A40" s="821" t="s">
        <v>563</v>
      </c>
      <c r="B40" s="822" t="s">
        <v>564</v>
      </c>
      <c r="C40" s="825" t="s">
        <v>572</v>
      </c>
      <c r="D40" s="839" t="s">
        <v>573</v>
      </c>
      <c r="E40" s="825" t="s">
        <v>1499</v>
      </c>
      <c r="F40" s="839" t="s">
        <v>1500</v>
      </c>
      <c r="G40" s="825" t="s">
        <v>1501</v>
      </c>
      <c r="H40" s="825" t="s">
        <v>1502</v>
      </c>
      <c r="I40" s="831">
        <v>2.9225000143051147</v>
      </c>
      <c r="J40" s="831">
        <v>600</v>
      </c>
      <c r="K40" s="832">
        <v>1744</v>
      </c>
    </row>
    <row r="41" spans="1:11" ht="14.45" customHeight="1" x14ac:dyDescent="0.2">
      <c r="A41" s="821" t="s">
        <v>563</v>
      </c>
      <c r="B41" s="822" t="s">
        <v>564</v>
      </c>
      <c r="C41" s="825" t="s">
        <v>572</v>
      </c>
      <c r="D41" s="839" t="s">
        <v>573</v>
      </c>
      <c r="E41" s="825" t="s">
        <v>1499</v>
      </c>
      <c r="F41" s="839" t="s">
        <v>1500</v>
      </c>
      <c r="G41" s="825" t="s">
        <v>1503</v>
      </c>
      <c r="H41" s="825" t="s">
        <v>1504</v>
      </c>
      <c r="I41" s="831">
        <v>2.9300000667572021</v>
      </c>
      <c r="J41" s="831">
        <v>600</v>
      </c>
      <c r="K41" s="832">
        <v>1759</v>
      </c>
    </row>
    <row r="42" spans="1:11" ht="14.45" customHeight="1" x14ac:dyDescent="0.2">
      <c r="A42" s="821" t="s">
        <v>563</v>
      </c>
      <c r="B42" s="822" t="s">
        <v>564</v>
      </c>
      <c r="C42" s="825" t="s">
        <v>572</v>
      </c>
      <c r="D42" s="839" t="s">
        <v>573</v>
      </c>
      <c r="E42" s="825" t="s">
        <v>1499</v>
      </c>
      <c r="F42" s="839" t="s">
        <v>1500</v>
      </c>
      <c r="G42" s="825" t="s">
        <v>1505</v>
      </c>
      <c r="H42" s="825" t="s">
        <v>1506</v>
      </c>
      <c r="I42" s="831">
        <v>2.2999999523162842</v>
      </c>
      <c r="J42" s="831">
        <v>300</v>
      </c>
      <c r="K42" s="832">
        <v>690</v>
      </c>
    </row>
    <row r="43" spans="1:11" ht="14.45" customHeight="1" x14ac:dyDescent="0.2">
      <c r="A43" s="821" t="s">
        <v>563</v>
      </c>
      <c r="B43" s="822" t="s">
        <v>564</v>
      </c>
      <c r="C43" s="825" t="s">
        <v>572</v>
      </c>
      <c r="D43" s="839" t="s">
        <v>573</v>
      </c>
      <c r="E43" s="825" t="s">
        <v>1499</v>
      </c>
      <c r="F43" s="839" t="s">
        <v>1500</v>
      </c>
      <c r="G43" s="825" t="s">
        <v>1505</v>
      </c>
      <c r="H43" s="825" t="s">
        <v>1507</v>
      </c>
      <c r="I43" s="831">
        <v>2.2949999570846558</v>
      </c>
      <c r="J43" s="831">
        <v>900</v>
      </c>
      <c r="K43" s="832">
        <v>2064</v>
      </c>
    </row>
    <row r="44" spans="1:11" ht="14.45" customHeight="1" x14ac:dyDescent="0.2">
      <c r="A44" s="821" t="s">
        <v>563</v>
      </c>
      <c r="B44" s="822" t="s">
        <v>564</v>
      </c>
      <c r="C44" s="825" t="s">
        <v>572</v>
      </c>
      <c r="D44" s="839" t="s">
        <v>573</v>
      </c>
      <c r="E44" s="825" t="s">
        <v>1499</v>
      </c>
      <c r="F44" s="839" t="s">
        <v>1500</v>
      </c>
      <c r="G44" s="825" t="s">
        <v>1508</v>
      </c>
      <c r="H44" s="825" t="s">
        <v>1509</v>
      </c>
      <c r="I44" s="831">
        <v>3.3900001049041748</v>
      </c>
      <c r="J44" s="831">
        <v>200</v>
      </c>
      <c r="K44" s="832">
        <v>678</v>
      </c>
    </row>
    <row r="45" spans="1:11" ht="14.45" customHeight="1" x14ac:dyDescent="0.2">
      <c r="A45" s="821" t="s">
        <v>563</v>
      </c>
      <c r="B45" s="822" t="s">
        <v>564</v>
      </c>
      <c r="C45" s="825" t="s">
        <v>577</v>
      </c>
      <c r="D45" s="839" t="s">
        <v>578</v>
      </c>
      <c r="E45" s="825" t="s">
        <v>1421</v>
      </c>
      <c r="F45" s="839" t="s">
        <v>1422</v>
      </c>
      <c r="G45" s="825" t="s">
        <v>1510</v>
      </c>
      <c r="H45" s="825" t="s">
        <v>1511</v>
      </c>
      <c r="I45" s="831">
        <v>211.02000427246094</v>
      </c>
      <c r="J45" s="831">
        <v>1</v>
      </c>
      <c r="K45" s="832">
        <v>211.02000427246094</v>
      </c>
    </row>
    <row r="46" spans="1:11" ht="14.45" customHeight="1" x14ac:dyDescent="0.2">
      <c r="A46" s="821" t="s">
        <v>563</v>
      </c>
      <c r="B46" s="822" t="s">
        <v>564</v>
      </c>
      <c r="C46" s="825" t="s">
        <v>577</v>
      </c>
      <c r="D46" s="839" t="s">
        <v>578</v>
      </c>
      <c r="E46" s="825" t="s">
        <v>1421</v>
      </c>
      <c r="F46" s="839" t="s">
        <v>1422</v>
      </c>
      <c r="G46" s="825" t="s">
        <v>1512</v>
      </c>
      <c r="H46" s="825" t="s">
        <v>1513</v>
      </c>
      <c r="I46" s="831">
        <v>2.1296031746031745</v>
      </c>
      <c r="J46" s="831">
        <v>10</v>
      </c>
      <c r="K46" s="832">
        <v>21.296031746031744</v>
      </c>
    </row>
    <row r="47" spans="1:11" ht="14.45" customHeight="1" x14ac:dyDescent="0.2">
      <c r="A47" s="821" t="s">
        <v>563</v>
      </c>
      <c r="B47" s="822" t="s">
        <v>564</v>
      </c>
      <c r="C47" s="825" t="s">
        <v>577</v>
      </c>
      <c r="D47" s="839" t="s">
        <v>578</v>
      </c>
      <c r="E47" s="825" t="s">
        <v>1421</v>
      </c>
      <c r="F47" s="839" t="s">
        <v>1422</v>
      </c>
      <c r="G47" s="825" t="s">
        <v>1514</v>
      </c>
      <c r="H47" s="825" t="s">
        <v>1515</v>
      </c>
      <c r="I47" s="831">
        <v>184.22061798941797</v>
      </c>
      <c r="J47" s="831">
        <v>4</v>
      </c>
      <c r="K47" s="832">
        <v>736.8824719576719</v>
      </c>
    </row>
    <row r="48" spans="1:11" ht="14.45" customHeight="1" x14ac:dyDescent="0.2">
      <c r="A48" s="821" t="s">
        <v>563</v>
      </c>
      <c r="B48" s="822" t="s">
        <v>564</v>
      </c>
      <c r="C48" s="825" t="s">
        <v>577</v>
      </c>
      <c r="D48" s="839" t="s">
        <v>578</v>
      </c>
      <c r="E48" s="825" t="s">
        <v>1421</v>
      </c>
      <c r="F48" s="839" t="s">
        <v>1422</v>
      </c>
      <c r="G48" s="825" t="s">
        <v>1516</v>
      </c>
      <c r="H48" s="825" t="s">
        <v>1517</v>
      </c>
      <c r="I48" s="831">
        <v>192.38999938964844</v>
      </c>
      <c r="J48" s="831">
        <v>1</v>
      </c>
      <c r="K48" s="832">
        <v>192.38999938964844</v>
      </c>
    </row>
    <row r="49" spans="1:11" ht="14.45" customHeight="1" x14ac:dyDescent="0.2">
      <c r="A49" s="821" t="s">
        <v>563</v>
      </c>
      <c r="B49" s="822" t="s">
        <v>564</v>
      </c>
      <c r="C49" s="825" t="s">
        <v>577</v>
      </c>
      <c r="D49" s="839" t="s">
        <v>578</v>
      </c>
      <c r="E49" s="825" t="s">
        <v>1427</v>
      </c>
      <c r="F49" s="839" t="s">
        <v>1428</v>
      </c>
      <c r="G49" s="825" t="s">
        <v>1518</v>
      </c>
      <c r="H49" s="825" t="s">
        <v>1519</v>
      </c>
      <c r="I49" s="831">
        <v>1.3500000238418579</v>
      </c>
      <c r="J49" s="831">
        <v>20</v>
      </c>
      <c r="K49" s="832">
        <v>27</v>
      </c>
    </row>
    <row r="50" spans="1:11" ht="14.45" customHeight="1" x14ac:dyDescent="0.2">
      <c r="A50" s="821" t="s">
        <v>563</v>
      </c>
      <c r="B50" s="822" t="s">
        <v>564</v>
      </c>
      <c r="C50" s="825" t="s">
        <v>577</v>
      </c>
      <c r="D50" s="839" t="s">
        <v>578</v>
      </c>
      <c r="E50" s="825" t="s">
        <v>1427</v>
      </c>
      <c r="F50" s="839" t="s">
        <v>1428</v>
      </c>
      <c r="G50" s="825" t="s">
        <v>1429</v>
      </c>
      <c r="H50" s="825" t="s">
        <v>1430</v>
      </c>
      <c r="I50" s="831">
        <v>109.61000061035156</v>
      </c>
      <c r="J50" s="831">
        <v>1</v>
      </c>
      <c r="K50" s="832">
        <v>109.61000061035156</v>
      </c>
    </row>
    <row r="51" spans="1:11" ht="14.45" customHeight="1" x14ac:dyDescent="0.2">
      <c r="A51" s="821" t="s">
        <v>563</v>
      </c>
      <c r="B51" s="822" t="s">
        <v>564</v>
      </c>
      <c r="C51" s="825" t="s">
        <v>577</v>
      </c>
      <c r="D51" s="839" t="s">
        <v>578</v>
      </c>
      <c r="E51" s="825" t="s">
        <v>1427</v>
      </c>
      <c r="F51" s="839" t="s">
        <v>1428</v>
      </c>
      <c r="G51" s="825" t="s">
        <v>1520</v>
      </c>
      <c r="H51" s="825" t="s">
        <v>1521</v>
      </c>
      <c r="I51" s="831">
        <v>1.5199999809265137</v>
      </c>
      <c r="J51" s="831">
        <v>50</v>
      </c>
      <c r="K51" s="832">
        <v>76</v>
      </c>
    </row>
    <row r="52" spans="1:11" ht="14.45" customHeight="1" x14ac:dyDescent="0.2">
      <c r="A52" s="821" t="s">
        <v>563</v>
      </c>
      <c r="B52" s="822" t="s">
        <v>564</v>
      </c>
      <c r="C52" s="825" t="s">
        <v>577</v>
      </c>
      <c r="D52" s="839" t="s">
        <v>578</v>
      </c>
      <c r="E52" s="825" t="s">
        <v>1427</v>
      </c>
      <c r="F52" s="839" t="s">
        <v>1428</v>
      </c>
      <c r="G52" s="825" t="s">
        <v>1435</v>
      </c>
      <c r="H52" s="825" t="s">
        <v>1436</v>
      </c>
      <c r="I52" s="831">
        <v>0.37999999523162842</v>
      </c>
      <c r="J52" s="831">
        <v>50</v>
      </c>
      <c r="K52" s="832">
        <v>19</v>
      </c>
    </row>
    <row r="53" spans="1:11" ht="14.45" customHeight="1" x14ac:dyDescent="0.2">
      <c r="A53" s="821" t="s">
        <v>563</v>
      </c>
      <c r="B53" s="822" t="s">
        <v>564</v>
      </c>
      <c r="C53" s="825" t="s">
        <v>577</v>
      </c>
      <c r="D53" s="839" t="s">
        <v>578</v>
      </c>
      <c r="E53" s="825" t="s">
        <v>1427</v>
      </c>
      <c r="F53" s="839" t="s">
        <v>1428</v>
      </c>
      <c r="G53" s="825" t="s">
        <v>1437</v>
      </c>
      <c r="H53" s="825" t="s">
        <v>1438</v>
      </c>
      <c r="I53" s="831">
        <v>13.085000038146973</v>
      </c>
      <c r="J53" s="831">
        <v>84</v>
      </c>
      <c r="K53" s="832">
        <v>1099.2000274658203</v>
      </c>
    </row>
    <row r="54" spans="1:11" ht="14.45" customHeight="1" x14ac:dyDescent="0.2">
      <c r="A54" s="821" t="s">
        <v>563</v>
      </c>
      <c r="B54" s="822" t="s">
        <v>564</v>
      </c>
      <c r="C54" s="825" t="s">
        <v>577</v>
      </c>
      <c r="D54" s="839" t="s">
        <v>578</v>
      </c>
      <c r="E54" s="825" t="s">
        <v>1427</v>
      </c>
      <c r="F54" s="839" t="s">
        <v>1428</v>
      </c>
      <c r="G54" s="825" t="s">
        <v>1439</v>
      </c>
      <c r="H54" s="825" t="s">
        <v>1440</v>
      </c>
      <c r="I54" s="831">
        <v>7.820000171661377</v>
      </c>
      <c r="J54" s="831">
        <v>6</v>
      </c>
      <c r="K54" s="832">
        <v>46.919998645782471</v>
      </c>
    </row>
    <row r="55" spans="1:11" ht="14.45" customHeight="1" x14ac:dyDescent="0.2">
      <c r="A55" s="821" t="s">
        <v>563</v>
      </c>
      <c r="B55" s="822" t="s">
        <v>564</v>
      </c>
      <c r="C55" s="825" t="s">
        <v>577</v>
      </c>
      <c r="D55" s="839" t="s">
        <v>578</v>
      </c>
      <c r="E55" s="825" t="s">
        <v>1427</v>
      </c>
      <c r="F55" s="839" t="s">
        <v>1428</v>
      </c>
      <c r="G55" s="825" t="s">
        <v>1443</v>
      </c>
      <c r="H55" s="825" t="s">
        <v>1444</v>
      </c>
      <c r="I55" s="831">
        <v>8.3400001525878906</v>
      </c>
      <c r="J55" s="831">
        <v>4</v>
      </c>
      <c r="K55" s="832">
        <v>33.349998474121094</v>
      </c>
    </row>
    <row r="56" spans="1:11" ht="14.45" customHeight="1" x14ac:dyDescent="0.2">
      <c r="A56" s="821" t="s">
        <v>563</v>
      </c>
      <c r="B56" s="822" t="s">
        <v>564</v>
      </c>
      <c r="C56" s="825" t="s">
        <v>577</v>
      </c>
      <c r="D56" s="839" t="s">
        <v>578</v>
      </c>
      <c r="E56" s="825" t="s">
        <v>1427</v>
      </c>
      <c r="F56" s="839" t="s">
        <v>1428</v>
      </c>
      <c r="G56" s="825" t="s">
        <v>1447</v>
      </c>
      <c r="H56" s="825" t="s">
        <v>1448</v>
      </c>
      <c r="I56" s="831">
        <v>72.220001220703125</v>
      </c>
      <c r="J56" s="831">
        <v>8</v>
      </c>
      <c r="K56" s="832">
        <v>577.760009765625</v>
      </c>
    </row>
    <row r="57" spans="1:11" ht="14.45" customHeight="1" x14ac:dyDescent="0.2">
      <c r="A57" s="821" t="s">
        <v>563</v>
      </c>
      <c r="B57" s="822" t="s">
        <v>564</v>
      </c>
      <c r="C57" s="825" t="s">
        <v>577</v>
      </c>
      <c r="D57" s="839" t="s">
        <v>578</v>
      </c>
      <c r="E57" s="825" t="s">
        <v>1427</v>
      </c>
      <c r="F57" s="839" t="s">
        <v>1428</v>
      </c>
      <c r="G57" s="825" t="s">
        <v>1453</v>
      </c>
      <c r="H57" s="825" t="s">
        <v>1454</v>
      </c>
      <c r="I57" s="831">
        <v>31.422500133514404</v>
      </c>
      <c r="J57" s="831">
        <v>40</v>
      </c>
      <c r="K57" s="832">
        <v>1256.900016784668</v>
      </c>
    </row>
    <row r="58" spans="1:11" ht="14.45" customHeight="1" x14ac:dyDescent="0.2">
      <c r="A58" s="821" t="s">
        <v>563</v>
      </c>
      <c r="B58" s="822" t="s">
        <v>564</v>
      </c>
      <c r="C58" s="825" t="s">
        <v>577</v>
      </c>
      <c r="D58" s="839" t="s">
        <v>578</v>
      </c>
      <c r="E58" s="825" t="s">
        <v>1427</v>
      </c>
      <c r="F58" s="839" t="s">
        <v>1428</v>
      </c>
      <c r="G58" s="825" t="s">
        <v>1455</v>
      </c>
      <c r="H58" s="825" t="s">
        <v>1456</v>
      </c>
      <c r="I58" s="831">
        <v>260.29998779296875</v>
      </c>
      <c r="J58" s="831">
        <v>1</v>
      </c>
      <c r="K58" s="832">
        <v>260.29998779296875</v>
      </c>
    </row>
    <row r="59" spans="1:11" ht="14.45" customHeight="1" x14ac:dyDescent="0.2">
      <c r="A59" s="821" t="s">
        <v>563</v>
      </c>
      <c r="B59" s="822" t="s">
        <v>564</v>
      </c>
      <c r="C59" s="825" t="s">
        <v>577</v>
      </c>
      <c r="D59" s="839" t="s">
        <v>578</v>
      </c>
      <c r="E59" s="825" t="s">
        <v>1427</v>
      </c>
      <c r="F59" s="839" t="s">
        <v>1428</v>
      </c>
      <c r="G59" s="825" t="s">
        <v>1455</v>
      </c>
      <c r="H59" s="825" t="s">
        <v>1522</v>
      </c>
      <c r="I59" s="831">
        <v>260.29998779296875</v>
      </c>
      <c r="J59" s="831">
        <v>1</v>
      </c>
      <c r="K59" s="832">
        <v>260.29998779296875</v>
      </c>
    </row>
    <row r="60" spans="1:11" ht="14.45" customHeight="1" x14ac:dyDescent="0.2">
      <c r="A60" s="821" t="s">
        <v>563</v>
      </c>
      <c r="B60" s="822" t="s">
        <v>564</v>
      </c>
      <c r="C60" s="825" t="s">
        <v>577</v>
      </c>
      <c r="D60" s="839" t="s">
        <v>578</v>
      </c>
      <c r="E60" s="825" t="s">
        <v>1457</v>
      </c>
      <c r="F60" s="839" t="s">
        <v>1458</v>
      </c>
      <c r="G60" s="825" t="s">
        <v>1523</v>
      </c>
      <c r="H60" s="825" t="s">
        <v>1524</v>
      </c>
      <c r="I60" s="831">
        <v>1.7799999713897705</v>
      </c>
      <c r="J60" s="831">
        <v>6000</v>
      </c>
      <c r="K60" s="832">
        <v>10680</v>
      </c>
    </row>
    <row r="61" spans="1:11" ht="14.45" customHeight="1" x14ac:dyDescent="0.2">
      <c r="A61" s="821" t="s">
        <v>563</v>
      </c>
      <c r="B61" s="822" t="s">
        <v>564</v>
      </c>
      <c r="C61" s="825" t="s">
        <v>577</v>
      </c>
      <c r="D61" s="839" t="s">
        <v>578</v>
      </c>
      <c r="E61" s="825" t="s">
        <v>1457</v>
      </c>
      <c r="F61" s="839" t="s">
        <v>1458</v>
      </c>
      <c r="G61" s="825" t="s">
        <v>1525</v>
      </c>
      <c r="H61" s="825" t="s">
        <v>1526</v>
      </c>
      <c r="I61" s="831">
        <v>158.38799743652345</v>
      </c>
      <c r="J61" s="831">
        <v>120</v>
      </c>
      <c r="K61" s="832">
        <v>19035.719970703125</v>
      </c>
    </row>
    <row r="62" spans="1:11" ht="14.45" customHeight="1" x14ac:dyDescent="0.2">
      <c r="A62" s="821" t="s">
        <v>563</v>
      </c>
      <c r="B62" s="822" t="s">
        <v>564</v>
      </c>
      <c r="C62" s="825" t="s">
        <v>577</v>
      </c>
      <c r="D62" s="839" t="s">
        <v>578</v>
      </c>
      <c r="E62" s="825" t="s">
        <v>1457</v>
      </c>
      <c r="F62" s="839" t="s">
        <v>1458</v>
      </c>
      <c r="G62" s="825" t="s">
        <v>1527</v>
      </c>
      <c r="H62" s="825" t="s">
        <v>1528</v>
      </c>
      <c r="I62" s="831">
        <v>36.909999847412109</v>
      </c>
      <c r="J62" s="831">
        <v>200</v>
      </c>
      <c r="K62" s="832">
        <v>7381</v>
      </c>
    </row>
    <row r="63" spans="1:11" ht="14.45" customHeight="1" x14ac:dyDescent="0.2">
      <c r="A63" s="821" t="s">
        <v>563</v>
      </c>
      <c r="B63" s="822" t="s">
        <v>564</v>
      </c>
      <c r="C63" s="825" t="s">
        <v>577</v>
      </c>
      <c r="D63" s="839" t="s">
        <v>578</v>
      </c>
      <c r="E63" s="825" t="s">
        <v>1457</v>
      </c>
      <c r="F63" s="839" t="s">
        <v>1458</v>
      </c>
      <c r="G63" s="825" t="s">
        <v>1529</v>
      </c>
      <c r="H63" s="825" t="s">
        <v>1530</v>
      </c>
      <c r="I63" s="831">
        <v>3.7400000095367432</v>
      </c>
      <c r="J63" s="831">
        <v>400</v>
      </c>
      <c r="K63" s="832">
        <v>1496</v>
      </c>
    </row>
    <row r="64" spans="1:11" ht="14.45" customHeight="1" x14ac:dyDescent="0.2">
      <c r="A64" s="821" t="s">
        <v>563</v>
      </c>
      <c r="B64" s="822" t="s">
        <v>564</v>
      </c>
      <c r="C64" s="825" t="s">
        <v>577</v>
      </c>
      <c r="D64" s="839" t="s">
        <v>578</v>
      </c>
      <c r="E64" s="825" t="s">
        <v>1457</v>
      </c>
      <c r="F64" s="839" t="s">
        <v>1458</v>
      </c>
      <c r="G64" s="825" t="s">
        <v>1531</v>
      </c>
      <c r="H64" s="825" t="s">
        <v>1532</v>
      </c>
      <c r="I64" s="831">
        <v>17.979999542236328</v>
      </c>
      <c r="J64" s="831">
        <v>500</v>
      </c>
      <c r="K64" s="832">
        <v>8990</v>
      </c>
    </row>
    <row r="65" spans="1:11" ht="14.45" customHeight="1" x14ac:dyDescent="0.2">
      <c r="A65" s="821" t="s">
        <v>563</v>
      </c>
      <c r="B65" s="822" t="s">
        <v>564</v>
      </c>
      <c r="C65" s="825" t="s">
        <v>577</v>
      </c>
      <c r="D65" s="839" t="s">
        <v>578</v>
      </c>
      <c r="E65" s="825" t="s">
        <v>1457</v>
      </c>
      <c r="F65" s="839" t="s">
        <v>1458</v>
      </c>
      <c r="G65" s="825" t="s">
        <v>1533</v>
      </c>
      <c r="H65" s="825" t="s">
        <v>1534</v>
      </c>
      <c r="I65" s="831">
        <v>8.8299999237060547</v>
      </c>
      <c r="J65" s="831">
        <v>900</v>
      </c>
      <c r="K65" s="832">
        <v>7949.69970703125</v>
      </c>
    </row>
    <row r="66" spans="1:11" ht="14.45" customHeight="1" x14ac:dyDescent="0.2">
      <c r="A66" s="821" t="s">
        <v>563</v>
      </c>
      <c r="B66" s="822" t="s">
        <v>564</v>
      </c>
      <c r="C66" s="825" t="s">
        <v>577</v>
      </c>
      <c r="D66" s="839" t="s">
        <v>578</v>
      </c>
      <c r="E66" s="825" t="s">
        <v>1457</v>
      </c>
      <c r="F66" s="839" t="s">
        <v>1458</v>
      </c>
      <c r="G66" s="825" t="s">
        <v>1535</v>
      </c>
      <c r="H66" s="825" t="s">
        <v>1536</v>
      </c>
      <c r="I66" s="831">
        <v>23.110000610351563</v>
      </c>
      <c r="J66" s="831">
        <v>100</v>
      </c>
      <c r="K66" s="832">
        <v>2311.10009765625</v>
      </c>
    </row>
    <row r="67" spans="1:11" ht="14.45" customHeight="1" x14ac:dyDescent="0.2">
      <c r="A67" s="821" t="s">
        <v>563</v>
      </c>
      <c r="B67" s="822" t="s">
        <v>564</v>
      </c>
      <c r="C67" s="825" t="s">
        <v>577</v>
      </c>
      <c r="D67" s="839" t="s">
        <v>578</v>
      </c>
      <c r="E67" s="825" t="s">
        <v>1457</v>
      </c>
      <c r="F67" s="839" t="s">
        <v>1458</v>
      </c>
      <c r="G67" s="825" t="s">
        <v>1461</v>
      </c>
      <c r="H67" s="825" t="s">
        <v>1462</v>
      </c>
      <c r="I67" s="831">
        <v>33.880001068115234</v>
      </c>
      <c r="J67" s="831">
        <v>10</v>
      </c>
      <c r="K67" s="832">
        <v>338.79998779296875</v>
      </c>
    </row>
    <row r="68" spans="1:11" ht="14.45" customHeight="1" x14ac:dyDescent="0.2">
      <c r="A68" s="821" t="s">
        <v>563</v>
      </c>
      <c r="B68" s="822" t="s">
        <v>564</v>
      </c>
      <c r="C68" s="825" t="s">
        <v>577</v>
      </c>
      <c r="D68" s="839" t="s">
        <v>578</v>
      </c>
      <c r="E68" s="825" t="s">
        <v>1457</v>
      </c>
      <c r="F68" s="839" t="s">
        <v>1458</v>
      </c>
      <c r="G68" s="825" t="s">
        <v>1463</v>
      </c>
      <c r="H68" s="825" t="s">
        <v>1464</v>
      </c>
      <c r="I68" s="831">
        <v>37.900001525878906</v>
      </c>
      <c r="J68" s="831">
        <v>10</v>
      </c>
      <c r="K68" s="832">
        <v>379</v>
      </c>
    </row>
    <row r="69" spans="1:11" ht="14.45" customHeight="1" x14ac:dyDescent="0.2">
      <c r="A69" s="821" t="s">
        <v>563</v>
      </c>
      <c r="B69" s="822" t="s">
        <v>564</v>
      </c>
      <c r="C69" s="825" t="s">
        <v>577</v>
      </c>
      <c r="D69" s="839" t="s">
        <v>578</v>
      </c>
      <c r="E69" s="825" t="s">
        <v>1457</v>
      </c>
      <c r="F69" s="839" t="s">
        <v>1458</v>
      </c>
      <c r="G69" s="825" t="s">
        <v>1537</v>
      </c>
      <c r="H69" s="825" t="s">
        <v>1538</v>
      </c>
      <c r="I69" s="831">
        <v>133.24199829101562</v>
      </c>
      <c r="J69" s="831">
        <v>120</v>
      </c>
      <c r="K69" s="832">
        <v>16019.18994140625</v>
      </c>
    </row>
    <row r="70" spans="1:11" ht="14.45" customHeight="1" x14ac:dyDescent="0.2">
      <c r="A70" s="821" t="s">
        <v>563</v>
      </c>
      <c r="B70" s="822" t="s">
        <v>564</v>
      </c>
      <c r="C70" s="825" t="s">
        <v>577</v>
      </c>
      <c r="D70" s="839" t="s">
        <v>578</v>
      </c>
      <c r="E70" s="825" t="s">
        <v>1457</v>
      </c>
      <c r="F70" s="839" t="s">
        <v>1458</v>
      </c>
      <c r="G70" s="825" t="s">
        <v>1539</v>
      </c>
      <c r="H70" s="825" t="s">
        <v>1540</v>
      </c>
      <c r="I70" s="831">
        <v>35.090000152587891</v>
      </c>
      <c r="J70" s="831">
        <v>20</v>
      </c>
      <c r="K70" s="832">
        <v>701.79998779296875</v>
      </c>
    </row>
    <row r="71" spans="1:11" ht="14.45" customHeight="1" x14ac:dyDescent="0.2">
      <c r="A71" s="821" t="s">
        <v>563</v>
      </c>
      <c r="B71" s="822" t="s">
        <v>564</v>
      </c>
      <c r="C71" s="825" t="s">
        <v>577</v>
      </c>
      <c r="D71" s="839" t="s">
        <v>578</v>
      </c>
      <c r="E71" s="825" t="s">
        <v>1457</v>
      </c>
      <c r="F71" s="839" t="s">
        <v>1458</v>
      </c>
      <c r="G71" s="825" t="s">
        <v>1541</v>
      </c>
      <c r="H71" s="825" t="s">
        <v>1542</v>
      </c>
      <c r="I71" s="831">
        <v>0.82749998569488525</v>
      </c>
      <c r="J71" s="831">
        <v>2200</v>
      </c>
      <c r="K71" s="832">
        <v>1816</v>
      </c>
    </row>
    <row r="72" spans="1:11" ht="14.45" customHeight="1" x14ac:dyDescent="0.2">
      <c r="A72" s="821" t="s">
        <v>563</v>
      </c>
      <c r="B72" s="822" t="s">
        <v>564</v>
      </c>
      <c r="C72" s="825" t="s">
        <v>577</v>
      </c>
      <c r="D72" s="839" t="s">
        <v>578</v>
      </c>
      <c r="E72" s="825" t="s">
        <v>1457</v>
      </c>
      <c r="F72" s="839" t="s">
        <v>1458</v>
      </c>
      <c r="G72" s="825" t="s">
        <v>1541</v>
      </c>
      <c r="H72" s="825" t="s">
        <v>1543</v>
      </c>
      <c r="I72" s="831">
        <v>0.81999999284744263</v>
      </c>
      <c r="J72" s="831">
        <v>400</v>
      </c>
      <c r="K72" s="832">
        <v>328</v>
      </c>
    </row>
    <row r="73" spans="1:11" ht="14.45" customHeight="1" x14ac:dyDescent="0.2">
      <c r="A73" s="821" t="s">
        <v>563</v>
      </c>
      <c r="B73" s="822" t="s">
        <v>564</v>
      </c>
      <c r="C73" s="825" t="s">
        <v>577</v>
      </c>
      <c r="D73" s="839" t="s">
        <v>578</v>
      </c>
      <c r="E73" s="825" t="s">
        <v>1457</v>
      </c>
      <c r="F73" s="839" t="s">
        <v>1458</v>
      </c>
      <c r="G73" s="825" t="s">
        <v>1471</v>
      </c>
      <c r="H73" s="825" t="s">
        <v>1472</v>
      </c>
      <c r="I73" s="831">
        <v>0.76199998259544377</v>
      </c>
      <c r="J73" s="831">
        <v>3300</v>
      </c>
      <c r="K73" s="832">
        <v>2399.6199951171875</v>
      </c>
    </row>
    <row r="74" spans="1:11" ht="14.45" customHeight="1" x14ac:dyDescent="0.2">
      <c r="A74" s="821" t="s">
        <v>563</v>
      </c>
      <c r="B74" s="822" t="s">
        <v>564</v>
      </c>
      <c r="C74" s="825" t="s">
        <v>577</v>
      </c>
      <c r="D74" s="839" t="s">
        <v>578</v>
      </c>
      <c r="E74" s="825" t="s">
        <v>1457</v>
      </c>
      <c r="F74" s="839" t="s">
        <v>1458</v>
      </c>
      <c r="G74" s="825" t="s">
        <v>1544</v>
      </c>
      <c r="H74" s="825" t="s">
        <v>1545</v>
      </c>
      <c r="I74" s="831">
        <v>1.1299999952316284</v>
      </c>
      <c r="J74" s="831">
        <v>720</v>
      </c>
      <c r="K74" s="832">
        <v>813.60002136230469</v>
      </c>
    </row>
    <row r="75" spans="1:11" ht="14.45" customHeight="1" x14ac:dyDescent="0.2">
      <c r="A75" s="821" t="s">
        <v>563</v>
      </c>
      <c r="B75" s="822" t="s">
        <v>564</v>
      </c>
      <c r="C75" s="825" t="s">
        <v>577</v>
      </c>
      <c r="D75" s="839" t="s">
        <v>578</v>
      </c>
      <c r="E75" s="825" t="s">
        <v>1457</v>
      </c>
      <c r="F75" s="839" t="s">
        <v>1458</v>
      </c>
      <c r="G75" s="825" t="s">
        <v>1546</v>
      </c>
      <c r="H75" s="825" t="s">
        <v>1547</v>
      </c>
      <c r="I75" s="831">
        <v>7.429999828338623</v>
      </c>
      <c r="J75" s="831">
        <v>10</v>
      </c>
      <c r="K75" s="832">
        <v>74.300003051757813</v>
      </c>
    </row>
    <row r="76" spans="1:11" ht="14.45" customHeight="1" x14ac:dyDescent="0.2">
      <c r="A76" s="821" t="s">
        <v>563</v>
      </c>
      <c r="B76" s="822" t="s">
        <v>564</v>
      </c>
      <c r="C76" s="825" t="s">
        <v>577</v>
      </c>
      <c r="D76" s="839" t="s">
        <v>578</v>
      </c>
      <c r="E76" s="825" t="s">
        <v>1457</v>
      </c>
      <c r="F76" s="839" t="s">
        <v>1458</v>
      </c>
      <c r="G76" s="825" t="s">
        <v>1548</v>
      </c>
      <c r="H76" s="825" t="s">
        <v>1549</v>
      </c>
      <c r="I76" s="831">
        <v>15.930000305175781</v>
      </c>
      <c r="J76" s="831">
        <v>50</v>
      </c>
      <c r="K76" s="832">
        <v>796.5</v>
      </c>
    </row>
    <row r="77" spans="1:11" ht="14.45" customHeight="1" x14ac:dyDescent="0.2">
      <c r="A77" s="821" t="s">
        <v>563</v>
      </c>
      <c r="B77" s="822" t="s">
        <v>564</v>
      </c>
      <c r="C77" s="825" t="s">
        <v>577</v>
      </c>
      <c r="D77" s="839" t="s">
        <v>578</v>
      </c>
      <c r="E77" s="825" t="s">
        <v>1457</v>
      </c>
      <c r="F77" s="839" t="s">
        <v>1458</v>
      </c>
      <c r="G77" s="825" t="s">
        <v>1550</v>
      </c>
      <c r="H77" s="825" t="s">
        <v>1551</v>
      </c>
      <c r="I77" s="831">
        <v>8.1400003433227539</v>
      </c>
      <c r="J77" s="831">
        <v>250</v>
      </c>
      <c r="K77" s="832">
        <v>2034.050048828125</v>
      </c>
    </row>
    <row r="78" spans="1:11" ht="14.45" customHeight="1" x14ac:dyDescent="0.2">
      <c r="A78" s="821" t="s">
        <v>563</v>
      </c>
      <c r="B78" s="822" t="s">
        <v>564</v>
      </c>
      <c r="C78" s="825" t="s">
        <v>577</v>
      </c>
      <c r="D78" s="839" t="s">
        <v>578</v>
      </c>
      <c r="E78" s="825" t="s">
        <v>1457</v>
      </c>
      <c r="F78" s="839" t="s">
        <v>1458</v>
      </c>
      <c r="G78" s="825" t="s">
        <v>1552</v>
      </c>
      <c r="H78" s="825" t="s">
        <v>1553</v>
      </c>
      <c r="I78" s="831">
        <v>1.9199999570846558</v>
      </c>
      <c r="J78" s="831">
        <v>100</v>
      </c>
      <c r="K78" s="832">
        <v>192</v>
      </c>
    </row>
    <row r="79" spans="1:11" ht="14.45" customHeight="1" x14ac:dyDescent="0.2">
      <c r="A79" s="821" t="s">
        <v>563</v>
      </c>
      <c r="B79" s="822" t="s">
        <v>564</v>
      </c>
      <c r="C79" s="825" t="s">
        <v>577</v>
      </c>
      <c r="D79" s="839" t="s">
        <v>578</v>
      </c>
      <c r="E79" s="825" t="s">
        <v>1489</v>
      </c>
      <c r="F79" s="839" t="s">
        <v>1490</v>
      </c>
      <c r="G79" s="825" t="s">
        <v>1554</v>
      </c>
      <c r="H79" s="825" t="s">
        <v>1555</v>
      </c>
      <c r="I79" s="831">
        <v>0.30000001192092896</v>
      </c>
      <c r="J79" s="831">
        <v>400</v>
      </c>
      <c r="K79" s="832">
        <v>120</v>
      </c>
    </row>
    <row r="80" spans="1:11" ht="14.45" customHeight="1" x14ac:dyDescent="0.2">
      <c r="A80" s="821" t="s">
        <v>563</v>
      </c>
      <c r="B80" s="822" t="s">
        <v>564</v>
      </c>
      <c r="C80" s="825" t="s">
        <v>577</v>
      </c>
      <c r="D80" s="839" t="s">
        <v>578</v>
      </c>
      <c r="E80" s="825" t="s">
        <v>1489</v>
      </c>
      <c r="F80" s="839" t="s">
        <v>1490</v>
      </c>
      <c r="G80" s="825" t="s">
        <v>1491</v>
      </c>
      <c r="H80" s="825" t="s">
        <v>1492</v>
      </c>
      <c r="I80" s="831">
        <v>0.30000001192092896</v>
      </c>
      <c r="J80" s="831">
        <v>100</v>
      </c>
      <c r="K80" s="832">
        <v>30</v>
      </c>
    </row>
    <row r="81" spans="1:11" ht="14.45" customHeight="1" x14ac:dyDescent="0.2">
      <c r="A81" s="821" t="s">
        <v>563</v>
      </c>
      <c r="B81" s="822" t="s">
        <v>564</v>
      </c>
      <c r="C81" s="825" t="s">
        <v>577</v>
      </c>
      <c r="D81" s="839" t="s">
        <v>578</v>
      </c>
      <c r="E81" s="825" t="s">
        <v>1489</v>
      </c>
      <c r="F81" s="839" t="s">
        <v>1490</v>
      </c>
      <c r="G81" s="825" t="s">
        <v>1556</v>
      </c>
      <c r="H81" s="825" t="s">
        <v>1557</v>
      </c>
      <c r="I81" s="831">
        <v>0.37000000476837158</v>
      </c>
      <c r="J81" s="831">
        <v>100</v>
      </c>
      <c r="K81" s="832">
        <v>37</v>
      </c>
    </row>
    <row r="82" spans="1:11" ht="14.45" customHeight="1" x14ac:dyDescent="0.2">
      <c r="A82" s="821" t="s">
        <v>563</v>
      </c>
      <c r="B82" s="822" t="s">
        <v>564</v>
      </c>
      <c r="C82" s="825" t="s">
        <v>577</v>
      </c>
      <c r="D82" s="839" t="s">
        <v>578</v>
      </c>
      <c r="E82" s="825" t="s">
        <v>1489</v>
      </c>
      <c r="F82" s="839" t="s">
        <v>1490</v>
      </c>
      <c r="G82" s="825" t="s">
        <v>1558</v>
      </c>
      <c r="H82" s="825" t="s">
        <v>1559</v>
      </c>
      <c r="I82" s="831">
        <v>0.67000001668930054</v>
      </c>
      <c r="J82" s="831">
        <v>100</v>
      </c>
      <c r="K82" s="832">
        <v>67</v>
      </c>
    </row>
    <row r="83" spans="1:11" ht="14.45" customHeight="1" x14ac:dyDescent="0.2">
      <c r="A83" s="821" t="s">
        <v>563</v>
      </c>
      <c r="B83" s="822" t="s">
        <v>564</v>
      </c>
      <c r="C83" s="825" t="s">
        <v>577</v>
      </c>
      <c r="D83" s="839" t="s">
        <v>578</v>
      </c>
      <c r="E83" s="825" t="s">
        <v>1489</v>
      </c>
      <c r="F83" s="839" t="s">
        <v>1490</v>
      </c>
      <c r="G83" s="825" t="s">
        <v>1560</v>
      </c>
      <c r="H83" s="825" t="s">
        <v>1561</v>
      </c>
      <c r="I83" s="831">
        <v>0.54500001668930054</v>
      </c>
      <c r="J83" s="831">
        <v>400</v>
      </c>
      <c r="K83" s="832">
        <v>219</v>
      </c>
    </row>
    <row r="84" spans="1:11" ht="14.45" customHeight="1" x14ac:dyDescent="0.2">
      <c r="A84" s="821" t="s">
        <v>563</v>
      </c>
      <c r="B84" s="822" t="s">
        <v>564</v>
      </c>
      <c r="C84" s="825" t="s">
        <v>577</v>
      </c>
      <c r="D84" s="839" t="s">
        <v>578</v>
      </c>
      <c r="E84" s="825" t="s">
        <v>1499</v>
      </c>
      <c r="F84" s="839" t="s">
        <v>1500</v>
      </c>
      <c r="G84" s="825" t="s">
        <v>1501</v>
      </c>
      <c r="H84" s="825" t="s">
        <v>1502</v>
      </c>
      <c r="I84" s="831">
        <v>2.9049999713897705</v>
      </c>
      <c r="J84" s="831">
        <v>4600</v>
      </c>
      <c r="K84" s="832">
        <v>13298</v>
      </c>
    </row>
    <row r="85" spans="1:11" ht="14.45" customHeight="1" x14ac:dyDescent="0.2">
      <c r="A85" s="821" t="s">
        <v>563</v>
      </c>
      <c r="B85" s="822" t="s">
        <v>564</v>
      </c>
      <c r="C85" s="825" t="s">
        <v>577</v>
      </c>
      <c r="D85" s="839" t="s">
        <v>578</v>
      </c>
      <c r="E85" s="825" t="s">
        <v>1499</v>
      </c>
      <c r="F85" s="839" t="s">
        <v>1500</v>
      </c>
      <c r="G85" s="825" t="s">
        <v>1503</v>
      </c>
      <c r="H85" s="825" t="s">
        <v>1504</v>
      </c>
      <c r="I85" s="831">
        <v>2.9300000667572021</v>
      </c>
      <c r="J85" s="831">
        <v>2700</v>
      </c>
      <c r="K85" s="832">
        <v>7860</v>
      </c>
    </row>
    <row r="86" spans="1:11" ht="14.45" customHeight="1" x14ac:dyDescent="0.2">
      <c r="A86" s="821" t="s">
        <v>563</v>
      </c>
      <c r="B86" s="822" t="s">
        <v>564</v>
      </c>
      <c r="C86" s="825" t="s">
        <v>577</v>
      </c>
      <c r="D86" s="839" t="s">
        <v>578</v>
      </c>
      <c r="E86" s="825" t="s">
        <v>1499</v>
      </c>
      <c r="F86" s="839" t="s">
        <v>1500</v>
      </c>
      <c r="G86" s="825" t="s">
        <v>1562</v>
      </c>
      <c r="H86" s="825" t="s">
        <v>1563</v>
      </c>
      <c r="I86" s="831">
        <v>2.8900001049041748</v>
      </c>
      <c r="J86" s="831">
        <v>300</v>
      </c>
      <c r="K86" s="832">
        <v>867</v>
      </c>
    </row>
    <row r="87" spans="1:11" ht="14.45" customHeight="1" x14ac:dyDescent="0.2">
      <c r="A87" s="821" t="s">
        <v>563</v>
      </c>
      <c r="B87" s="822" t="s">
        <v>564</v>
      </c>
      <c r="C87" s="825" t="s">
        <v>577</v>
      </c>
      <c r="D87" s="839" t="s">
        <v>578</v>
      </c>
      <c r="E87" s="825" t="s">
        <v>1499</v>
      </c>
      <c r="F87" s="839" t="s">
        <v>1500</v>
      </c>
      <c r="G87" s="825" t="s">
        <v>1505</v>
      </c>
      <c r="H87" s="825" t="s">
        <v>1506</v>
      </c>
      <c r="I87" s="831">
        <v>2.2999999523162842</v>
      </c>
      <c r="J87" s="831">
        <v>2000</v>
      </c>
      <c r="K87" s="832">
        <v>4600</v>
      </c>
    </row>
    <row r="88" spans="1:11" ht="14.45" customHeight="1" x14ac:dyDescent="0.2">
      <c r="A88" s="821" t="s">
        <v>563</v>
      </c>
      <c r="B88" s="822" t="s">
        <v>564</v>
      </c>
      <c r="C88" s="825" t="s">
        <v>577</v>
      </c>
      <c r="D88" s="839" t="s">
        <v>578</v>
      </c>
      <c r="E88" s="825" t="s">
        <v>1499</v>
      </c>
      <c r="F88" s="839" t="s">
        <v>1500</v>
      </c>
      <c r="G88" s="825" t="s">
        <v>1505</v>
      </c>
      <c r="H88" s="825" t="s">
        <v>1507</v>
      </c>
      <c r="I88" s="831">
        <v>2.2999999523162842</v>
      </c>
      <c r="J88" s="831">
        <v>3200</v>
      </c>
      <c r="K88" s="832">
        <v>7360</v>
      </c>
    </row>
    <row r="89" spans="1:11" ht="14.45" customHeight="1" x14ac:dyDescent="0.2">
      <c r="A89" s="821" t="s">
        <v>563</v>
      </c>
      <c r="B89" s="822" t="s">
        <v>564</v>
      </c>
      <c r="C89" s="825" t="s">
        <v>577</v>
      </c>
      <c r="D89" s="839" t="s">
        <v>578</v>
      </c>
      <c r="E89" s="825" t="s">
        <v>1499</v>
      </c>
      <c r="F89" s="839" t="s">
        <v>1500</v>
      </c>
      <c r="G89" s="825" t="s">
        <v>1564</v>
      </c>
      <c r="H89" s="825" t="s">
        <v>1565</v>
      </c>
      <c r="I89" s="831">
        <v>2.2999999523162842</v>
      </c>
      <c r="J89" s="831">
        <v>200</v>
      </c>
      <c r="K89" s="832">
        <v>460</v>
      </c>
    </row>
    <row r="90" spans="1:11" ht="14.45" customHeight="1" x14ac:dyDescent="0.2">
      <c r="A90" s="821" t="s">
        <v>563</v>
      </c>
      <c r="B90" s="822" t="s">
        <v>564</v>
      </c>
      <c r="C90" s="825" t="s">
        <v>577</v>
      </c>
      <c r="D90" s="839" t="s">
        <v>578</v>
      </c>
      <c r="E90" s="825" t="s">
        <v>1499</v>
      </c>
      <c r="F90" s="839" t="s">
        <v>1500</v>
      </c>
      <c r="G90" s="825" t="s">
        <v>1508</v>
      </c>
      <c r="H90" s="825" t="s">
        <v>1509</v>
      </c>
      <c r="I90" s="831">
        <v>3.3900001049041748</v>
      </c>
      <c r="J90" s="831">
        <v>600</v>
      </c>
      <c r="K90" s="832">
        <v>2034</v>
      </c>
    </row>
    <row r="91" spans="1:11" ht="14.45" customHeight="1" x14ac:dyDescent="0.2">
      <c r="A91" s="821" t="s">
        <v>563</v>
      </c>
      <c r="B91" s="822" t="s">
        <v>564</v>
      </c>
      <c r="C91" s="825" t="s">
        <v>577</v>
      </c>
      <c r="D91" s="839" t="s">
        <v>578</v>
      </c>
      <c r="E91" s="825" t="s">
        <v>1499</v>
      </c>
      <c r="F91" s="839" t="s">
        <v>1500</v>
      </c>
      <c r="G91" s="825" t="s">
        <v>1566</v>
      </c>
      <c r="H91" s="825" t="s">
        <v>1567</v>
      </c>
      <c r="I91" s="831">
        <v>3.3900001049041748</v>
      </c>
      <c r="J91" s="831">
        <v>400</v>
      </c>
      <c r="K91" s="832">
        <v>1356</v>
      </c>
    </row>
    <row r="92" spans="1:11" ht="14.45" customHeight="1" x14ac:dyDescent="0.2">
      <c r="A92" s="821" t="s">
        <v>563</v>
      </c>
      <c r="B92" s="822" t="s">
        <v>564</v>
      </c>
      <c r="C92" s="825" t="s">
        <v>577</v>
      </c>
      <c r="D92" s="839" t="s">
        <v>578</v>
      </c>
      <c r="E92" s="825" t="s">
        <v>1499</v>
      </c>
      <c r="F92" s="839" t="s">
        <v>1500</v>
      </c>
      <c r="G92" s="825" t="s">
        <v>1568</v>
      </c>
      <c r="H92" s="825" t="s">
        <v>1569</v>
      </c>
      <c r="I92" s="831">
        <v>3.0199999809265137</v>
      </c>
      <c r="J92" s="831">
        <v>200</v>
      </c>
      <c r="K92" s="832">
        <v>604</v>
      </c>
    </row>
    <row r="93" spans="1:11" ht="14.45" customHeight="1" x14ac:dyDescent="0.2">
      <c r="A93" s="821" t="s">
        <v>563</v>
      </c>
      <c r="B93" s="822" t="s">
        <v>564</v>
      </c>
      <c r="C93" s="825" t="s">
        <v>577</v>
      </c>
      <c r="D93" s="839" t="s">
        <v>578</v>
      </c>
      <c r="E93" s="825" t="s">
        <v>1499</v>
      </c>
      <c r="F93" s="839" t="s">
        <v>1500</v>
      </c>
      <c r="G93" s="825" t="s">
        <v>1570</v>
      </c>
      <c r="H93" s="825" t="s">
        <v>1571</v>
      </c>
      <c r="I93" s="831">
        <v>2.4200000762939453</v>
      </c>
      <c r="J93" s="831">
        <v>1000</v>
      </c>
      <c r="K93" s="832">
        <v>2420</v>
      </c>
    </row>
    <row r="94" spans="1:11" ht="14.45" customHeight="1" x14ac:dyDescent="0.2">
      <c r="A94" s="821" t="s">
        <v>563</v>
      </c>
      <c r="B94" s="822" t="s">
        <v>564</v>
      </c>
      <c r="C94" s="825" t="s">
        <v>577</v>
      </c>
      <c r="D94" s="839" t="s">
        <v>578</v>
      </c>
      <c r="E94" s="825" t="s">
        <v>1499</v>
      </c>
      <c r="F94" s="839" t="s">
        <v>1500</v>
      </c>
      <c r="G94" s="825" t="s">
        <v>1572</v>
      </c>
      <c r="H94" s="825" t="s">
        <v>1573</v>
      </c>
      <c r="I94" s="831">
        <v>3.0299999713897705</v>
      </c>
      <c r="J94" s="831">
        <v>200</v>
      </c>
      <c r="K94" s="832">
        <v>606</v>
      </c>
    </row>
    <row r="95" spans="1:11" ht="14.45" customHeight="1" x14ac:dyDescent="0.2">
      <c r="A95" s="821" t="s">
        <v>563</v>
      </c>
      <c r="B95" s="822" t="s">
        <v>564</v>
      </c>
      <c r="C95" s="825" t="s">
        <v>577</v>
      </c>
      <c r="D95" s="839" t="s">
        <v>578</v>
      </c>
      <c r="E95" s="825" t="s">
        <v>1574</v>
      </c>
      <c r="F95" s="839" t="s">
        <v>1575</v>
      </c>
      <c r="G95" s="825" t="s">
        <v>1576</v>
      </c>
      <c r="H95" s="825" t="s">
        <v>1577</v>
      </c>
      <c r="I95" s="831">
        <v>67.760002136230469</v>
      </c>
      <c r="J95" s="831">
        <v>25</v>
      </c>
      <c r="K95" s="832">
        <v>1694</v>
      </c>
    </row>
    <row r="96" spans="1:11" ht="14.45" customHeight="1" x14ac:dyDescent="0.2">
      <c r="A96" s="821" t="s">
        <v>563</v>
      </c>
      <c r="B96" s="822" t="s">
        <v>564</v>
      </c>
      <c r="C96" s="825" t="s">
        <v>580</v>
      </c>
      <c r="D96" s="839" t="s">
        <v>581</v>
      </c>
      <c r="E96" s="825" t="s">
        <v>1578</v>
      </c>
      <c r="F96" s="839" t="s">
        <v>1579</v>
      </c>
      <c r="G96" s="825" t="s">
        <v>1580</v>
      </c>
      <c r="H96" s="825" t="s">
        <v>1581</v>
      </c>
      <c r="I96" s="831">
        <v>22.75</v>
      </c>
      <c r="J96" s="831">
        <v>5</v>
      </c>
      <c r="K96" s="832">
        <v>113.73999786376953</v>
      </c>
    </row>
    <row r="97" spans="1:11" ht="14.45" customHeight="1" x14ac:dyDescent="0.2">
      <c r="A97" s="821" t="s">
        <v>563</v>
      </c>
      <c r="B97" s="822" t="s">
        <v>564</v>
      </c>
      <c r="C97" s="825" t="s">
        <v>580</v>
      </c>
      <c r="D97" s="839" t="s">
        <v>581</v>
      </c>
      <c r="E97" s="825" t="s">
        <v>1578</v>
      </c>
      <c r="F97" s="839" t="s">
        <v>1579</v>
      </c>
      <c r="G97" s="825" t="s">
        <v>1582</v>
      </c>
      <c r="H97" s="825" t="s">
        <v>1583</v>
      </c>
      <c r="I97" s="831">
        <v>44.770000457763672</v>
      </c>
      <c r="J97" s="831">
        <v>5</v>
      </c>
      <c r="K97" s="832">
        <v>223.85000610351563</v>
      </c>
    </row>
    <row r="98" spans="1:11" ht="14.45" customHeight="1" x14ac:dyDescent="0.2">
      <c r="A98" s="821" t="s">
        <v>563</v>
      </c>
      <c r="B98" s="822" t="s">
        <v>564</v>
      </c>
      <c r="C98" s="825" t="s">
        <v>580</v>
      </c>
      <c r="D98" s="839" t="s">
        <v>581</v>
      </c>
      <c r="E98" s="825" t="s">
        <v>1427</v>
      </c>
      <c r="F98" s="839" t="s">
        <v>1428</v>
      </c>
      <c r="G98" s="825" t="s">
        <v>1429</v>
      </c>
      <c r="H98" s="825" t="s">
        <v>1430</v>
      </c>
      <c r="I98" s="831">
        <v>109.61000061035156</v>
      </c>
      <c r="J98" s="831">
        <v>1</v>
      </c>
      <c r="K98" s="832">
        <v>109.61000061035156</v>
      </c>
    </row>
    <row r="99" spans="1:11" ht="14.45" customHeight="1" x14ac:dyDescent="0.2">
      <c r="A99" s="821" t="s">
        <v>563</v>
      </c>
      <c r="B99" s="822" t="s">
        <v>564</v>
      </c>
      <c r="C99" s="825" t="s">
        <v>580</v>
      </c>
      <c r="D99" s="839" t="s">
        <v>581</v>
      </c>
      <c r="E99" s="825" t="s">
        <v>1427</v>
      </c>
      <c r="F99" s="839" t="s">
        <v>1428</v>
      </c>
      <c r="G99" s="825" t="s">
        <v>1437</v>
      </c>
      <c r="H99" s="825" t="s">
        <v>1438</v>
      </c>
      <c r="I99" s="831">
        <v>13.079999923706055</v>
      </c>
      <c r="J99" s="831">
        <v>12</v>
      </c>
      <c r="K99" s="832">
        <v>156.96000671386719</v>
      </c>
    </row>
    <row r="100" spans="1:11" ht="14.45" customHeight="1" x14ac:dyDescent="0.2">
      <c r="A100" s="821" t="s">
        <v>563</v>
      </c>
      <c r="B100" s="822" t="s">
        <v>564</v>
      </c>
      <c r="C100" s="825" t="s">
        <v>580</v>
      </c>
      <c r="D100" s="839" t="s">
        <v>581</v>
      </c>
      <c r="E100" s="825" t="s">
        <v>1427</v>
      </c>
      <c r="F100" s="839" t="s">
        <v>1428</v>
      </c>
      <c r="G100" s="825" t="s">
        <v>1443</v>
      </c>
      <c r="H100" s="825" t="s">
        <v>1444</v>
      </c>
      <c r="I100" s="831">
        <v>8.3400001525878906</v>
      </c>
      <c r="J100" s="831">
        <v>2</v>
      </c>
      <c r="K100" s="832">
        <v>16.680000305175781</v>
      </c>
    </row>
    <row r="101" spans="1:11" ht="14.45" customHeight="1" x14ac:dyDescent="0.2">
      <c r="A101" s="821" t="s">
        <v>563</v>
      </c>
      <c r="B101" s="822" t="s">
        <v>564</v>
      </c>
      <c r="C101" s="825" t="s">
        <v>580</v>
      </c>
      <c r="D101" s="839" t="s">
        <v>581</v>
      </c>
      <c r="E101" s="825" t="s">
        <v>1427</v>
      </c>
      <c r="F101" s="839" t="s">
        <v>1428</v>
      </c>
      <c r="G101" s="825" t="s">
        <v>1449</v>
      </c>
      <c r="H101" s="825" t="s">
        <v>1450</v>
      </c>
      <c r="I101" s="831">
        <v>19.959999084472656</v>
      </c>
      <c r="J101" s="831">
        <v>2</v>
      </c>
      <c r="K101" s="832">
        <v>39.909999847412109</v>
      </c>
    </row>
    <row r="102" spans="1:11" ht="14.45" customHeight="1" x14ac:dyDescent="0.2">
      <c r="A102" s="821" t="s">
        <v>563</v>
      </c>
      <c r="B102" s="822" t="s">
        <v>564</v>
      </c>
      <c r="C102" s="825" t="s">
        <v>580</v>
      </c>
      <c r="D102" s="839" t="s">
        <v>581</v>
      </c>
      <c r="E102" s="825" t="s">
        <v>1427</v>
      </c>
      <c r="F102" s="839" t="s">
        <v>1428</v>
      </c>
      <c r="G102" s="825" t="s">
        <v>1451</v>
      </c>
      <c r="H102" s="825" t="s">
        <v>1452</v>
      </c>
      <c r="I102" s="831">
        <v>25.25</v>
      </c>
      <c r="J102" s="831">
        <v>2</v>
      </c>
      <c r="K102" s="832">
        <v>50.490001678466797</v>
      </c>
    </row>
    <row r="103" spans="1:11" ht="14.45" customHeight="1" x14ac:dyDescent="0.2">
      <c r="A103" s="821" t="s">
        <v>563</v>
      </c>
      <c r="B103" s="822" t="s">
        <v>564</v>
      </c>
      <c r="C103" s="825" t="s">
        <v>580</v>
      </c>
      <c r="D103" s="839" t="s">
        <v>581</v>
      </c>
      <c r="E103" s="825" t="s">
        <v>1427</v>
      </c>
      <c r="F103" s="839" t="s">
        <v>1428</v>
      </c>
      <c r="G103" s="825" t="s">
        <v>1453</v>
      </c>
      <c r="H103" s="825" t="s">
        <v>1454</v>
      </c>
      <c r="I103" s="831">
        <v>31.424000167846678</v>
      </c>
      <c r="J103" s="831">
        <v>13</v>
      </c>
      <c r="K103" s="832">
        <v>408.50000190734863</v>
      </c>
    </row>
    <row r="104" spans="1:11" ht="14.45" customHeight="1" x14ac:dyDescent="0.2">
      <c r="A104" s="821" t="s">
        <v>563</v>
      </c>
      <c r="B104" s="822" t="s">
        <v>564</v>
      </c>
      <c r="C104" s="825" t="s">
        <v>580</v>
      </c>
      <c r="D104" s="839" t="s">
        <v>581</v>
      </c>
      <c r="E104" s="825" t="s">
        <v>1427</v>
      </c>
      <c r="F104" s="839" t="s">
        <v>1428</v>
      </c>
      <c r="G104" s="825" t="s">
        <v>1455</v>
      </c>
      <c r="H104" s="825" t="s">
        <v>1456</v>
      </c>
      <c r="I104" s="831">
        <v>260.29998779296875</v>
      </c>
      <c r="J104" s="831">
        <v>1</v>
      </c>
      <c r="K104" s="832">
        <v>260.29998779296875</v>
      </c>
    </row>
    <row r="105" spans="1:11" ht="14.45" customHeight="1" x14ac:dyDescent="0.2">
      <c r="A105" s="821" t="s">
        <v>563</v>
      </c>
      <c r="B105" s="822" t="s">
        <v>564</v>
      </c>
      <c r="C105" s="825" t="s">
        <v>580</v>
      </c>
      <c r="D105" s="839" t="s">
        <v>581</v>
      </c>
      <c r="E105" s="825" t="s">
        <v>1427</v>
      </c>
      <c r="F105" s="839" t="s">
        <v>1428</v>
      </c>
      <c r="G105" s="825" t="s">
        <v>1455</v>
      </c>
      <c r="H105" s="825" t="s">
        <v>1522</v>
      </c>
      <c r="I105" s="831">
        <v>260.29998779296875</v>
      </c>
      <c r="J105" s="831">
        <v>1</v>
      </c>
      <c r="K105" s="832">
        <v>260.29998779296875</v>
      </c>
    </row>
    <row r="106" spans="1:11" ht="14.45" customHeight="1" x14ac:dyDescent="0.2">
      <c r="A106" s="821" t="s">
        <v>563</v>
      </c>
      <c r="B106" s="822" t="s">
        <v>564</v>
      </c>
      <c r="C106" s="825" t="s">
        <v>580</v>
      </c>
      <c r="D106" s="839" t="s">
        <v>581</v>
      </c>
      <c r="E106" s="825" t="s">
        <v>1427</v>
      </c>
      <c r="F106" s="839" t="s">
        <v>1428</v>
      </c>
      <c r="G106" s="825" t="s">
        <v>1584</v>
      </c>
      <c r="H106" s="825" t="s">
        <v>1585</v>
      </c>
      <c r="I106" s="831">
        <v>10.350000381469727</v>
      </c>
      <c r="J106" s="831">
        <v>4</v>
      </c>
      <c r="K106" s="832">
        <v>41.400001525878906</v>
      </c>
    </row>
    <row r="107" spans="1:11" ht="14.45" customHeight="1" x14ac:dyDescent="0.2">
      <c r="A107" s="821" t="s">
        <v>563</v>
      </c>
      <c r="B107" s="822" t="s">
        <v>564</v>
      </c>
      <c r="C107" s="825" t="s">
        <v>580</v>
      </c>
      <c r="D107" s="839" t="s">
        <v>581</v>
      </c>
      <c r="E107" s="825" t="s">
        <v>1457</v>
      </c>
      <c r="F107" s="839" t="s">
        <v>1458</v>
      </c>
      <c r="G107" s="825" t="s">
        <v>1541</v>
      </c>
      <c r="H107" s="825" t="s">
        <v>1542</v>
      </c>
      <c r="I107" s="831">
        <v>0.82999998331069946</v>
      </c>
      <c r="J107" s="831">
        <v>200</v>
      </c>
      <c r="K107" s="832">
        <v>166</v>
      </c>
    </row>
    <row r="108" spans="1:11" ht="14.45" customHeight="1" x14ac:dyDescent="0.2">
      <c r="A108" s="821" t="s">
        <v>563</v>
      </c>
      <c r="B108" s="822" t="s">
        <v>564</v>
      </c>
      <c r="C108" s="825" t="s">
        <v>580</v>
      </c>
      <c r="D108" s="839" t="s">
        <v>581</v>
      </c>
      <c r="E108" s="825" t="s">
        <v>1457</v>
      </c>
      <c r="F108" s="839" t="s">
        <v>1458</v>
      </c>
      <c r="G108" s="825" t="s">
        <v>1541</v>
      </c>
      <c r="H108" s="825" t="s">
        <v>1543</v>
      </c>
      <c r="I108" s="831">
        <v>0.82999998331069946</v>
      </c>
      <c r="J108" s="831">
        <v>400</v>
      </c>
      <c r="K108" s="832">
        <v>332</v>
      </c>
    </row>
    <row r="109" spans="1:11" ht="14.45" customHeight="1" x14ac:dyDescent="0.2">
      <c r="A109" s="821" t="s">
        <v>563</v>
      </c>
      <c r="B109" s="822" t="s">
        <v>564</v>
      </c>
      <c r="C109" s="825" t="s">
        <v>580</v>
      </c>
      <c r="D109" s="839" t="s">
        <v>581</v>
      </c>
      <c r="E109" s="825" t="s">
        <v>1457</v>
      </c>
      <c r="F109" s="839" t="s">
        <v>1458</v>
      </c>
      <c r="G109" s="825" t="s">
        <v>1471</v>
      </c>
      <c r="H109" s="825" t="s">
        <v>1472</v>
      </c>
      <c r="I109" s="831">
        <v>0.76199999451637268</v>
      </c>
      <c r="J109" s="831">
        <v>2100</v>
      </c>
      <c r="K109" s="832">
        <v>1320.9599609375</v>
      </c>
    </row>
    <row r="110" spans="1:11" ht="14.45" customHeight="1" x14ac:dyDescent="0.2">
      <c r="A110" s="821" t="s">
        <v>563</v>
      </c>
      <c r="B110" s="822" t="s">
        <v>564</v>
      </c>
      <c r="C110" s="825" t="s">
        <v>580</v>
      </c>
      <c r="D110" s="839" t="s">
        <v>581</v>
      </c>
      <c r="E110" s="825" t="s">
        <v>1457</v>
      </c>
      <c r="F110" s="839" t="s">
        <v>1458</v>
      </c>
      <c r="G110" s="825" t="s">
        <v>1586</v>
      </c>
      <c r="H110" s="825" t="s">
        <v>1587</v>
      </c>
      <c r="I110" s="831">
        <v>1.1499999761581421</v>
      </c>
      <c r="J110" s="831">
        <v>160</v>
      </c>
      <c r="K110" s="832">
        <v>184</v>
      </c>
    </row>
    <row r="111" spans="1:11" ht="14.45" customHeight="1" x14ac:dyDescent="0.2">
      <c r="A111" s="821" t="s">
        <v>563</v>
      </c>
      <c r="B111" s="822" t="s">
        <v>564</v>
      </c>
      <c r="C111" s="825" t="s">
        <v>580</v>
      </c>
      <c r="D111" s="839" t="s">
        <v>581</v>
      </c>
      <c r="E111" s="825" t="s">
        <v>1457</v>
      </c>
      <c r="F111" s="839" t="s">
        <v>1458</v>
      </c>
      <c r="G111" s="825" t="s">
        <v>1544</v>
      </c>
      <c r="H111" s="825" t="s">
        <v>1545</v>
      </c>
      <c r="I111" s="831">
        <v>1.1366666555404663</v>
      </c>
      <c r="J111" s="831">
        <v>240</v>
      </c>
      <c r="K111" s="832">
        <v>272.79999542236328</v>
      </c>
    </row>
    <row r="112" spans="1:11" ht="14.45" customHeight="1" x14ac:dyDescent="0.2">
      <c r="A112" s="821" t="s">
        <v>563</v>
      </c>
      <c r="B112" s="822" t="s">
        <v>564</v>
      </c>
      <c r="C112" s="825" t="s">
        <v>580</v>
      </c>
      <c r="D112" s="839" t="s">
        <v>581</v>
      </c>
      <c r="E112" s="825" t="s">
        <v>1457</v>
      </c>
      <c r="F112" s="839" t="s">
        <v>1458</v>
      </c>
      <c r="G112" s="825" t="s">
        <v>1588</v>
      </c>
      <c r="H112" s="825" t="s">
        <v>1589</v>
      </c>
      <c r="I112" s="831">
        <v>0.57999998331069946</v>
      </c>
      <c r="J112" s="831">
        <v>500</v>
      </c>
      <c r="K112" s="832">
        <v>290</v>
      </c>
    </row>
    <row r="113" spans="1:11" ht="14.45" customHeight="1" x14ac:dyDescent="0.2">
      <c r="A113" s="821" t="s">
        <v>563</v>
      </c>
      <c r="B113" s="822" t="s">
        <v>564</v>
      </c>
      <c r="C113" s="825" t="s">
        <v>580</v>
      </c>
      <c r="D113" s="839" t="s">
        <v>581</v>
      </c>
      <c r="E113" s="825" t="s">
        <v>1457</v>
      </c>
      <c r="F113" s="839" t="s">
        <v>1458</v>
      </c>
      <c r="G113" s="825" t="s">
        <v>1590</v>
      </c>
      <c r="H113" s="825" t="s">
        <v>1591</v>
      </c>
      <c r="I113" s="831">
        <v>3.440000057220459</v>
      </c>
      <c r="J113" s="831">
        <v>200</v>
      </c>
      <c r="K113" s="832">
        <v>687.70001220703125</v>
      </c>
    </row>
    <row r="114" spans="1:11" ht="14.45" customHeight="1" x14ac:dyDescent="0.2">
      <c r="A114" s="821" t="s">
        <v>563</v>
      </c>
      <c r="B114" s="822" t="s">
        <v>564</v>
      </c>
      <c r="C114" s="825" t="s">
        <v>580</v>
      </c>
      <c r="D114" s="839" t="s">
        <v>581</v>
      </c>
      <c r="E114" s="825" t="s">
        <v>1489</v>
      </c>
      <c r="F114" s="839" t="s">
        <v>1490</v>
      </c>
      <c r="G114" s="825" t="s">
        <v>1592</v>
      </c>
      <c r="H114" s="825" t="s">
        <v>1593</v>
      </c>
      <c r="I114" s="831">
        <v>0.4699999988079071</v>
      </c>
      <c r="J114" s="831">
        <v>200</v>
      </c>
      <c r="K114" s="832">
        <v>94</v>
      </c>
    </row>
    <row r="115" spans="1:11" ht="14.45" customHeight="1" x14ac:dyDescent="0.2">
      <c r="A115" s="821" t="s">
        <v>563</v>
      </c>
      <c r="B115" s="822" t="s">
        <v>564</v>
      </c>
      <c r="C115" s="825" t="s">
        <v>580</v>
      </c>
      <c r="D115" s="839" t="s">
        <v>581</v>
      </c>
      <c r="E115" s="825" t="s">
        <v>1489</v>
      </c>
      <c r="F115" s="839" t="s">
        <v>1490</v>
      </c>
      <c r="G115" s="825" t="s">
        <v>1554</v>
      </c>
      <c r="H115" s="825" t="s">
        <v>1555</v>
      </c>
      <c r="I115" s="831">
        <v>0.30000001192092896</v>
      </c>
      <c r="J115" s="831">
        <v>200</v>
      </c>
      <c r="K115" s="832">
        <v>60</v>
      </c>
    </row>
    <row r="116" spans="1:11" ht="14.45" customHeight="1" x14ac:dyDescent="0.2">
      <c r="A116" s="821" t="s">
        <v>563</v>
      </c>
      <c r="B116" s="822" t="s">
        <v>564</v>
      </c>
      <c r="C116" s="825" t="s">
        <v>580</v>
      </c>
      <c r="D116" s="839" t="s">
        <v>581</v>
      </c>
      <c r="E116" s="825" t="s">
        <v>1489</v>
      </c>
      <c r="F116" s="839" t="s">
        <v>1490</v>
      </c>
      <c r="G116" s="825" t="s">
        <v>1493</v>
      </c>
      <c r="H116" s="825" t="s">
        <v>1494</v>
      </c>
      <c r="I116" s="831">
        <v>0.3033333420753479</v>
      </c>
      <c r="J116" s="831">
        <v>400</v>
      </c>
      <c r="K116" s="832">
        <v>121</v>
      </c>
    </row>
    <row r="117" spans="1:11" ht="14.45" customHeight="1" x14ac:dyDescent="0.2">
      <c r="A117" s="821" t="s">
        <v>563</v>
      </c>
      <c r="B117" s="822" t="s">
        <v>564</v>
      </c>
      <c r="C117" s="825" t="s">
        <v>580</v>
      </c>
      <c r="D117" s="839" t="s">
        <v>581</v>
      </c>
      <c r="E117" s="825" t="s">
        <v>1489</v>
      </c>
      <c r="F117" s="839" t="s">
        <v>1490</v>
      </c>
      <c r="G117" s="825" t="s">
        <v>1556</v>
      </c>
      <c r="H117" s="825" t="s">
        <v>1557</v>
      </c>
      <c r="I117" s="831">
        <v>0.36000001430511475</v>
      </c>
      <c r="J117" s="831">
        <v>300</v>
      </c>
      <c r="K117" s="832">
        <v>108</v>
      </c>
    </row>
    <row r="118" spans="1:11" ht="14.45" customHeight="1" x14ac:dyDescent="0.2">
      <c r="A118" s="821" t="s">
        <v>563</v>
      </c>
      <c r="B118" s="822" t="s">
        <v>564</v>
      </c>
      <c r="C118" s="825" t="s">
        <v>580</v>
      </c>
      <c r="D118" s="839" t="s">
        <v>581</v>
      </c>
      <c r="E118" s="825" t="s">
        <v>1489</v>
      </c>
      <c r="F118" s="839" t="s">
        <v>1490</v>
      </c>
      <c r="G118" s="825" t="s">
        <v>1558</v>
      </c>
      <c r="H118" s="825" t="s">
        <v>1559</v>
      </c>
      <c r="I118" s="831">
        <v>0.67000001668930054</v>
      </c>
      <c r="J118" s="831">
        <v>600</v>
      </c>
      <c r="K118" s="832">
        <v>402</v>
      </c>
    </row>
    <row r="119" spans="1:11" ht="14.45" customHeight="1" x14ac:dyDescent="0.2">
      <c r="A119" s="821" t="s">
        <v>563</v>
      </c>
      <c r="B119" s="822" t="s">
        <v>564</v>
      </c>
      <c r="C119" s="825" t="s">
        <v>580</v>
      </c>
      <c r="D119" s="839" t="s">
        <v>581</v>
      </c>
      <c r="E119" s="825" t="s">
        <v>1489</v>
      </c>
      <c r="F119" s="839" t="s">
        <v>1490</v>
      </c>
      <c r="G119" s="825" t="s">
        <v>1560</v>
      </c>
      <c r="H119" s="825" t="s">
        <v>1561</v>
      </c>
      <c r="I119" s="831">
        <v>0.54000002145767212</v>
      </c>
      <c r="J119" s="831">
        <v>700</v>
      </c>
      <c r="K119" s="832">
        <v>378</v>
      </c>
    </row>
    <row r="120" spans="1:11" ht="14.45" customHeight="1" x14ac:dyDescent="0.2">
      <c r="A120" s="821" t="s">
        <v>563</v>
      </c>
      <c r="B120" s="822" t="s">
        <v>564</v>
      </c>
      <c r="C120" s="825" t="s">
        <v>580</v>
      </c>
      <c r="D120" s="839" t="s">
        <v>581</v>
      </c>
      <c r="E120" s="825" t="s">
        <v>1499</v>
      </c>
      <c r="F120" s="839" t="s">
        <v>1500</v>
      </c>
      <c r="G120" s="825" t="s">
        <v>1501</v>
      </c>
      <c r="H120" s="825" t="s">
        <v>1502</v>
      </c>
      <c r="I120" s="831">
        <v>2.877500057220459</v>
      </c>
      <c r="J120" s="831">
        <v>1400</v>
      </c>
      <c r="K120" s="832">
        <v>4030</v>
      </c>
    </row>
    <row r="121" spans="1:11" ht="14.45" customHeight="1" x14ac:dyDescent="0.2">
      <c r="A121" s="821" t="s">
        <v>563</v>
      </c>
      <c r="B121" s="822" t="s">
        <v>564</v>
      </c>
      <c r="C121" s="825" t="s">
        <v>580</v>
      </c>
      <c r="D121" s="839" t="s">
        <v>581</v>
      </c>
      <c r="E121" s="825" t="s">
        <v>1499</v>
      </c>
      <c r="F121" s="839" t="s">
        <v>1500</v>
      </c>
      <c r="G121" s="825" t="s">
        <v>1503</v>
      </c>
      <c r="H121" s="825" t="s">
        <v>1504</v>
      </c>
      <c r="I121" s="831">
        <v>2.8900001049041748</v>
      </c>
      <c r="J121" s="831">
        <v>400</v>
      </c>
      <c r="K121" s="832">
        <v>1156</v>
      </c>
    </row>
    <row r="122" spans="1:11" ht="14.45" customHeight="1" x14ac:dyDescent="0.2">
      <c r="A122" s="821" t="s">
        <v>563</v>
      </c>
      <c r="B122" s="822" t="s">
        <v>564</v>
      </c>
      <c r="C122" s="825" t="s">
        <v>580</v>
      </c>
      <c r="D122" s="839" t="s">
        <v>581</v>
      </c>
      <c r="E122" s="825" t="s">
        <v>1499</v>
      </c>
      <c r="F122" s="839" t="s">
        <v>1500</v>
      </c>
      <c r="G122" s="825" t="s">
        <v>1562</v>
      </c>
      <c r="H122" s="825" t="s">
        <v>1563</v>
      </c>
      <c r="I122" s="831">
        <v>2.8950001001358032</v>
      </c>
      <c r="J122" s="831">
        <v>400</v>
      </c>
      <c r="K122" s="832">
        <v>1158</v>
      </c>
    </row>
    <row r="123" spans="1:11" ht="14.45" customHeight="1" x14ac:dyDescent="0.2">
      <c r="A123" s="821" t="s">
        <v>563</v>
      </c>
      <c r="B123" s="822" t="s">
        <v>564</v>
      </c>
      <c r="C123" s="825" t="s">
        <v>580</v>
      </c>
      <c r="D123" s="839" t="s">
        <v>581</v>
      </c>
      <c r="E123" s="825" t="s">
        <v>1499</v>
      </c>
      <c r="F123" s="839" t="s">
        <v>1500</v>
      </c>
      <c r="G123" s="825" t="s">
        <v>1505</v>
      </c>
      <c r="H123" s="825" t="s">
        <v>1506</v>
      </c>
      <c r="I123" s="831">
        <v>2.2999999523162842</v>
      </c>
      <c r="J123" s="831">
        <v>400</v>
      </c>
      <c r="K123" s="832">
        <v>920</v>
      </c>
    </row>
    <row r="124" spans="1:11" ht="14.45" customHeight="1" x14ac:dyDescent="0.2">
      <c r="A124" s="821" t="s">
        <v>563</v>
      </c>
      <c r="B124" s="822" t="s">
        <v>564</v>
      </c>
      <c r="C124" s="825" t="s">
        <v>580</v>
      </c>
      <c r="D124" s="839" t="s">
        <v>581</v>
      </c>
      <c r="E124" s="825" t="s">
        <v>1499</v>
      </c>
      <c r="F124" s="839" t="s">
        <v>1500</v>
      </c>
      <c r="G124" s="825" t="s">
        <v>1505</v>
      </c>
      <c r="H124" s="825" t="s">
        <v>1507</v>
      </c>
      <c r="I124" s="831">
        <v>2.2949999570846558</v>
      </c>
      <c r="J124" s="831">
        <v>1200</v>
      </c>
      <c r="K124" s="832">
        <v>2754</v>
      </c>
    </row>
    <row r="125" spans="1:11" ht="14.45" customHeight="1" x14ac:dyDescent="0.2">
      <c r="A125" s="821" t="s">
        <v>563</v>
      </c>
      <c r="B125" s="822" t="s">
        <v>564</v>
      </c>
      <c r="C125" s="825" t="s">
        <v>580</v>
      </c>
      <c r="D125" s="839" t="s">
        <v>581</v>
      </c>
      <c r="E125" s="825" t="s">
        <v>1499</v>
      </c>
      <c r="F125" s="839" t="s">
        <v>1500</v>
      </c>
      <c r="G125" s="825" t="s">
        <v>1568</v>
      </c>
      <c r="H125" s="825" t="s">
        <v>1569</v>
      </c>
      <c r="I125" s="831">
        <v>3.0199999809265137</v>
      </c>
      <c r="J125" s="831">
        <v>200</v>
      </c>
      <c r="K125" s="832">
        <v>604</v>
      </c>
    </row>
    <row r="126" spans="1:11" ht="14.45" customHeight="1" x14ac:dyDescent="0.2">
      <c r="A126" s="821" t="s">
        <v>563</v>
      </c>
      <c r="B126" s="822" t="s">
        <v>564</v>
      </c>
      <c r="C126" s="825" t="s">
        <v>580</v>
      </c>
      <c r="D126" s="839" t="s">
        <v>581</v>
      </c>
      <c r="E126" s="825" t="s">
        <v>1499</v>
      </c>
      <c r="F126" s="839" t="s">
        <v>1500</v>
      </c>
      <c r="G126" s="825" t="s">
        <v>1570</v>
      </c>
      <c r="H126" s="825" t="s">
        <v>1571</v>
      </c>
      <c r="I126" s="831">
        <v>2.4100000858306885</v>
      </c>
      <c r="J126" s="831">
        <v>600</v>
      </c>
      <c r="K126" s="832">
        <v>1446</v>
      </c>
    </row>
    <row r="127" spans="1:11" ht="14.45" customHeight="1" x14ac:dyDescent="0.2">
      <c r="A127" s="821" t="s">
        <v>563</v>
      </c>
      <c r="B127" s="822" t="s">
        <v>564</v>
      </c>
      <c r="C127" s="825" t="s">
        <v>583</v>
      </c>
      <c r="D127" s="839" t="s">
        <v>584</v>
      </c>
      <c r="E127" s="825" t="s">
        <v>1421</v>
      </c>
      <c r="F127" s="839" t="s">
        <v>1422</v>
      </c>
      <c r="G127" s="825" t="s">
        <v>1514</v>
      </c>
      <c r="H127" s="825" t="s">
        <v>1515</v>
      </c>
      <c r="I127" s="831">
        <v>143.09959491600941</v>
      </c>
      <c r="J127" s="831">
        <v>1</v>
      </c>
      <c r="K127" s="832">
        <v>143.09959491600941</v>
      </c>
    </row>
    <row r="128" spans="1:11" ht="14.45" customHeight="1" x14ac:dyDescent="0.2">
      <c r="A128" s="821" t="s">
        <v>563</v>
      </c>
      <c r="B128" s="822" t="s">
        <v>564</v>
      </c>
      <c r="C128" s="825" t="s">
        <v>583</v>
      </c>
      <c r="D128" s="839" t="s">
        <v>584</v>
      </c>
      <c r="E128" s="825" t="s">
        <v>1427</v>
      </c>
      <c r="F128" s="839" t="s">
        <v>1428</v>
      </c>
      <c r="G128" s="825" t="s">
        <v>1429</v>
      </c>
      <c r="H128" s="825" t="s">
        <v>1430</v>
      </c>
      <c r="I128" s="831">
        <v>109.61000061035156</v>
      </c>
      <c r="J128" s="831">
        <v>1</v>
      </c>
      <c r="K128" s="832">
        <v>109.61000061035156</v>
      </c>
    </row>
    <row r="129" spans="1:11" ht="14.45" customHeight="1" x14ac:dyDescent="0.2">
      <c r="A129" s="821" t="s">
        <v>563</v>
      </c>
      <c r="B129" s="822" t="s">
        <v>564</v>
      </c>
      <c r="C129" s="825" t="s">
        <v>583</v>
      </c>
      <c r="D129" s="839" t="s">
        <v>584</v>
      </c>
      <c r="E129" s="825" t="s">
        <v>1427</v>
      </c>
      <c r="F129" s="839" t="s">
        <v>1428</v>
      </c>
      <c r="G129" s="825" t="s">
        <v>1594</v>
      </c>
      <c r="H129" s="825" t="s">
        <v>1595</v>
      </c>
      <c r="I129" s="831">
        <v>8.2699999809265137</v>
      </c>
      <c r="J129" s="831">
        <v>400</v>
      </c>
      <c r="K129" s="832">
        <v>3310</v>
      </c>
    </row>
    <row r="130" spans="1:11" ht="14.45" customHeight="1" x14ac:dyDescent="0.2">
      <c r="A130" s="821" t="s">
        <v>563</v>
      </c>
      <c r="B130" s="822" t="s">
        <v>564</v>
      </c>
      <c r="C130" s="825" t="s">
        <v>583</v>
      </c>
      <c r="D130" s="839" t="s">
        <v>584</v>
      </c>
      <c r="E130" s="825" t="s">
        <v>1427</v>
      </c>
      <c r="F130" s="839" t="s">
        <v>1428</v>
      </c>
      <c r="G130" s="825" t="s">
        <v>1596</v>
      </c>
      <c r="H130" s="825" t="s">
        <v>1597</v>
      </c>
      <c r="I130" s="831">
        <v>1.3799999952316284</v>
      </c>
      <c r="J130" s="831">
        <v>600</v>
      </c>
      <c r="K130" s="832">
        <v>828</v>
      </c>
    </row>
    <row r="131" spans="1:11" ht="14.45" customHeight="1" x14ac:dyDescent="0.2">
      <c r="A131" s="821" t="s">
        <v>563</v>
      </c>
      <c r="B131" s="822" t="s">
        <v>564</v>
      </c>
      <c r="C131" s="825" t="s">
        <v>583</v>
      </c>
      <c r="D131" s="839" t="s">
        <v>584</v>
      </c>
      <c r="E131" s="825" t="s">
        <v>1427</v>
      </c>
      <c r="F131" s="839" t="s">
        <v>1428</v>
      </c>
      <c r="G131" s="825" t="s">
        <v>1433</v>
      </c>
      <c r="H131" s="825" t="s">
        <v>1434</v>
      </c>
      <c r="I131" s="831">
        <v>13.020000457763672</v>
      </c>
      <c r="J131" s="831">
        <v>21</v>
      </c>
      <c r="K131" s="832">
        <v>273.41999435424805</v>
      </c>
    </row>
    <row r="132" spans="1:11" ht="14.45" customHeight="1" x14ac:dyDescent="0.2">
      <c r="A132" s="821" t="s">
        <v>563</v>
      </c>
      <c r="B132" s="822" t="s">
        <v>564</v>
      </c>
      <c r="C132" s="825" t="s">
        <v>583</v>
      </c>
      <c r="D132" s="839" t="s">
        <v>584</v>
      </c>
      <c r="E132" s="825" t="s">
        <v>1427</v>
      </c>
      <c r="F132" s="839" t="s">
        <v>1428</v>
      </c>
      <c r="G132" s="825" t="s">
        <v>1598</v>
      </c>
      <c r="H132" s="825" t="s">
        <v>1599</v>
      </c>
      <c r="I132" s="831">
        <v>0.86000001430511475</v>
      </c>
      <c r="J132" s="831">
        <v>20</v>
      </c>
      <c r="K132" s="832">
        <v>17.200000762939453</v>
      </c>
    </row>
    <row r="133" spans="1:11" ht="14.45" customHeight="1" x14ac:dyDescent="0.2">
      <c r="A133" s="821" t="s">
        <v>563</v>
      </c>
      <c r="B133" s="822" t="s">
        <v>564</v>
      </c>
      <c r="C133" s="825" t="s">
        <v>583</v>
      </c>
      <c r="D133" s="839" t="s">
        <v>584</v>
      </c>
      <c r="E133" s="825" t="s">
        <v>1427</v>
      </c>
      <c r="F133" s="839" t="s">
        <v>1428</v>
      </c>
      <c r="G133" s="825" t="s">
        <v>1435</v>
      </c>
      <c r="H133" s="825" t="s">
        <v>1436</v>
      </c>
      <c r="I133" s="831">
        <v>0.37999999523162842</v>
      </c>
      <c r="J133" s="831">
        <v>20</v>
      </c>
      <c r="K133" s="832">
        <v>7.5999999046325684</v>
      </c>
    </row>
    <row r="134" spans="1:11" ht="14.45" customHeight="1" x14ac:dyDescent="0.2">
      <c r="A134" s="821" t="s">
        <v>563</v>
      </c>
      <c r="B134" s="822" t="s">
        <v>564</v>
      </c>
      <c r="C134" s="825" t="s">
        <v>583</v>
      </c>
      <c r="D134" s="839" t="s">
        <v>584</v>
      </c>
      <c r="E134" s="825" t="s">
        <v>1427</v>
      </c>
      <c r="F134" s="839" t="s">
        <v>1428</v>
      </c>
      <c r="G134" s="825" t="s">
        <v>1437</v>
      </c>
      <c r="H134" s="825" t="s">
        <v>1438</v>
      </c>
      <c r="I134" s="831">
        <v>13.082499980926514</v>
      </c>
      <c r="J134" s="831">
        <v>132</v>
      </c>
      <c r="K134" s="832">
        <v>1726.9200286865234</v>
      </c>
    </row>
    <row r="135" spans="1:11" ht="14.45" customHeight="1" x14ac:dyDescent="0.2">
      <c r="A135" s="821" t="s">
        <v>563</v>
      </c>
      <c r="B135" s="822" t="s">
        <v>564</v>
      </c>
      <c r="C135" s="825" t="s">
        <v>583</v>
      </c>
      <c r="D135" s="839" t="s">
        <v>584</v>
      </c>
      <c r="E135" s="825" t="s">
        <v>1427</v>
      </c>
      <c r="F135" s="839" t="s">
        <v>1428</v>
      </c>
      <c r="G135" s="825" t="s">
        <v>1447</v>
      </c>
      <c r="H135" s="825" t="s">
        <v>1448</v>
      </c>
      <c r="I135" s="831">
        <v>72.220001220703125</v>
      </c>
      <c r="J135" s="831">
        <v>89</v>
      </c>
      <c r="K135" s="832">
        <v>6427.580078125</v>
      </c>
    </row>
    <row r="136" spans="1:11" ht="14.45" customHeight="1" x14ac:dyDescent="0.2">
      <c r="A136" s="821" t="s">
        <v>563</v>
      </c>
      <c r="B136" s="822" t="s">
        <v>564</v>
      </c>
      <c r="C136" s="825" t="s">
        <v>583</v>
      </c>
      <c r="D136" s="839" t="s">
        <v>584</v>
      </c>
      <c r="E136" s="825" t="s">
        <v>1427</v>
      </c>
      <c r="F136" s="839" t="s">
        <v>1428</v>
      </c>
      <c r="G136" s="825" t="s">
        <v>1453</v>
      </c>
      <c r="H136" s="825" t="s">
        <v>1454</v>
      </c>
      <c r="I136" s="831">
        <v>31.426250219345093</v>
      </c>
      <c r="J136" s="831">
        <v>38</v>
      </c>
      <c r="K136" s="832">
        <v>1194.2000122070313</v>
      </c>
    </row>
    <row r="137" spans="1:11" ht="14.45" customHeight="1" x14ac:dyDescent="0.2">
      <c r="A137" s="821" t="s">
        <v>563</v>
      </c>
      <c r="B137" s="822" t="s">
        <v>564</v>
      </c>
      <c r="C137" s="825" t="s">
        <v>583</v>
      </c>
      <c r="D137" s="839" t="s">
        <v>584</v>
      </c>
      <c r="E137" s="825" t="s">
        <v>1427</v>
      </c>
      <c r="F137" s="839" t="s">
        <v>1428</v>
      </c>
      <c r="G137" s="825" t="s">
        <v>1455</v>
      </c>
      <c r="H137" s="825" t="s">
        <v>1456</v>
      </c>
      <c r="I137" s="831">
        <v>260.29998779296875</v>
      </c>
      <c r="J137" s="831">
        <v>4</v>
      </c>
      <c r="K137" s="832">
        <v>1041.199951171875</v>
      </c>
    </row>
    <row r="138" spans="1:11" ht="14.45" customHeight="1" x14ac:dyDescent="0.2">
      <c r="A138" s="821" t="s">
        <v>563</v>
      </c>
      <c r="B138" s="822" t="s">
        <v>564</v>
      </c>
      <c r="C138" s="825" t="s">
        <v>583</v>
      </c>
      <c r="D138" s="839" t="s">
        <v>584</v>
      </c>
      <c r="E138" s="825" t="s">
        <v>1457</v>
      </c>
      <c r="F138" s="839" t="s">
        <v>1458</v>
      </c>
      <c r="G138" s="825" t="s">
        <v>1600</v>
      </c>
      <c r="H138" s="825" t="s">
        <v>1601</v>
      </c>
      <c r="I138" s="831">
        <v>6.2899999618530273</v>
      </c>
      <c r="J138" s="831">
        <v>40</v>
      </c>
      <c r="K138" s="832">
        <v>251.60000610351563</v>
      </c>
    </row>
    <row r="139" spans="1:11" ht="14.45" customHeight="1" x14ac:dyDescent="0.2">
      <c r="A139" s="821" t="s">
        <v>563</v>
      </c>
      <c r="B139" s="822" t="s">
        <v>564</v>
      </c>
      <c r="C139" s="825" t="s">
        <v>583</v>
      </c>
      <c r="D139" s="839" t="s">
        <v>584</v>
      </c>
      <c r="E139" s="825" t="s">
        <v>1457</v>
      </c>
      <c r="F139" s="839" t="s">
        <v>1458</v>
      </c>
      <c r="G139" s="825" t="s">
        <v>1548</v>
      </c>
      <c r="H139" s="825" t="s">
        <v>1602</v>
      </c>
      <c r="I139" s="831">
        <v>15.922500133514404</v>
      </c>
      <c r="J139" s="831">
        <v>450</v>
      </c>
      <c r="K139" s="832">
        <v>7165</v>
      </c>
    </row>
    <row r="140" spans="1:11" ht="14.45" customHeight="1" x14ac:dyDescent="0.2">
      <c r="A140" s="821" t="s">
        <v>563</v>
      </c>
      <c r="B140" s="822" t="s">
        <v>564</v>
      </c>
      <c r="C140" s="825" t="s">
        <v>583</v>
      </c>
      <c r="D140" s="839" t="s">
        <v>584</v>
      </c>
      <c r="E140" s="825" t="s">
        <v>1457</v>
      </c>
      <c r="F140" s="839" t="s">
        <v>1458</v>
      </c>
      <c r="G140" s="825" t="s">
        <v>1603</v>
      </c>
      <c r="H140" s="825" t="s">
        <v>1604</v>
      </c>
      <c r="I140" s="831">
        <v>11.143333435058594</v>
      </c>
      <c r="J140" s="831">
        <v>400</v>
      </c>
      <c r="K140" s="832">
        <v>4457</v>
      </c>
    </row>
    <row r="141" spans="1:11" ht="14.45" customHeight="1" x14ac:dyDescent="0.2">
      <c r="A141" s="821" t="s">
        <v>563</v>
      </c>
      <c r="B141" s="822" t="s">
        <v>564</v>
      </c>
      <c r="C141" s="825" t="s">
        <v>583</v>
      </c>
      <c r="D141" s="839" t="s">
        <v>584</v>
      </c>
      <c r="E141" s="825" t="s">
        <v>1457</v>
      </c>
      <c r="F141" s="839" t="s">
        <v>1458</v>
      </c>
      <c r="G141" s="825" t="s">
        <v>1605</v>
      </c>
      <c r="H141" s="825" t="s">
        <v>1606</v>
      </c>
      <c r="I141" s="831">
        <v>5.2900000810623169</v>
      </c>
      <c r="J141" s="831">
        <v>1600</v>
      </c>
      <c r="K141" s="832">
        <v>8453</v>
      </c>
    </row>
    <row r="142" spans="1:11" ht="14.45" customHeight="1" x14ac:dyDescent="0.2">
      <c r="A142" s="821" t="s">
        <v>563</v>
      </c>
      <c r="B142" s="822" t="s">
        <v>564</v>
      </c>
      <c r="C142" s="825" t="s">
        <v>583</v>
      </c>
      <c r="D142" s="839" t="s">
        <v>584</v>
      </c>
      <c r="E142" s="825" t="s">
        <v>1457</v>
      </c>
      <c r="F142" s="839" t="s">
        <v>1458</v>
      </c>
      <c r="G142" s="825" t="s">
        <v>1529</v>
      </c>
      <c r="H142" s="825" t="s">
        <v>1530</v>
      </c>
      <c r="I142" s="831">
        <v>3.5666666825612388</v>
      </c>
      <c r="J142" s="831">
        <v>2200</v>
      </c>
      <c r="K142" s="832">
        <v>7760</v>
      </c>
    </row>
    <row r="143" spans="1:11" ht="14.45" customHeight="1" x14ac:dyDescent="0.2">
      <c r="A143" s="821" t="s">
        <v>563</v>
      </c>
      <c r="B143" s="822" t="s">
        <v>564</v>
      </c>
      <c r="C143" s="825" t="s">
        <v>583</v>
      </c>
      <c r="D143" s="839" t="s">
        <v>584</v>
      </c>
      <c r="E143" s="825" t="s">
        <v>1457</v>
      </c>
      <c r="F143" s="839" t="s">
        <v>1458</v>
      </c>
      <c r="G143" s="825" t="s">
        <v>1607</v>
      </c>
      <c r="H143" s="825" t="s">
        <v>1608</v>
      </c>
      <c r="I143" s="831">
        <v>115.43000030517578</v>
      </c>
      <c r="J143" s="831">
        <v>100</v>
      </c>
      <c r="K143" s="832">
        <v>11543.400390625</v>
      </c>
    </row>
    <row r="144" spans="1:11" ht="14.45" customHeight="1" x14ac:dyDescent="0.2">
      <c r="A144" s="821" t="s">
        <v>563</v>
      </c>
      <c r="B144" s="822" t="s">
        <v>564</v>
      </c>
      <c r="C144" s="825" t="s">
        <v>583</v>
      </c>
      <c r="D144" s="839" t="s">
        <v>584</v>
      </c>
      <c r="E144" s="825" t="s">
        <v>1457</v>
      </c>
      <c r="F144" s="839" t="s">
        <v>1458</v>
      </c>
      <c r="G144" s="825" t="s">
        <v>1609</v>
      </c>
      <c r="H144" s="825" t="s">
        <v>1610</v>
      </c>
      <c r="I144" s="831">
        <v>845.78997802734375</v>
      </c>
      <c r="J144" s="831">
        <v>170</v>
      </c>
      <c r="K144" s="832">
        <v>143784.30078125</v>
      </c>
    </row>
    <row r="145" spans="1:11" ht="14.45" customHeight="1" x14ac:dyDescent="0.2">
      <c r="A145" s="821" t="s">
        <v>563</v>
      </c>
      <c r="B145" s="822" t="s">
        <v>564</v>
      </c>
      <c r="C145" s="825" t="s">
        <v>583</v>
      </c>
      <c r="D145" s="839" t="s">
        <v>584</v>
      </c>
      <c r="E145" s="825" t="s">
        <v>1457</v>
      </c>
      <c r="F145" s="839" t="s">
        <v>1458</v>
      </c>
      <c r="G145" s="825" t="s">
        <v>1531</v>
      </c>
      <c r="H145" s="825" t="s">
        <v>1532</v>
      </c>
      <c r="I145" s="831">
        <v>17.979999542236328</v>
      </c>
      <c r="J145" s="831">
        <v>600</v>
      </c>
      <c r="K145" s="832">
        <v>10788</v>
      </c>
    </row>
    <row r="146" spans="1:11" ht="14.45" customHeight="1" x14ac:dyDescent="0.2">
      <c r="A146" s="821" t="s">
        <v>563</v>
      </c>
      <c r="B146" s="822" t="s">
        <v>564</v>
      </c>
      <c r="C146" s="825" t="s">
        <v>583</v>
      </c>
      <c r="D146" s="839" t="s">
        <v>584</v>
      </c>
      <c r="E146" s="825" t="s">
        <v>1457</v>
      </c>
      <c r="F146" s="839" t="s">
        <v>1458</v>
      </c>
      <c r="G146" s="825" t="s">
        <v>1611</v>
      </c>
      <c r="H146" s="825" t="s">
        <v>1612</v>
      </c>
      <c r="I146" s="831">
        <v>17.979999542236328</v>
      </c>
      <c r="J146" s="831">
        <v>400</v>
      </c>
      <c r="K146" s="832">
        <v>7192</v>
      </c>
    </row>
    <row r="147" spans="1:11" ht="14.45" customHeight="1" x14ac:dyDescent="0.2">
      <c r="A147" s="821" t="s">
        <v>563</v>
      </c>
      <c r="B147" s="822" t="s">
        <v>564</v>
      </c>
      <c r="C147" s="825" t="s">
        <v>583</v>
      </c>
      <c r="D147" s="839" t="s">
        <v>584</v>
      </c>
      <c r="E147" s="825" t="s">
        <v>1457</v>
      </c>
      <c r="F147" s="839" t="s">
        <v>1458</v>
      </c>
      <c r="G147" s="825" t="s">
        <v>1531</v>
      </c>
      <c r="H147" s="825" t="s">
        <v>1613</v>
      </c>
      <c r="I147" s="831">
        <v>17.979999542236328</v>
      </c>
      <c r="J147" s="831">
        <v>400</v>
      </c>
      <c r="K147" s="832">
        <v>7192</v>
      </c>
    </row>
    <row r="148" spans="1:11" ht="14.45" customHeight="1" x14ac:dyDescent="0.2">
      <c r="A148" s="821" t="s">
        <v>563</v>
      </c>
      <c r="B148" s="822" t="s">
        <v>564</v>
      </c>
      <c r="C148" s="825" t="s">
        <v>583</v>
      </c>
      <c r="D148" s="839" t="s">
        <v>584</v>
      </c>
      <c r="E148" s="825" t="s">
        <v>1457</v>
      </c>
      <c r="F148" s="839" t="s">
        <v>1458</v>
      </c>
      <c r="G148" s="825" t="s">
        <v>1614</v>
      </c>
      <c r="H148" s="825" t="s">
        <v>1615</v>
      </c>
      <c r="I148" s="831">
        <v>3.869999885559082</v>
      </c>
      <c r="J148" s="831">
        <v>2600</v>
      </c>
      <c r="K148" s="832">
        <v>10067.400146484375</v>
      </c>
    </row>
    <row r="149" spans="1:11" ht="14.45" customHeight="1" x14ac:dyDescent="0.2">
      <c r="A149" s="821" t="s">
        <v>563</v>
      </c>
      <c r="B149" s="822" t="s">
        <v>564</v>
      </c>
      <c r="C149" s="825" t="s">
        <v>583</v>
      </c>
      <c r="D149" s="839" t="s">
        <v>584</v>
      </c>
      <c r="E149" s="825" t="s">
        <v>1457</v>
      </c>
      <c r="F149" s="839" t="s">
        <v>1458</v>
      </c>
      <c r="G149" s="825" t="s">
        <v>1461</v>
      </c>
      <c r="H149" s="825" t="s">
        <v>1462</v>
      </c>
      <c r="I149" s="831">
        <v>33.880001068115234</v>
      </c>
      <c r="J149" s="831">
        <v>5</v>
      </c>
      <c r="K149" s="832">
        <v>169.39999389648438</v>
      </c>
    </row>
    <row r="150" spans="1:11" ht="14.45" customHeight="1" x14ac:dyDescent="0.2">
      <c r="A150" s="821" t="s">
        <v>563</v>
      </c>
      <c r="B150" s="822" t="s">
        <v>564</v>
      </c>
      <c r="C150" s="825" t="s">
        <v>583</v>
      </c>
      <c r="D150" s="839" t="s">
        <v>584</v>
      </c>
      <c r="E150" s="825" t="s">
        <v>1457</v>
      </c>
      <c r="F150" s="839" t="s">
        <v>1458</v>
      </c>
      <c r="G150" s="825" t="s">
        <v>1463</v>
      </c>
      <c r="H150" s="825" t="s">
        <v>1464</v>
      </c>
      <c r="I150" s="831">
        <v>37.889999389648438</v>
      </c>
      <c r="J150" s="831">
        <v>5</v>
      </c>
      <c r="K150" s="832">
        <v>189.44999694824219</v>
      </c>
    </row>
    <row r="151" spans="1:11" ht="14.45" customHeight="1" x14ac:dyDescent="0.2">
      <c r="A151" s="821" t="s">
        <v>563</v>
      </c>
      <c r="B151" s="822" t="s">
        <v>564</v>
      </c>
      <c r="C151" s="825" t="s">
        <v>583</v>
      </c>
      <c r="D151" s="839" t="s">
        <v>584</v>
      </c>
      <c r="E151" s="825" t="s">
        <v>1457</v>
      </c>
      <c r="F151" s="839" t="s">
        <v>1458</v>
      </c>
      <c r="G151" s="825" t="s">
        <v>1616</v>
      </c>
      <c r="H151" s="825" t="s">
        <v>1617</v>
      </c>
      <c r="I151" s="831">
        <v>9.1999998092651367</v>
      </c>
      <c r="J151" s="831">
        <v>3200</v>
      </c>
      <c r="K151" s="832">
        <v>29440</v>
      </c>
    </row>
    <row r="152" spans="1:11" ht="14.45" customHeight="1" x14ac:dyDescent="0.2">
      <c r="A152" s="821" t="s">
        <v>563</v>
      </c>
      <c r="B152" s="822" t="s">
        <v>564</v>
      </c>
      <c r="C152" s="825" t="s">
        <v>583</v>
      </c>
      <c r="D152" s="839" t="s">
        <v>584</v>
      </c>
      <c r="E152" s="825" t="s">
        <v>1457</v>
      </c>
      <c r="F152" s="839" t="s">
        <v>1458</v>
      </c>
      <c r="G152" s="825" t="s">
        <v>1469</v>
      </c>
      <c r="H152" s="825" t="s">
        <v>1470</v>
      </c>
      <c r="I152" s="831">
        <v>172.5</v>
      </c>
      <c r="J152" s="831">
        <v>2</v>
      </c>
      <c r="K152" s="832">
        <v>345</v>
      </c>
    </row>
    <row r="153" spans="1:11" ht="14.45" customHeight="1" x14ac:dyDescent="0.2">
      <c r="A153" s="821" t="s">
        <v>563</v>
      </c>
      <c r="B153" s="822" t="s">
        <v>564</v>
      </c>
      <c r="C153" s="825" t="s">
        <v>583</v>
      </c>
      <c r="D153" s="839" t="s">
        <v>584</v>
      </c>
      <c r="E153" s="825" t="s">
        <v>1457</v>
      </c>
      <c r="F153" s="839" t="s">
        <v>1458</v>
      </c>
      <c r="G153" s="825" t="s">
        <v>1618</v>
      </c>
      <c r="H153" s="825" t="s">
        <v>1619</v>
      </c>
      <c r="I153" s="831">
        <v>205.69999694824219</v>
      </c>
      <c r="J153" s="831">
        <v>2750</v>
      </c>
      <c r="K153" s="832">
        <v>565675</v>
      </c>
    </row>
    <row r="154" spans="1:11" ht="14.45" customHeight="1" x14ac:dyDescent="0.2">
      <c r="A154" s="821" t="s">
        <v>563</v>
      </c>
      <c r="B154" s="822" t="s">
        <v>564</v>
      </c>
      <c r="C154" s="825" t="s">
        <v>583</v>
      </c>
      <c r="D154" s="839" t="s">
        <v>584</v>
      </c>
      <c r="E154" s="825" t="s">
        <v>1457</v>
      </c>
      <c r="F154" s="839" t="s">
        <v>1458</v>
      </c>
      <c r="G154" s="825" t="s">
        <v>1620</v>
      </c>
      <c r="H154" s="825" t="s">
        <v>1621</v>
      </c>
      <c r="I154" s="831">
        <v>157.30000305175781</v>
      </c>
      <c r="J154" s="831">
        <v>150</v>
      </c>
      <c r="K154" s="832">
        <v>23595</v>
      </c>
    </row>
    <row r="155" spans="1:11" ht="14.45" customHeight="1" x14ac:dyDescent="0.2">
      <c r="A155" s="821" t="s">
        <v>563</v>
      </c>
      <c r="B155" s="822" t="s">
        <v>564</v>
      </c>
      <c r="C155" s="825" t="s">
        <v>583</v>
      </c>
      <c r="D155" s="839" t="s">
        <v>584</v>
      </c>
      <c r="E155" s="825" t="s">
        <v>1457</v>
      </c>
      <c r="F155" s="839" t="s">
        <v>1458</v>
      </c>
      <c r="G155" s="825" t="s">
        <v>1622</v>
      </c>
      <c r="H155" s="825" t="s">
        <v>1623</v>
      </c>
      <c r="I155" s="831">
        <v>4513.2998046875</v>
      </c>
      <c r="J155" s="831">
        <v>220</v>
      </c>
      <c r="K155" s="832">
        <v>992926</v>
      </c>
    </row>
    <row r="156" spans="1:11" ht="14.45" customHeight="1" x14ac:dyDescent="0.2">
      <c r="A156" s="821" t="s">
        <v>563</v>
      </c>
      <c r="B156" s="822" t="s">
        <v>564</v>
      </c>
      <c r="C156" s="825" t="s">
        <v>583</v>
      </c>
      <c r="D156" s="839" t="s">
        <v>584</v>
      </c>
      <c r="E156" s="825" t="s">
        <v>1457</v>
      </c>
      <c r="F156" s="839" t="s">
        <v>1458</v>
      </c>
      <c r="G156" s="825" t="s">
        <v>1541</v>
      </c>
      <c r="H156" s="825" t="s">
        <v>1542</v>
      </c>
      <c r="I156" s="831">
        <v>0.82499998807907104</v>
      </c>
      <c r="J156" s="831">
        <v>1400</v>
      </c>
      <c r="K156" s="832">
        <v>1152</v>
      </c>
    </row>
    <row r="157" spans="1:11" ht="14.45" customHeight="1" x14ac:dyDescent="0.2">
      <c r="A157" s="821" t="s">
        <v>563</v>
      </c>
      <c r="B157" s="822" t="s">
        <v>564</v>
      </c>
      <c r="C157" s="825" t="s">
        <v>583</v>
      </c>
      <c r="D157" s="839" t="s">
        <v>584</v>
      </c>
      <c r="E157" s="825" t="s">
        <v>1457</v>
      </c>
      <c r="F157" s="839" t="s">
        <v>1458</v>
      </c>
      <c r="G157" s="825" t="s">
        <v>1541</v>
      </c>
      <c r="H157" s="825" t="s">
        <v>1543</v>
      </c>
      <c r="I157" s="831">
        <v>0.81999999284744263</v>
      </c>
      <c r="J157" s="831">
        <v>500</v>
      </c>
      <c r="K157" s="832">
        <v>410</v>
      </c>
    </row>
    <row r="158" spans="1:11" ht="14.45" customHeight="1" x14ac:dyDescent="0.2">
      <c r="A158" s="821" t="s">
        <v>563</v>
      </c>
      <c r="B158" s="822" t="s">
        <v>564</v>
      </c>
      <c r="C158" s="825" t="s">
        <v>583</v>
      </c>
      <c r="D158" s="839" t="s">
        <v>584</v>
      </c>
      <c r="E158" s="825" t="s">
        <v>1457</v>
      </c>
      <c r="F158" s="839" t="s">
        <v>1458</v>
      </c>
      <c r="G158" s="825" t="s">
        <v>1471</v>
      </c>
      <c r="H158" s="825" t="s">
        <v>1472</v>
      </c>
      <c r="I158" s="831">
        <v>0.82999998331069946</v>
      </c>
      <c r="J158" s="831">
        <v>500</v>
      </c>
      <c r="K158" s="832">
        <v>416.54998779296875</v>
      </c>
    </row>
    <row r="159" spans="1:11" ht="14.45" customHeight="1" x14ac:dyDescent="0.2">
      <c r="A159" s="821" t="s">
        <v>563</v>
      </c>
      <c r="B159" s="822" t="s">
        <v>564</v>
      </c>
      <c r="C159" s="825" t="s">
        <v>583</v>
      </c>
      <c r="D159" s="839" t="s">
        <v>584</v>
      </c>
      <c r="E159" s="825" t="s">
        <v>1457</v>
      </c>
      <c r="F159" s="839" t="s">
        <v>1458</v>
      </c>
      <c r="G159" s="825" t="s">
        <v>1544</v>
      </c>
      <c r="H159" s="825" t="s">
        <v>1545</v>
      </c>
      <c r="I159" s="831">
        <v>1.137499988079071</v>
      </c>
      <c r="J159" s="831">
        <v>1600</v>
      </c>
      <c r="K159" s="832">
        <v>1819.9999847412109</v>
      </c>
    </row>
    <row r="160" spans="1:11" ht="14.45" customHeight="1" x14ac:dyDescent="0.2">
      <c r="A160" s="821" t="s">
        <v>563</v>
      </c>
      <c r="B160" s="822" t="s">
        <v>564</v>
      </c>
      <c r="C160" s="825" t="s">
        <v>583</v>
      </c>
      <c r="D160" s="839" t="s">
        <v>584</v>
      </c>
      <c r="E160" s="825" t="s">
        <v>1457</v>
      </c>
      <c r="F160" s="839" t="s">
        <v>1458</v>
      </c>
      <c r="G160" s="825" t="s">
        <v>1624</v>
      </c>
      <c r="H160" s="825" t="s">
        <v>1625</v>
      </c>
      <c r="I160" s="831">
        <v>6.9449999332427979</v>
      </c>
      <c r="J160" s="831">
        <v>330</v>
      </c>
      <c r="K160" s="832">
        <v>2292.2999877929688</v>
      </c>
    </row>
    <row r="161" spans="1:11" ht="14.45" customHeight="1" x14ac:dyDescent="0.2">
      <c r="A161" s="821" t="s">
        <v>563</v>
      </c>
      <c r="B161" s="822" t="s">
        <v>564</v>
      </c>
      <c r="C161" s="825" t="s">
        <v>583</v>
      </c>
      <c r="D161" s="839" t="s">
        <v>584</v>
      </c>
      <c r="E161" s="825" t="s">
        <v>1457</v>
      </c>
      <c r="F161" s="839" t="s">
        <v>1458</v>
      </c>
      <c r="G161" s="825" t="s">
        <v>1626</v>
      </c>
      <c r="H161" s="825" t="s">
        <v>1627</v>
      </c>
      <c r="I161" s="831">
        <v>78.69000244140625</v>
      </c>
      <c r="J161" s="831">
        <v>1</v>
      </c>
      <c r="K161" s="832">
        <v>78.69000244140625</v>
      </c>
    </row>
    <row r="162" spans="1:11" ht="14.45" customHeight="1" x14ac:dyDescent="0.2">
      <c r="A162" s="821" t="s">
        <v>563</v>
      </c>
      <c r="B162" s="822" t="s">
        <v>564</v>
      </c>
      <c r="C162" s="825" t="s">
        <v>583</v>
      </c>
      <c r="D162" s="839" t="s">
        <v>584</v>
      </c>
      <c r="E162" s="825" t="s">
        <v>1457</v>
      </c>
      <c r="F162" s="839" t="s">
        <v>1458</v>
      </c>
      <c r="G162" s="825" t="s">
        <v>1628</v>
      </c>
      <c r="H162" s="825" t="s">
        <v>1629</v>
      </c>
      <c r="I162" s="831">
        <v>5.8050000667572021</v>
      </c>
      <c r="J162" s="831">
        <v>500</v>
      </c>
      <c r="K162" s="832">
        <v>2902.5</v>
      </c>
    </row>
    <row r="163" spans="1:11" ht="14.45" customHeight="1" x14ac:dyDescent="0.2">
      <c r="A163" s="821" t="s">
        <v>563</v>
      </c>
      <c r="B163" s="822" t="s">
        <v>564</v>
      </c>
      <c r="C163" s="825" t="s">
        <v>583</v>
      </c>
      <c r="D163" s="839" t="s">
        <v>584</v>
      </c>
      <c r="E163" s="825" t="s">
        <v>1457</v>
      </c>
      <c r="F163" s="839" t="s">
        <v>1458</v>
      </c>
      <c r="G163" s="825" t="s">
        <v>1630</v>
      </c>
      <c r="H163" s="825" t="s">
        <v>1631</v>
      </c>
      <c r="I163" s="831">
        <v>0.47142856887408663</v>
      </c>
      <c r="J163" s="831">
        <v>7000</v>
      </c>
      <c r="K163" s="832">
        <v>3300</v>
      </c>
    </row>
    <row r="164" spans="1:11" ht="14.45" customHeight="1" x14ac:dyDescent="0.2">
      <c r="A164" s="821" t="s">
        <v>563</v>
      </c>
      <c r="B164" s="822" t="s">
        <v>564</v>
      </c>
      <c r="C164" s="825" t="s">
        <v>583</v>
      </c>
      <c r="D164" s="839" t="s">
        <v>584</v>
      </c>
      <c r="E164" s="825" t="s">
        <v>1489</v>
      </c>
      <c r="F164" s="839" t="s">
        <v>1490</v>
      </c>
      <c r="G164" s="825" t="s">
        <v>1592</v>
      </c>
      <c r="H164" s="825" t="s">
        <v>1593</v>
      </c>
      <c r="I164" s="831">
        <v>0.47999998927116394</v>
      </c>
      <c r="J164" s="831">
        <v>400</v>
      </c>
      <c r="K164" s="832">
        <v>192</v>
      </c>
    </row>
    <row r="165" spans="1:11" ht="14.45" customHeight="1" x14ac:dyDescent="0.2">
      <c r="A165" s="821" t="s">
        <v>563</v>
      </c>
      <c r="B165" s="822" t="s">
        <v>564</v>
      </c>
      <c r="C165" s="825" t="s">
        <v>583</v>
      </c>
      <c r="D165" s="839" t="s">
        <v>584</v>
      </c>
      <c r="E165" s="825" t="s">
        <v>1489</v>
      </c>
      <c r="F165" s="839" t="s">
        <v>1490</v>
      </c>
      <c r="G165" s="825" t="s">
        <v>1632</v>
      </c>
      <c r="H165" s="825" t="s">
        <v>1633</v>
      </c>
      <c r="I165" s="831">
        <v>0.97000002861022949</v>
      </c>
      <c r="J165" s="831">
        <v>1200</v>
      </c>
      <c r="K165" s="832">
        <v>1164</v>
      </c>
    </row>
    <row r="166" spans="1:11" ht="14.45" customHeight="1" x14ac:dyDescent="0.2">
      <c r="A166" s="821" t="s">
        <v>563</v>
      </c>
      <c r="B166" s="822" t="s">
        <v>564</v>
      </c>
      <c r="C166" s="825" t="s">
        <v>583</v>
      </c>
      <c r="D166" s="839" t="s">
        <v>584</v>
      </c>
      <c r="E166" s="825" t="s">
        <v>1499</v>
      </c>
      <c r="F166" s="839" t="s">
        <v>1500</v>
      </c>
      <c r="G166" s="825" t="s">
        <v>1634</v>
      </c>
      <c r="H166" s="825" t="s">
        <v>1635</v>
      </c>
      <c r="I166" s="831">
        <v>18.229999542236328</v>
      </c>
      <c r="J166" s="831">
        <v>20</v>
      </c>
      <c r="K166" s="832">
        <v>364.60000610351563</v>
      </c>
    </row>
    <row r="167" spans="1:11" ht="14.45" customHeight="1" x14ac:dyDescent="0.2">
      <c r="A167" s="821" t="s">
        <v>563</v>
      </c>
      <c r="B167" s="822" t="s">
        <v>564</v>
      </c>
      <c r="C167" s="825" t="s">
        <v>583</v>
      </c>
      <c r="D167" s="839" t="s">
        <v>584</v>
      </c>
      <c r="E167" s="825" t="s">
        <v>1499</v>
      </c>
      <c r="F167" s="839" t="s">
        <v>1500</v>
      </c>
      <c r="G167" s="825" t="s">
        <v>1501</v>
      </c>
      <c r="H167" s="825" t="s">
        <v>1502</v>
      </c>
      <c r="I167" s="831">
        <v>2.9083333810170493</v>
      </c>
      <c r="J167" s="831">
        <v>6600</v>
      </c>
      <c r="K167" s="832">
        <v>19095</v>
      </c>
    </row>
    <row r="168" spans="1:11" ht="14.45" customHeight="1" x14ac:dyDescent="0.2">
      <c r="A168" s="821" t="s">
        <v>563</v>
      </c>
      <c r="B168" s="822" t="s">
        <v>564</v>
      </c>
      <c r="C168" s="825" t="s">
        <v>583</v>
      </c>
      <c r="D168" s="839" t="s">
        <v>584</v>
      </c>
      <c r="E168" s="825" t="s">
        <v>1499</v>
      </c>
      <c r="F168" s="839" t="s">
        <v>1500</v>
      </c>
      <c r="G168" s="825" t="s">
        <v>1503</v>
      </c>
      <c r="H168" s="825" t="s">
        <v>1504</v>
      </c>
      <c r="I168" s="831">
        <v>2.9333333969116211</v>
      </c>
      <c r="J168" s="831">
        <v>5700</v>
      </c>
      <c r="K168" s="832">
        <v>16536</v>
      </c>
    </row>
    <row r="169" spans="1:11" ht="14.45" customHeight="1" x14ac:dyDescent="0.2">
      <c r="A169" s="821" t="s">
        <v>563</v>
      </c>
      <c r="B169" s="822" t="s">
        <v>564</v>
      </c>
      <c r="C169" s="825" t="s">
        <v>583</v>
      </c>
      <c r="D169" s="839" t="s">
        <v>584</v>
      </c>
      <c r="E169" s="825" t="s">
        <v>1499</v>
      </c>
      <c r="F169" s="839" t="s">
        <v>1500</v>
      </c>
      <c r="G169" s="825" t="s">
        <v>1562</v>
      </c>
      <c r="H169" s="825" t="s">
        <v>1563</v>
      </c>
      <c r="I169" s="831">
        <v>2.8933334350585938</v>
      </c>
      <c r="J169" s="831">
        <v>1100</v>
      </c>
      <c r="K169" s="832">
        <v>3183</v>
      </c>
    </row>
    <row r="170" spans="1:11" ht="14.45" customHeight="1" x14ac:dyDescent="0.2">
      <c r="A170" s="821" t="s">
        <v>563</v>
      </c>
      <c r="B170" s="822" t="s">
        <v>564</v>
      </c>
      <c r="C170" s="825" t="s">
        <v>583</v>
      </c>
      <c r="D170" s="839" t="s">
        <v>584</v>
      </c>
      <c r="E170" s="825" t="s">
        <v>1499</v>
      </c>
      <c r="F170" s="839" t="s">
        <v>1500</v>
      </c>
      <c r="G170" s="825" t="s">
        <v>1505</v>
      </c>
      <c r="H170" s="825" t="s">
        <v>1506</v>
      </c>
      <c r="I170" s="831">
        <v>2.2999999523162842</v>
      </c>
      <c r="J170" s="831">
        <v>2600</v>
      </c>
      <c r="K170" s="832">
        <v>5980</v>
      </c>
    </row>
    <row r="171" spans="1:11" ht="14.45" customHeight="1" x14ac:dyDescent="0.2">
      <c r="A171" s="821" t="s">
        <v>563</v>
      </c>
      <c r="B171" s="822" t="s">
        <v>564</v>
      </c>
      <c r="C171" s="825" t="s">
        <v>583</v>
      </c>
      <c r="D171" s="839" t="s">
        <v>584</v>
      </c>
      <c r="E171" s="825" t="s">
        <v>1499</v>
      </c>
      <c r="F171" s="839" t="s">
        <v>1500</v>
      </c>
      <c r="G171" s="825" t="s">
        <v>1505</v>
      </c>
      <c r="H171" s="825" t="s">
        <v>1507</v>
      </c>
      <c r="I171" s="831">
        <v>2.2999999523162842</v>
      </c>
      <c r="J171" s="831">
        <v>1800</v>
      </c>
      <c r="K171" s="832">
        <v>4140</v>
      </c>
    </row>
    <row r="172" spans="1:11" ht="14.45" customHeight="1" x14ac:dyDescent="0.2">
      <c r="A172" s="821" t="s">
        <v>563</v>
      </c>
      <c r="B172" s="822" t="s">
        <v>564</v>
      </c>
      <c r="C172" s="825" t="s">
        <v>583</v>
      </c>
      <c r="D172" s="839" t="s">
        <v>584</v>
      </c>
      <c r="E172" s="825" t="s">
        <v>1499</v>
      </c>
      <c r="F172" s="839" t="s">
        <v>1500</v>
      </c>
      <c r="G172" s="825" t="s">
        <v>1564</v>
      </c>
      <c r="H172" s="825" t="s">
        <v>1565</v>
      </c>
      <c r="I172" s="831">
        <v>2.2999999523162842</v>
      </c>
      <c r="J172" s="831">
        <v>200</v>
      </c>
      <c r="K172" s="832">
        <v>460</v>
      </c>
    </row>
    <row r="173" spans="1:11" ht="14.45" customHeight="1" x14ac:dyDescent="0.2">
      <c r="A173" s="821" t="s">
        <v>563</v>
      </c>
      <c r="B173" s="822" t="s">
        <v>564</v>
      </c>
      <c r="C173" s="825" t="s">
        <v>583</v>
      </c>
      <c r="D173" s="839" t="s">
        <v>584</v>
      </c>
      <c r="E173" s="825" t="s">
        <v>1499</v>
      </c>
      <c r="F173" s="839" t="s">
        <v>1500</v>
      </c>
      <c r="G173" s="825" t="s">
        <v>1636</v>
      </c>
      <c r="H173" s="825" t="s">
        <v>1637</v>
      </c>
      <c r="I173" s="831">
        <v>2.2999999523162842</v>
      </c>
      <c r="J173" s="831">
        <v>200</v>
      </c>
      <c r="K173" s="832">
        <v>460</v>
      </c>
    </row>
    <row r="174" spans="1:11" ht="14.45" customHeight="1" x14ac:dyDescent="0.2">
      <c r="A174" s="821" t="s">
        <v>563</v>
      </c>
      <c r="B174" s="822" t="s">
        <v>564</v>
      </c>
      <c r="C174" s="825" t="s">
        <v>583</v>
      </c>
      <c r="D174" s="839" t="s">
        <v>584</v>
      </c>
      <c r="E174" s="825" t="s">
        <v>1499</v>
      </c>
      <c r="F174" s="839" t="s">
        <v>1500</v>
      </c>
      <c r="G174" s="825" t="s">
        <v>1508</v>
      </c>
      <c r="H174" s="825" t="s">
        <v>1509</v>
      </c>
      <c r="I174" s="831">
        <v>3.3900001049041748</v>
      </c>
      <c r="J174" s="831">
        <v>1400</v>
      </c>
      <c r="K174" s="832">
        <v>4746</v>
      </c>
    </row>
    <row r="175" spans="1:11" ht="14.45" customHeight="1" x14ac:dyDescent="0.2">
      <c r="A175" s="821" t="s">
        <v>563</v>
      </c>
      <c r="B175" s="822" t="s">
        <v>564</v>
      </c>
      <c r="C175" s="825" t="s">
        <v>583</v>
      </c>
      <c r="D175" s="839" t="s">
        <v>584</v>
      </c>
      <c r="E175" s="825" t="s">
        <v>1499</v>
      </c>
      <c r="F175" s="839" t="s">
        <v>1500</v>
      </c>
      <c r="G175" s="825" t="s">
        <v>1566</v>
      </c>
      <c r="H175" s="825" t="s">
        <v>1567</v>
      </c>
      <c r="I175" s="831">
        <v>3.3900001049041748</v>
      </c>
      <c r="J175" s="831">
        <v>1000</v>
      </c>
      <c r="K175" s="832">
        <v>3390</v>
      </c>
    </row>
    <row r="176" spans="1:11" ht="14.45" customHeight="1" x14ac:dyDescent="0.2">
      <c r="A176" s="821" t="s">
        <v>563</v>
      </c>
      <c r="B176" s="822" t="s">
        <v>564</v>
      </c>
      <c r="C176" s="825" t="s">
        <v>583</v>
      </c>
      <c r="D176" s="839" t="s">
        <v>584</v>
      </c>
      <c r="E176" s="825" t="s">
        <v>1499</v>
      </c>
      <c r="F176" s="839" t="s">
        <v>1500</v>
      </c>
      <c r="G176" s="825" t="s">
        <v>1638</v>
      </c>
      <c r="H176" s="825" t="s">
        <v>1639</v>
      </c>
      <c r="I176" s="831">
        <v>3.630000114440918</v>
      </c>
      <c r="J176" s="831">
        <v>600</v>
      </c>
      <c r="K176" s="832">
        <v>2178</v>
      </c>
    </row>
    <row r="177" spans="1:11" ht="14.45" customHeight="1" thickBot="1" x14ac:dyDescent="0.25">
      <c r="A177" s="813" t="s">
        <v>563</v>
      </c>
      <c r="B177" s="814" t="s">
        <v>564</v>
      </c>
      <c r="C177" s="817" t="s">
        <v>583</v>
      </c>
      <c r="D177" s="840" t="s">
        <v>584</v>
      </c>
      <c r="E177" s="817" t="s">
        <v>1499</v>
      </c>
      <c r="F177" s="840" t="s">
        <v>1500</v>
      </c>
      <c r="G177" s="817" t="s">
        <v>1640</v>
      </c>
      <c r="H177" s="817" t="s">
        <v>1641</v>
      </c>
      <c r="I177" s="833">
        <v>4.690000057220459</v>
      </c>
      <c r="J177" s="833">
        <v>2000</v>
      </c>
      <c r="K177" s="834">
        <v>9380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6BE8B6CC-148E-41DA-8938-62259D28ACA6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5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69" customWidth="1"/>
    <col min="18" max="18" width="7.28515625" style="458" customWidth="1"/>
    <col min="19" max="19" width="8" style="369" customWidth="1"/>
    <col min="21" max="21" width="11.28515625" bestFit="1" customWidth="1"/>
  </cols>
  <sheetData>
    <row r="1" spans="1:19" ht="19.5" thickBot="1" x14ac:dyDescent="0.35">
      <c r="A1" s="586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0" t="s">
        <v>328</v>
      </c>
      <c r="B2" s="371"/>
    </row>
    <row r="3" spans="1:19" x14ac:dyDescent="0.25">
      <c r="A3" s="600" t="s">
        <v>235</v>
      </c>
      <c r="B3" s="601"/>
      <c r="C3" s="602" t="s">
        <v>224</v>
      </c>
      <c r="D3" s="603"/>
      <c r="E3" s="603"/>
      <c r="F3" s="604"/>
      <c r="G3" s="605" t="s">
        <v>225</v>
      </c>
      <c r="H3" s="606"/>
      <c r="I3" s="606"/>
      <c r="J3" s="607"/>
      <c r="K3" s="608" t="s">
        <v>234</v>
      </c>
      <c r="L3" s="609"/>
      <c r="M3" s="609"/>
      <c r="N3" s="609"/>
      <c r="O3" s="610"/>
      <c r="P3" s="606" t="s">
        <v>293</v>
      </c>
      <c r="Q3" s="606"/>
      <c r="R3" s="606"/>
      <c r="S3" s="607"/>
    </row>
    <row r="4" spans="1:19" ht="15.75" thickBot="1" x14ac:dyDescent="0.3">
      <c r="A4" s="619">
        <v>2021</v>
      </c>
      <c r="B4" s="620"/>
      <c r="C4" s="621" t="s">
        <v>292</v>
      </c>
      <c r="D4" s="623" t="s">
        <v>130</v>
      </c>
      <c r="E4" s="623" t="s">
        <v>95</v>
      </c>
      <c r="F4" s="598" t="s">
        <v>68</v>
      </c>
      <c r="G4" s="613" t="s">
        <v>226</v>
      </c>
      <c r="H4" s="615" t="s">
        <v>230</v>
      </c>
      <c r="I4" s="615" t="s">
        <v>291</v>
      </c>
      <c r="J4" s="617" t="s">
        <v>227</v>
      </c>
      <c r="K4" s="595" t="s">
        <v>290</v>
      </c>
      <c r="L4" s="596"/>
      <c r="M4" s="596"/>
      <c r="N4" s="597"/>
      <c r="O4" s="598" t="s">
        <v>289</v>
      </c>
      <c r="P4" s="587" t="s">
        <v>288</v>
      </c>
      <c r="Q4" s="587" t="s">
        <v>237</v>
      </c>
      <c r="R4" s="589" t="s">
        <v>95</v>
      </c>
      <c r="S4" s="591" t="s">
        <v>236</v>
      </c>
    </row>
    <row r="5" spans="1:19" s="493" customFormat="1" ht="19.149999999999999" customHeight="1" x14ac:dyDescent="0.25">
      <c r="A5" s="593" t="s">
        <v>287</v>
      </c>
      <c r="B5" s="594"/>
      <c r="C5" s="622"/>
      <c r="D5" s="624"/>
      <c r="E5" s="624"/>
      <c r="F5" s="599"/>
      <c r="G5" s="614"/>
      <c r="H5" s="616"/>
      <c r="I5" s="616"/>
      <c r="J5" s="618"/>
      <c r="K5" s="496" t="s">
        <v>228</v>
      </c>
      <c r="L5" s="495" t="s">
        <v>229</v>
      </c>
      <c r="M5" s="495" t="s">
        <v>286</v>
      </c>
      <c r="N5" s="494" t="s">
        <v>3</v>
      </c>
      <c r="O5" s="599"/>
      <c r="P5" s="588"/>
      <c r="Q5" s="588"/>
      <c r="R5" s="590"/>
      <c r="S5" s="592"/>
    </row>
    <row r="6" spans="1:19" ht="15.75" thickBot="1" x14ac:dyDescent="0.3">
      <c r="A6" s="611" t="s">
        <v>223</v>
      </c>
      <c r="B6" s="612"/>
      <c r="C6" s="492">
        <f ca="1">SUM(Tabulka[01 uv_sk])/2</f>
        <v>39.237499999999997</v>
      </c>
      <c r="D6" s="490"/>
      <c r="E6" s="490"/>
      <c r="F6" s="489"/>
      <c r="G6" s="491">
        <f ca="1">SUM(Tabulka[05 h_vram])/2</f>
        <v>44690.15</v>
      </c>
      <c r="H6" s="490">
        <f ca="1">SUM(Tabulka[06 h_naduv])/2</f>
        <v>3670.3</v>
      </c>
      <c r="I6" s="490">
        <f ca="1">SUM(Tabulka[07 h_nadzk])/2</f>
        <v>415.2</v>
      </c>
      <c r="J6" s="489">
        <f ca="1">SUM(Tabulka[08 h_oon])/2</f>
        <v>390</v>
      </c>
      <c r="K6" s="491">
        <f ca="1">SUM(Tabulka[09 m_kl])/2</f>
        <v>0</v>
      </c>
      <c r="L6" s="490">
        <f ca="1">SUM(Tabulka[10 m_gr])/2</f>
        <v>0</v>
      </c>
      <c r="M6" s="490">
        <f ca="1">SUM(Tabulka[11 m_jo])/2</f>
        <v>1171979</v>
      </c>
      <c r="N6" s="490">
        <f ca="1">SUM(Tabulka[12 m_oc])/2</f>
        <v>1171979</v>
      </c>
      <c r="O6" s="489">
        <f ca="1">SUM(Tabulka[13 m_sk])/2</f>
        <v>21329732</v>
      </c>
      <c r="P6" s="488">
        <f ca="1">SUM(Tabulka[14_vzsk])/2</f>
        <v>4960</v>
      </c>
      <c r="Q6" s="488">
        <f ca="1">SUM(Tabulka[15_vzpl])/2</f>
        <v>44178.885630498531</v>
      </c>
      <c r="R6" s="487">
        <f ca="1">IF(Q6=0,0,P6/Q6)</f>
        <v>0.11227082641885165</v>
      </c>
      <c r="S6" s="486">
        <f ca="1">Q6-P6</f>
        <v>39218.885630498531</v>
      </c>
    </row>
    <row r="7" spans="1:19" hidden="1" x14ac:dyDescent="0.25">
      <c r="A7" s="485" t="s">
        <v>285</v>
      </c>
      <c r="B7" s="484" t="s">
        <v>284</v>
      </c>
      <c r="C7" s="483" t="s">
        <v>283</v>
      </c>
      <c r="D7" s="482" t="s">
        <v>282</v>
      </c>
      <c r="E7" s="481" t="s">
        <v>281</v>
      </c>
      <c r="F7" s="480" t="s">
        <v>280</v>
      </c>
      <c r="G7" s="479" t="s">
        <v>279</v>
      </c>
      <c r="H7" s="477" t="s">
        <v>278</v>
      </c>
      <c r="I7" s="477" t="s">
        <v>277</v>
      </c>
      <c r="J7" s="476" t="s">
        <v>276</v>
      </c>
      <c r="K7" s="478" t="s">
        <v>275</v>
      </c>
      <c r="L7" s="477" t="s">
        <v>274</v>
      </c>
      <c r="M7" s="477" t="s">
        <v>273</v>
      </c>
      <c r="N7" s="476" t="s">
        <v>272</v>
      </c>
      <c r="O7" s="475" t="s">
        <v>271</v>
      </c>
      <c r="P7" s="474" t="s">
        <v>270</v>
      </c>
      <c r="Q7" s="473" t="s">
        <v>269</v>
      </c>
      <c r="R7" s="472" t="s">
        <v>268</v>
      </c>
      <c r="S7" s="471" t="s">
        <v>267</v>
      </c>
    </row>
    <row r="8" spans="1:19" x14ac:dyDescent="0.25">
      <c r="A8" s="468" t="s">
        <v>266</v>
      </c>
      <c r="B8" s="467"/>
      <c r="C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12.862499999999999</v>
      </c>
      <c r="D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14536.4</v>
      </c>
      <c r="H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1666.8</v>
      </c>
      <c r="I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415.2</v>
      </c>
      <c r="J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</v>
      </c>
      <c r="K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715705</v>
      </c>
      <c r="N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715705</v>
      </c>
      <c r="O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9855422</v>
      </c>
      <c r="P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4960</v>
      </c>
      <c r="Q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24178.885630498531</v>
      </c>
      <c r="R8" s="470">
        <f ca="1">IF(Tabulka[[#This Row],[15_vzpl]]=0,"",Tabulka[[#This Row],[14_vzsk]]/Tabulka[[#This Row],[15_vzpl]])</f>
        <v>0.20513765918738633</v>
      </c>
      <c r="S8" s="469">
        <f ca="1">IF(Tabulka[[#This Row],[15_vzpl]]-Tabulka[[#This Row],[14_vzsk]]=0,"",Tabulka[[#This Row],[15_vzpl]]-Tabulka[[#This Row],[14_vzsk]])</f>
        <v>19218.885630498531</v>
      </c>
    </row>
    <row r="9" spans="1:19" x14ac:dyDescent="0.25">
      <c r="A9" s="468">
        <v>99</v>
      </c>
      <c r="B9" s="467" t="s">
        <v>1654</v>
      </c>
      <c r="C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1864</v>
      </c>
      <c r="H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420</v>
      </c>
      <c r="I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27668</v>
      </c>
      <c r="N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27668</v>
      </c>
      <c r="O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550299</v>
      </c>
      <c r="P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4960</v>
      </c>
      <c r="Q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24178.885630498531</v>
      </c>
      <c r="R9" s="470">
        <f ca="1">IF(Tabulka[[#This Row],[15_vzpl]]=0,"",Tabulka[[#This Row],[14_vzsk]]/Tabulka[[#This Row],[15_vzpl]])</f>
        <v>0.20513765918738633</v>
      </c>
      <c r="S9" s="469">
        <f ca="1">IF(Tabulka[[#This Row],[15_vzpl]]-Tabulka[[#This Row],[14_vzsk]]=0,"",Tabulka[[#This Row],[15_vzpl]]-Tabulka[[#This Row],[14_vzsk]])</f>
        <v>19218.885630498531</v>
      </c>
    </row>
    <row r="10" spans="1:19" x14ac:dyDescent="0.25">
      <c r="A10" s="468">
        <v>100</v>
      </c>
      <c r="B10" s="467" t="s">
        <v>1655</v>
      </c>
      <c r="C1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0.625</v>
      </c>
      <c r="D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768</v>
      </c>
      <c r="H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</v>
      </c>
      <c r="I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27084</v>
      </c>
      <c r="N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27084</v>
      </c>
      <c r="O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416114</v>
      </c>
      <c r="P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0" t="str">
        <f ca="1">IF(Tabulka[[#This Row],[15_vzpl]]=0,"",Tabulka[[#This Row],[14_vzsk]]/Tabulka[[#This Row],[15_vzpl]])</f>
        <v/>
      </c>
      <c r="S10" s="469" t="str">
        <f ca="1">IF(Tabulka[[#This Row],[15_vzpl]]-Tabulka[[#This Row],[14_vzsk]]=0,"",Tabulka[[#This Row],[15_vzpl]]-Tabulka[[#This Row],[14_vzsk]])</f>
        <v/>
      </c>
    </row>
    <row r="11" spans="1:19" x14ac:dyDescent="0.25">
      <c r="A11" s="468">
        <v>101</v>
      </c>
      <c r="B11" s="467" t="s">
        <v>1656</v>
      </c>
      <c r="C1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9.1374999999999993</v>
      </c>
      <c r="D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10088.4</v>
      </c>
      <c r="H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1052.8</v>
      </c>
      <c r="I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415.2</v>
      </c>
      <c r="J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</v>
      </c>
      <c r="K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634421</v>
      </c>
      <c r="N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634421</v>
      </c>
      <c r="O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7985221</v>
      </c>
      <c r="P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0" t="str">
        <f ca="1">IF(Tabulka[[#This Row],[15_vzpl]]=0,"",Tabulka[[#This Row],[14_vzsk]]/Tabulka[[#This Row],[15_vzpl]])</f>
        <v/>
      </c>
      <c r="S11" s="469" t="str">
        <f ca="1">IF(Tabulka[[#This Row],[15_vzpl]]-Tabulka[[#This Row],[14_vzsk]]=0,"",Tabulka[[#This Row],[15_vzpl]]-Tabulka[[#This Row],[14_vzsk]])</f>
        <v/>
      </c>
    </row>
    <row r="12" spans="1:19" x14ac:dyDescent="0.25">
      <c r="A12" s="468">
        <v>203</v>
      </c>
      <c r="B12" s="467" t="s">
        <v>1657</v>
      </c>
      <c r="C12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1.5999999999999999</v>
      </c>
      <c r="D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1816</v>
      </c>
      <c r="H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</v>
      </c>
      <c r="I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26532</v>
      </c>
      <c r="N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26532</v>
      </c>
      <c r="O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903788</v>
      </c>
      <c r="P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0" t="str">
        <f ca="1">IF(Tabulka[[#This Row],[15_vzpl]]=0,"",Tabulka[[#This Row],[14_vzsk]]/Tabulka[[#This Row],[15_vzpl]])</f>
        <v/>
      </c>
      <c r="S12" s="469" t="str">
        <f ca="1">IF(Tabulka[[#This Row],[15_vzpl]]-Tabulka[[#This Row],[14_vzsk]]=0,"",Tabulka[[#This Row],[15_vzpl]]-Tabulka[[#This Row],[14_vzsk]])</f>
        <v/>
      </c>
    </row>
    <row r="13" spans="1:19" x14ac:dyDescent="0.25">
      <c r="A13" s="468" t="s">
        <v>1643</v>
      </c>
      <c r="B13" s="467"/>
      <c r="C13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22.375</v>
      </c>
      <c r="D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25614.75</v>
      </c>
      <c r="H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2003.5</v>
      </c>
      <c r="I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</v>
      </c>
      <c r="K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406582</v>
      </c>
      <c r="N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406582</v>
      </c>
      <c r="O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10408916</v>
      </c>
      <c r="P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R13" s="470">
        <f ca="1">IF(Tabulka[[#This Row],[15_vzpl]]=0,"",Tabulka[[#This Row],[14_vzsk]]/Tabulka[[#This Row],[15_vzpl]])</f>
        <v>0</v>
      </c>
      <c r="S13" s="469">
        <f ca="1">IF(Tabulka[[#This Row],[15_vzpl]]-Tabulka[[#This Row],[14_vzsk]]=0,"",Tabulka[[#This Row],[15_vzpl]]-Tabulka[[#This Row],[14_vzsk]])</f>
        <v>20000</v>
      </c>
    </row>
    <row r="14" spans="1:19" x14ac:dyDescent="0.25">
      <c r="A14" s="468">
        <v>303</v>
      </c>
      <c r="B14" s="467" t="s">
        <v>1658</v>
      </c>
      <c r="C14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1716.75</v>
      </c>
      <c r="H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39579</v>
      </c>
      <c r="N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39579</v>
      </c>
      <c r="O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807853</v>
      </c>
      <c r="P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R14" s="470">
        <f ca="1">IF(Tabulka[[#This Row],[15_vzpl]]=0,"",Tabulka[[#This Row],[14_vzsk]]/Tabulka[[#This Row],[15_vzpl]])</f>
        <v>0</v>
      </c>
      <c r="S14" s="469">
        <f ca="1">IF(Tabulka[[#This Row],[15_vzpl]]-Tabulka[[#This Row],[14_vzsk]]=0,"",Tabulka[[#This Row],[15_vzpl]]-Tabulka[[#This Row],[14_vzsk]])</f>
        <v>20000</v>
      </c>
    </row>
    <row r="15" spans="1:19" x14ac:dyDescent="0.25">
      <c r="A15" s="468">
        <v>304</v>
      </c>
      <c r="B15" s="467" t="s">
        <v>1659</v>
      </c>
      <c r="C15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2.625</v>
      </c>
      <c r="D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2453</v>
      </c>
      <c r="H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55450</v>
      </c>
      <c r="N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55450</v>
      </c>
      <c r="O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1275048</v>
      </c>
      <c r="P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0" t="str">
        <f ca="1">IF(Tabulka[[#This Row],[15_vzpl]]=0,"",Tabulka[[#This Row],[14_vzsk]]/Tabulka[[#This Row],[15_vzpl]])</f>
        <v/>
      </c>
      <c r="S15" s="469" t="str">
        <f ca="1">IF(Tabulka[[#This Row],[15_vzpl]]-Tabulka[[#This Row],[14_vzsk]]=0,"",Tabulka[[#This Row],[15_vzpl]]-Tabulka[[#This Row],[14_vzsk]])</f>
        <v/>
      </c>
    </row>
    <row r="16" spans="1:19" x14ac:dyDescent="0.25">
      <c r="A16" s="468">
        <v>305</v>
      </c>
      <c r="B16" s="467" t="s">
        <v>1660</v>
      </c>
      <c r="C16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1213.5</v>
      </c>
      <c r="H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</v>
      </c>
      <c r="I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40956</v>
      </c>
      <c r="N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40956</v>
      </c>
      <c r="O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598464</v>
      </c>
      <c r="P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0" t="str">
        <f ca="1">IF(Tabulka[[#This Row],[15_vzpl]]=0,"",Tabulka[[#This Row],[14_vzsk]]/Tabulka[[#This Row],[15_vzpl]])</f>
        <v/>
      </c>
      <c r="S16" s="469" t="str">
        <f ca="1">IF(Tabulka[[#This Row],[15_vzpl]]-Tabulka[[#This Row],[14_vzsk]]=0,"",Tabulka[[#This Row],[15_vzpl]]-Tabulka[[#This Row],[14_vzsk]])</f>
        <v/>
      </c>
    </row>
    <row r="17" spans="1:19" x14ac:dyDescent="0.25">
      <c r="A17" s="468">
        <v>408</v>
      </c>
      <c r="B17" s="467" t="s">
        <v>1661</v>
      </c>
      <c r="C17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12.25</v>
      </c>
      <c r="D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14653.5</v>
      </c>
      <c r="H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1671</v>
      </c>
      <c r="I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213318</v>
      </c>
      <c r="N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213318</v>
      </c>
      <c r="O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5911236</v>
      </c>
      <c r="P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0" t="str">
        <f ca="1">IF(Tabulka[[#This Row],[15_vzpl]]=0,"",Tabulka[[#This Row],[14_vzsk]]/Tabulka[[#This Row],[15_vzpl]])</f>
        <v/>
      </c>
      <c r="S17" s="469" t="str">
        <f ca="1">IF(Tabulka[[#This Row],[15_vzpl]]-Tabulka[[#This Row],[14_vzsk]]=0,"",Tabulka[[#This Row],[15_vzpl]]-Tabulka[[#This Row],[14_vzsk]])</f>
        <v/>
      </c>
    </row>
    <row r="18" spans="1:19" x14ac:dyDescent="0.25">
      <c r="A18" s="468">
        <v>409</v>
      </c>
      <c r="B18" s="467" t="s">
        <v>1662</v>
      </c>
      <c r="C1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1206.5</v>
      </c>
      <c r="H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</v>
      </c>
      <c r="I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13689</v>
      </c>
      <c r="N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13689</v>
      </c>
      <c r="O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489615</v>
      </c>
      <c r="P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0" t="str">
        <f ca="1">IF(Tabulka[[#This Row],[15_vzpl]]=0,"",Tabulka[[#This Row],[14_vzsk]]/Tabulka[[#This Row],[15_vzpl]])</f>
        <v/>
      </c>
      <c r="S18" s="469" t="str">
        <f ca="1">IF(Tabulka[[#This Row],[15_vzpl]]-Tabulka[[#This Row],[14_vzsk]]=0,"",Tabulka[[#This Row],[15_vzpl]]-Tabulka[[#This Row],[14_vzsk]])</f>
        <v/>
      </c>
    </row>
    <row r="19" spans="1:19" x14ac:dyDescent="0.25">
      <c r="A19" s="468">
        <v>419</v>
      </c>
      <c r="B19" s="467" t="s">
        <v>1663</v>
      </c>
      <c r="C1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1974</v>
      </c>
      <c r="H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121.5</v>
      </c>
      <c r="I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21504</v>
      </c>
      <c r="N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21504</v>
      </c>
      <c r="O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656033</v>
      </c>
      <c r="P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0" t="str">
        <f ca="1">IF(Tabulka[[#This Row],[15_vzpl]]=0,"",Tabulka[[#This Row],[14_vzsk]]/Tabulka[[#This Row],[15_vzpl]])</f>
        <v/>
      </c>
      <c r="S19" s="469" t="str">
        <f ca="1">IF(Tabulka[[#This Row],[15_vzpl]]-Tabulka[[#This Row],[14_vzsk]]=0,"",Tabulka[[#This Row],[15_vzpl]]-Tabulka[[#This Row],[14_vzsk]])</f>
        <v/>
      </c>
    </row>
    <row r="20" spans="1:19" x14ac:dyDescent="0.25">
      <c r="A20" s="468">
        <v>424</v>
      </c>
      <c r="B20" s="467" t="s">
        <v>1664</v>
      </c>
      <c r="C2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</v>
      </c>
      <c r="K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30762</v>
      </c>
      <c r="P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0" t="str">
        <f ca="1">IF(Tabulka[[#This Row],[15_vzpl]]=0,"",Tabulka[[#This Row],[14_vzsk]]/Tabulka[[#This Row],[15_vzpl]])</f>
        <v/>
      </c>
      <c r="S20" s="469" t="str">
        <f ca="1">IF(Tabulka[[#This Row],[15_vzpl]]-Tabulka[[#This Row],[14_vzsk]]=0,"",Tabulka[[#This Row],[15_vzpl]]-Tabulka[[#This Row],[14_vzsk]])</f>
        <v/>
      </c>
    </row>
    <row r="21" spans="1:19" x14ac:dyDescent="0.25">
      <c r="A21" s="468">
        <v>642</v>
      </c>
      <c r="B21" s="467" t="s">
        <v>1665</v>
      </c>
      <c r="C2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2397.5</v>
      </c>
      <c r="H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22086</v>
      </c>
      <c r="N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22086</v>
      </c>
      <c r="O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639905</v>
      </c>
      <c r="P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0" t="str">
        <f ca="1">IF(Tabulka[[#This Row],[15_vzpl]]=0,"",Tabulka[[#This Row],[14_vzsk]]/Tabulka[[#This Row],[15_vzpl]])</f>
        <v/>
      </c>
      <c r="S21" s="469" t="str">
        <f ca="1">IF(Tabulka[[#This Row],[15_vzpl]]-Tabulka[[#This Row],[14_vzsk]]=0,"",Tabulka[[#This Row],[15_vzpl]]-Tabulka[[#This Row],[14_vzsk]])</f>
        <v/>
      </c>
    </row>
    <row r="22" spans="1:19" x14ac:dyDescent="0.25">
      <c r="A22" s="468" t="s">
        <v>1644</v>
      </c>
      <c r="B22" s="467"/>
      <c r="C22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4539</v>
      </c>
      <c r="H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49692</v>
      </c>
      <c r="N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49692</v>
      </c>
      <c r="O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1065394</v>
      </c>
      <c r="P2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0" t="str">
        <f ca="1">IF(Tabulka[[#This Row],[15_vzpl]]=0,"",Tabulka[[#This Row],[14_vzsk]]/Tabulka[[#This Row],[15_vzpl]])</f>
        <v/>
      </c>
      <c r="S22" s="469" t="str">
        <f ca="1">IF(Tabulka[[#This Row],[15_vzpl]]-Tabulka[[#This Row],[14_vzsk]]=0,"",Tabulka[[#This Row],[15_vzpl]]-Tabulka[[#This Row],[14_vzsk]])</f>
        <v/>
      </c>
    </row>
    <row r="23" spans="1:19" x14ac:dyDescent="0.25">
      <c r="A23" s="468">
        <v>30</v>
      </c>
      <c r="B23" s="467" t="s">
        <v>1666</v>
      </c>
      <c r="C23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4539</v>
      </c>
      <c r="H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49692</v>
      </c>
      <c r="N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49692</v>
      </c>
      <c r="O2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1065394</v>
      </c>
      <c r="P2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70" t="str">
        <f ca="1">IF(Tabulka[[#This Row],[15_vzpl]]=0,"",Tabulka[[#This Row],[14_vzsk]]/Tabulka[[#This Row],[15_vzpl]])</f>
        <v/>
      </c>
      <c r="S23" s="469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295</v>
      </c>
    </row>
    <row r="25" spans="1:19" x14ac:dyDescent="0.25">
      <c r="A25" s="222" t="s">
        <v>201</v>
      </c>
    </row>
    <row r="26" spans="1:19" x14ac:dyDescent="0.25">
      <c r="A26" s="223" t="s">
        <v>265</v>
      </c>
    </row>
    <row r="27" spans="1:19" x14ac:dyDescent="0.25">
      <c r="A27" s="460" t="s">
        <v>264</v>
      </c>
    </row>
    <row r="28" spans="1:19" x14ac:dyDescent="0.25">
      <c r="A28" s="373" t="s">
        <v>233</v>
      </c>
    </row>
    <row r="29" spans="1:19" x14ac:dyDescent="0.25">
      <c r="A29" s="375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25" priority="3" operator="lessThan">
      <formula>0</formula>
    </cfRule>
  </conditionalFormatting>
  <conditionalFormatting sqref="R6:R23">
    <cfRule type="cellIs" dxfId="24" priority="4" operator="greaterThan">
      <formula>1</formula>
    </cfRule>
  </conditionalFormatting>
  <conditionalFormatting sqref="A8:S23">
    <cfRule type="expression" dxfId="23" priority="2">
      <formula>$B8=""</formula>
    </cfRule>
  </conditionalFormatting>
  <conditionalFormatting sqref="P8:S23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D08FB05A-2F7A-4048-95CF-F2D30A0A14B9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0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58289.53901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17261.77752</v>
      </c>
      <c r="E7" s="285">
        <f t="shared" ref="E7:E15" si="0">IF(C7=0,0,D7/C7)</f>
        <v>0</v>
      </c>
    </row>
    <row r="8" spans="1:5" ht="14.45" customHeight="1" x14ac:dyDescent="0.25">
      <c r="A8" s="400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0.9998585397635753</v>
      </c>
      <c r="E8" s="285">
        <f t="shared" si="0"/>
        <v>1.1109539330706393</v>
      </c>
    </row>
    <row r="9" spans="1:5" ht="14.45" customHeight="1" x14ac:dyDescent="0.25">
      <c r="A9" s="400" t="str">
        <f>HYPERLINK("#'LŽ Statim'!A1","Podíl statimových žádanek (max. 30%)")</f>
        <v>Podíl statimových žádanek (max. 30%)</v>
      </c>
      <c r="B9" s="398" t="s">
        <v>251</v>
      </c>
      <c r="C9" s="399">
        <v>0.3</v>
      </c>
      <c r="D9" s="399">
        <f>IF('LŽ Statim'!G3="",0,'LŽ Statim'!G3)</f>
        <v>1.8927444794952682E-2</v>
      </c>
      <c r="E9" s="285">
        <f>IF(C9=0,0,D9/C9)</f>
        <v>6.3091482649842281E-2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0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0.41617969210150402</v>
      </c>
      <c r="E11" s="285">
        <f t="shared" si="0"/>
        <v>0.69363282016917338</v>
      </c>
    </row>
    <row r="12" spans="1:5" ht="14.45" customHeight="1" x14ac:dyDescent="0.25">
      <c r="A12" s="400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0.97217951460600471</v>
      </c>
      <c r="E12" s="285">
        <f t="shared" si="0"/>
        <v>1.2152243932575058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1837.0217800000005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22553.982949999998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0</v>
      </c>
      <c r="D18" s="303">
        <f ca="1">IF(ISERROR(VLOOKUP("Výnosy celkem",INDIRECT("HI!$A:$G"),5,0)),0,VLOOKUP("Výnosy celkem",INDIRECT("HI!$A:$G"),5,0))</f>
        <v>54832.588270000007</v>
      </c>
      <c r="E18" s="304">
        <f t="shared" ref="E18:E31" ca="1" si="1">IF(C18=0,0,D18/C18)</f>
        <v>0</v>
      </c>
    </row>
    <row r="19" spans="1:5" ht="14.45" customHeight="1" x14ac:dyDescent="0.25">
      <c r="A19" s="510" t="str">
        <f>HYPERLINK("#HI!A1","Ambulance (body za výkony)")</f>
        <v>Ambulance (body za výkony)</v>
      </c>
      <c r="B19" s="283"/>
      <c r="C19" s="284">
        <f ca="1">IF(ISERROR(VLOOKUP("Ambulance *",INDIRECT("HI!$A:$G"),6,0)),0,VLOOKUP("Ambulance *",INDIRECT("HI!$A:$G"),6,0))</f>
        <v>0</v>
      </c>
      <c r="D19" s="284">
        <f ca="1">IF(ISERROR(VLOOKUP("Ambulance *",INDIRECT("HI!$A:$G"),5,0)),0,VLOOKUP("Ambulance *",INDIRECT("HI!$A:$G"),5,0))</f>
        <v>52709.188270000006</v>
      </c>
      <c r="E19" s="285">
        <f t="shared" ca="1" si="1"/>
        <v>0</v>
      </c>
    </row>
    <row r="20" spans="1:5" ht="14.45" customHeight="1" x14ac:dyDescent="0.25">
      <c r="A20" s="428" t="str">
        <f>HYPERLINK("#'ZV Vykáz.-A'!A1","Zdravotní výkony vykázané u ambulantních pacientů (min. 100 % 2016)")</f>
        <v>Zdravotní výkony vykázané u ambulantních pacientů (min. 100 % 2016)</v>
      </c>
      <c r="B20" s="429" t="s">
        <v>152</v>
      </c>
      <c r="C20" s="289">
        <v>1</v>
      </c>
      <c r="D20" s="289">
        <f>IF(ISERROR(VLOOKUP("Celkem:",'ZV Vykáz.-A'!$A:$AB,10,0)),"",VLOOKUP("Celkem:",'ZV Vykáz.-A'!$A:$AB,10,0))</f>
        <v>1.1345006282370838</v>
      </c>
      <c r="E20" s="285">
        <f t="shared" si="1"/>
        <v>1.1345006282370838</v>
      </c>
    </row>
    <row r="21" spans="1:5" ht="14.45" customHeight="1" x14ac:dyDescent="0.25">
      <c r="A21" s="426" t="str">
        <f>HYPERLINK("#'ZV Vykáz.-A'!A1","Specializovaná ambulantní péče")</f>
        <v>Specializovaná ambulantní péče</v>
      </c>
      <c r="B21" s="429" t="s">
        <v>152</v>
      </c>
      <c r="C21" s="289">
        <v>1</v>
      </c>
      <c r="D21" s="399">
        <f>IF(ISERROR(VLOOKUP("Specializovaná ambulantní péče",'ZV Vykáz.-A'!$A:$AB,10,0)),"",VLOOKUP("Specializovaná ambulantní péče",'ZV Vykáz.-A'!$A:$AB,10,0))</f>
        <v>0</v>
      </c>
      <c r="E21" s="285">
        <f t="shared" si="1"/>
        <v>0</v>
      </c>
    </row>
    <row r="22" spans="1:5" ht="14.45" customHeight="1" x14ac:dyDescent="0.25">
      <c r="A22" s="426" t="str">
        <f>HYPERLINK("#'ZV Vykáz.-A'!A1","Ambulantní péče ve vyjmenovaných odbornostech (§9)")</f>
        <v>Ambulantní péče ve vyjmenovaných odbornostech (§9)</v>
      </c>
      <c r="B22" s="429" t="s">
        <v>152</v>
      </c>
      <c r="C22" s="289">
        <v>1</v>
      </c>
      <c r="D22" s="399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5" t="str">
        <f>HYPERLINK("#'ZV Vykáz.-H'!A1","Zdravotní výkony vykázané u hospitalizovaných pacientů (max. 85 %)")</f>
        <v>Zdravotní výkony vykázané u hospitalizovaných pacientů (max. 85 %)</v>
      </c>
      <c r="B23" s="429" t="s">
        <v>154</v>
      </c>
      <c r="C23" s="289">
        <v>0.85</v>
      </c>
      <c r="D23" s="289">
        <f>IF(ISERROR(VLOOKUP("Celkem:",'ZV Vykáz.-H'!$A:$S,7,0)),"",VLOOKUP("Celkem:",'ZV Vykáz.-H'!$A:$S,7,0))</f>
        <v>1.1778452536407866</v>
      </c>
      <c r="E23" s="285">
        <f t="shared" si="1"/>
        <v>1.3857002984009255</v>
      </c>
    </row>
    <row r="24" spans="1:5" ht="14.45" customHeight="1" x14ac:dyDescent="0.2">
      <c r="A24" s="306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0</v>
      </c>
      <c r="D24" s="284">
        <f ca="1">IF(ISERROR(VLOOKUP("Hospitalizace *",INDIRECT("HI!$A:$G"),5,0)),0,VLOOKUP("Hospitalizace *",INDIRECT("HI!$A:$G"),5,0))</f>
        <v>2123.4</v>
      </c>
      <c r="E24" s="285">
        <f ca="1">IF(C24=0,0,D24/C24)</f>
        <v>0</v>
      </c>
    </row>
    <row r="25" spans="1:5" ht="14.45" customHeight="1" x14ac:dyDescent="0.25">
      <c r="A25" s="428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0.71512285806660203</v>
      </c>
      <c r="E25" s="285">
        <f t="shared" si="1"/>
        <v>0.71512285806660203</v>
      </c>
    </row>
    <row r="26" spans="1:5" ht="14.45" customHeight="1" x14ac:dyDescent="0.25">
      <c r="A26" s="427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0.71512285806660203</v>
      </c>
      <c r="E26" s="285">
        <f t="shared" si="1"/>
        <v>0.71512285806660203</v>
      </c>
    </row>
    <row r="27" spans="1:5" ht="14.45" customHeight="1" x14ac:dyDescent="0.25">
      <c r="A27" s="427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6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5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1.2344827586206897</v>
      </c>
      <c r="E29" s="285">
        <f t="shared" si="1"/>
        <v>1.2994555353901998</v>
      </c>
    </row>
    <row r="30" spans="1:5" ht="14.45" customHeight="1" x14ac:dyDescent="0.2">
      <c r="A30" s="305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7">
        <f>IF(ISERROR(INDEX(ALOS!$E:$E,COUNT(ALOS!$E:$E)+32)),0,INDEX(ALOS!$E:$E,COUNT(ALOS!$E:$E)+32))</f>
        <v>1.5865272938443671</v>
      </c>
      <c r="E30" s="285">
        <f t="shared" si="1"/>
        <v>1.5865272938443671</v>
      </c>
    </row>
    <row r="31" spans="1:5" ht="25.5" x14ac:dyDescent="0.2">
      <c r="A31" s="30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0.38024571613320401</v>
      </c>
      <c r="D31" s="289">
        <f>IF(ISERROR(VLOOKUP("Celkem:",'ZV Vyžád.'!$A:$M,7,0)),"",VLOOKUP("Celkem:",'ZV Vyžád.'!$A:$M,7,0))</f>
        <v>1.47331379854723</v>
      </c>
      <c r="E31" s="285">
        <f t="shared" si="1"/>
        <v>3.8746361524586193</v>
      </c>
    </row>
    <row r="32" spans="1:5" ht="14.45" customHeight="1" thickBot="1" x14ac:dyDescent="0.25">
      <c r="A32" s="309" t="s">
        <v>196</v>
      </c>
      <c r="B32" s="294"/>
      <c r="C32" s="295"/>
      <c r="D32" s="295"/>
      <c r="E32" s="296"/>
    </row>
    <row r="33" spans="1:5" ht="14.45" customHeight="1" thickBot="1" x14ac:dyDescent="0.25">
      <c r="A33" s="310"/>
      <c r="B33" s="311"/>
      <c r="C33" s="312"/>
      <c r="D33" s="312"/>
      <c r="E33" s="313"/>
    </row>
    <row r="34" spans="1:5" ht="14.45" customHeight="1" thickBot="1" x14ac:dyDescent="0.25">
      <c r="A34" s="314" t="s">
        <v>197</v>
      </c>
      <c r="B34" s="315"/>
      <c r="C34" s="316"/>
      <c r="D34" s="316"/>
      <c r="E34" s="317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7FFB38A7-6E8D-45C0-BF92-FBDADB265193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3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1653</v>
      </c>
    </row>
    <row r="2" spans="1:19" x14ac:dyDescent="0.25">
      <c r="A2" s="370" t="s">
        <v>328</v>
      </c>
    </row>
    <row r="3" spans="1:19" x14ac:dyDescent="0.25">
      <c r="A3" s="506" t="s">
        <v>210</v>
      </c>
      <c r="B3" s="505">
        <v>2021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4" t="s">
        <v>211</v>
      </c>
      <c r="B4" s="503">
        <v>1</v>
      </c>
      <c r="C4" s="498">
        <v>1</v>
      </c>
      <c r="D4" s="498" t="s">
        <v>266</v>
      </c>
      <c r="E4" s="497">
        <v>12.85</v>
      </c>
      <c r="F4" s="497"/>
      <c r="G4" s="497"/>
      <c r="H4" s="497"/>
      <c r="I4" s="497">
        <v>1990.8</v>
      </c>
      <c r="J4" s="497">
        <v>188.8</v>
      </c>
      <c r="K4" s="497">
        <v>67.2</v>
      </c>
      <c r="L4" s="497">
        <v>24</v>
      </c>
      <c r="M4" s="497"/>
      <c r="N4" s="497"/>
      <c r="O4" s="497">
        <v>750</v>
      </c>
      <c r="P4" s="497">
        <v>750</v>
      </c>
      <c r="Q4" s="497">
        <v>1008315</v>
      </c>
      <c r="R4" s="497"/>
      <c r="S4" s="497">
        <v>3022.3607038123168</v>
      </c>
    </row>
    <row r="5" spans="1:19" x14ac:dyDescent="0.25">
      <c r="A5" s="502" t="s">
        <v>212</v>
      </c>
      <c r="B5" s="501">
        <v>2</v>
      </c>
      <c r="C5">
        <v>1</v>
      </c>
      <c r="D5">
        <v>99</v>
      </c>
      <c r="E5">
        <v>2</v>
      </c>
      <c r="I5">
        <v>336</v>
      </c>
      <c r="J5">
        <v>50</v>
      </c>
      <c r="Q5">
        <v>83815</v>
      </c>
      <c r="S5">
        <v>3022.3607038123168</v>
      </c>
    </row>
    <row r="6" spans="1:19" x14ac:dyDescent="0.25">
      <c r="A6" s="504" t="s">
        <v>213</v>
      </c>
      <c r="B6" s="503">
        <v>3</v>
      </c>
      <c r="C6">
        <v>1</v>
      </c>
      <c r="D6">
        <v>101</v>
      </c>
      <c r="E6">
        <v>9.25</v>
      </c>
      <c r="I6">
        <v>1398.8</v>
      </c>
      <c r="J6">
        <v>132.80000000000001</v>
      </c>
      <c r="K6">
        <v>67.2</v>
      </c>
      <c r="L6">
        <v>24</v>
      </c>
      <c r="Q6">
        <v>830044</v>
      </c>
    </row>
    <row r="7" spans="1:19" x14ac:dyDescent="0.25">
      <c r="A7" s="502" t="s">
        <v>214</v>
      </c>
      <c r="B7" s="501">
        <v>4</v>
      </c>
      <c r="C7">
        <v>1</v>
      </c>
      <c r="D7">
        <v>203</v>
      </c>
      <c r="E7">
        <v>1.6</v>
      </c>
      <c r="I7">
        <v>256</v>
      </c>
      <c r="J7">
        <v>6</v>
      </c>
      <c r="O7">
        <v>750</v>
      </c>
      <c r="P7">
        <v>750</v>
      </c>
      <c r="Q7">
        <v>94456</v>
      </c>
    </row>
    <row r="8" spans="1:19" x14ac:dyDescent="0.25">
      <c r="A8" s="504" t="s">
        <v>215</v>
      </c>
      <c r="B8" s="503">
        <v>5</v>
      </c>
      <c r="C8">
        <v>1</v>
      </c>
      <c r="D8" t="s">
        <v>1643</v>
      </c>
      <c r="E8">
        <v>22</v>
      </c>
      <c r="I8">
        <v>3260.75</v>
      </c>
      <c r="J8">
        <v>262</v>
      </c>
      <c r="Q8">
        <v>1030429</v>
      </c>
      <c r="S8">
        <v>2500</v>
      </c>
    </row>
    <row r="9" spans="1:19" x14ac:dyDescent="0.25">
      <c r="A9" s="502" t="s">
        <v>216</v>
      </c>
      <c r="B9" s="501">
        <v>6</v>
      </c>
      <c r="C9">
        <v>1</v>
      </c>
      <c r="D9">
        <v>303</v>
      </c>
      <c r="E9">
        <v>1</v>
      </c>
      <c r="I9">
        <v>174.25</v>
      </c>
      <c r="Q9">
        <v>55756</v>
      </c>
      <c r="S9">
        <v>2500</v>
      </c>
    </row>
    <row r="10" spans="1:19" x14ac:dyDescent="0.25">
      <c r="A10" s="504" t="s">
        <v>217</v>
      </c>
      <c r="B10" s="503">
        <v>7</v>
      </c>
      <c r="C10">
        <v>1</v>
      </c>
      <c r="D10">
        <v>304</v>
      </c>
      <c r="E10">
        <v>3</v>
      </c>
      <c r="I10">
        <v>397.5</v>
      </c>
      <c r="Q10">
        <v>164333</v>
      </c>
    </row>
    <row r="11" spans="1:19" x14ac:dyDescent="0.25">
      <c r="A11" s="502" t="s">
        <v>218</v>
      </c>
      <c r="B11" s="501">
        <v>8</v>
      </c>
      <c r="C11">
        <v>1</v>
      </c>
      <c r="D11">
        <v>305</v>
      </c>
      <c r="E11">
        <v>1</v>
      </c>
      <c r="I11">
        <v>168</v>
      </c>
      <c r="Q11">
        <v>54380</v>
      </c>
    </row>
    <row r="12" spans="1:19" x14ac:dyDescent="0.25">
      <c r="A12" s="504" t="s">
        <v>219</v>
      </c>
      <c r="B12" s="503">
        <v>9</v>
      </c>
      <c r="C12">
        <v>1</v>
      </c>
      <c r="D12">
        <v>408</v>
      </c>
      <c r="E12">
        <v>12</v>
      </c>
      <c r="I12">
        <v>1842.5</v>
      </c>
      <c r="J12">
        <v>224</v>
      </c>
      <c r="Q12">
        <v>599424</v>
      </c>
    </row>
    <row r="13" spans="1:19" x14ac:dyDescent="0.25">
      <c r="A13" s="502" t="s">
        <v>220</v>
      </c>
      <c r="B13" s="501">
        <v>10</v>
      </c>
      <c r="C13">
        <v>1</v>
      </c>
      <c r="D13">
        <v>409</v>
      </c>
      <c r="E13">
        <v>1</v>
      </c>
      <c r="I13">
        <v>168</v>
      </c>
      <c r="J13">
        <v>24</v>
      </c>
      <c r="Q13">
        <v>54033</v>
      </c>
    </row>
    <row r="14" spans="1:19" x14ac:dyDescent="0.25">
      <c r="A14" s="504" t="s">
        <v>221</v>
      </c>
      <c r="B14" s="503">
        <v>11</v>
      </c>
      <c r="C14">
        <v>1</v>
      </c>
      <c r="D14">
        <v>419</v>
      </c>
      <c r="E14">
        <v>2</v>
      </c>
      <c r="I14">
        <v>178.5</v>
      </c>
      <c r="J14">
        <v>14</v>
      </c>
      <c r="Q14">
        <v>46383</v>
      </c>
    </row>
    <row r="15" spans="1:19" x14ac:dyDescent="0.25">
      <c r="A15" s="502" t="s">
        <v>222</v>
      </c>
      <c r="B15" s="501">
        <v>12</v>
      </c>
      <c r="C15">
        <v>1</v>
      </c>
      <c r="D15">
        <v>642</v>
      </c>
      <c r="E15">
        <v>2</v>
      </c>
      <c r="I15">
        <v>332</v>
      </c>
      <c r="Q15">
        <v>56120</v>
      </c>
    </row>
    <row r="16" spans="1:19" x14ac:dyDescent="0.25">
      <c r="A16" s="500" t="s">
        <v>210</v>
      </c>
      <c r="B16" s="499">
        <v>2021</v>
      </c>
      <c r="C16">
        <v>1</v>
      </c>
      <c r="D16" t="s">
        <v>1644</v>
      </c>
      <c r="E16">
        <v>4</v>
      </c>
      <c r="I16">
        <v>640</v>
      </c>
      <c r="O16">
        <v>750</v>
      </c>
      <c r="P16">
        <v>750</v>
      </c>
      <c r="Q16">
        <v>122067</v>
      </c>
    </row>
    <row r="17" spans="3:19" x14ac:dyDescent="0.25">
      <c r="C17">
        <v>1</v>
      </c>
      <c r="D17">
        <v>30</v>
      </c>
      <c r="E17">
        <v>4</v>
      </c>
      <c r="I17">
        <v>640</v>
      </c>
      <c r="O17">
        <v>750</v>
      </c>
      <c r="P17">
        <v>750</v>
      </c>
      <c r="Q17">
        <v>122067</v>
      </c>
    </row>
    <row r="18" spans="3:19" x14ac:dyDescent="0.25">
      <c r="C18" t="s">
        <v>1645</v>
      </c>
      <c r="E18">
        <v>38.85</v>
      </c>
      <c r="I18">
        <v>5891.55</v>
      </c>
      <c r="J18">
        <v>450.8</v>
      </c>
      <c r="K18">
        <v>67.2</v>
      </c>
      <c r="L18">
        <v>24</v>
      </c>
      <c r="O18">
        <v>1500</v>
      </c>
      <c r="P18">
        <v>1500</v>
      </c>
      <c r="Q18">
        <v>2160811</v>
      </c>
      <c r="S18">
        <v>5522.3607038123173</v>
      </c>
    </row>
    <row r="19" spans="3:19" x14ac:dyDescent="0.25">
      <c r="C19">
        <v>2</v>
      </c>
      <c r="D19" t="s">
        <v>266</v>
      </c>
      <c r="E19">
        <v>12.85</v>
      </c>
      <c r="I19">
        <v>1784</v>
      </c>
      <c r="J19">
        <v>214</v>
      </c>
      <c r="K19">
        <v>68</v>
      </c>
      <c r="L19">
        <v>24</v>
      </c>
      <c r="O19">
        <v>48855</v>
      </c>
      <c r="P19">
        <v>48855</v>
      </c>
      <c r="Q19">
        <v>1037964</v>
      </c>
      <c r="S19">
        <v>3022.3607038123168</v>
      </c>
    </row>
    <row r="20" spans="3:19" x14ac:dyDescent="0.25">
      <c r="C20">
        <v>2</v>
      </c>
      <c r="D20">
        <v>99</v>
      </c>
      <c r="E20">
        <v>2</v>
      </c>
      <c r="I20">
        <v>320</v>
      </c>
      <c r="J20">
        <v>50</v>
      </c>
      <c r="O20">
        <v>5484</v>
      </c>
      <c r="P20">
        <v>5484</v>
      </c>
      <c r="Q20">
        <v>80496</v>
      </c>
      <c r="S20">
        <v>3022.3607038123168</v>
      </c>
    </row>
    <row r="21" spans="3:19" x14ac:dyDescent="0.25">
      <c r="C21">
        <v>2</v>
      </c>
      <c r="D21">
        <v>100</v>
      </c>
      <c r="O21">
        <v>3384</v>
      </c>
      <c r="P21">
        <v>3384</v>
      </c>
    </row>
    <row r="22" spans="3:19" x14ac:dyDescent="0.25">
      <c r="C22">
        <v>2</v>
      </c>
      <c r="D22">
        <v>101</v>
      </c>
      <c r="E22">
        <v>9.25</v>
      </c>
      <c r="I22">
        <v>1220</v>
      </c>
      <c r="J22">
        <v>160</v>
      </c>
      <c r="K22">
        <v>68</v>
      </c>
      <c r="L22">
        <v>24</v>
      </c>
      <c r="O22">
        <v>39987</v>
      </c>
      <c r="P22">
        <v>39987</v>
      </c>
      <c r="Q22">
        <v>863860</v>
      </c>
    </row>
    <row r="23" spans="3:19" x14ac:dyDescent="0.25">
      <c r="C23">
        <v>2</v>
      </c>
      <c r="D23">
        <v>203</v>
      </c>
      <c r="E23">
        <v>1.6</v>
      </c>
      <c r="I23">
        <v>244</v>
      </c>
      <c r="J23">
        <v>4</v>
      </c>
      <c r="Q23">
        <v>93608</v>
      </c>
    </row>
    <row r="24" spans="3:19" x14ac:dyDescent="0.25">
      <c r="C24">
        <v>2</v>
      </c>
      <c r="D24" t="s">
        <v>1643</v>
      </c>
      <c r="E24">
        <v>22</v>
      </c>
      <c r="I24">
        <v>3113.75</v>
      </c>
      <c r="J24">
        <v>314.5</v>
      </c>
      <c r="L24">
        <v>64</v>
      </c>
      <c r="O24">
        <v>17052</v>
      </c>
      <c r="P24">
        <v>17052</v>
      </c>
      <c r="Q24">
        <v>1062925</v>
      </c>
      <c r="S24">
        <v>2500</v>
      </c>
    </row>
    <row r="25" spans="3:19" x14ac:dyDescent="0.25">
      <c r="C25">
        <v>2</v>
      </c>
      <c r="D25">
        <v>303</v>
      </c>
      <c r="E25">
        <v>1</v>
      </c>
      <c r="I25">
        <v>161.25</v>
      </c>
      <c r="O25">
        <v>3500</v>
      </c>
      <c r="P25">
        <v>3500</v>
      </c>
      <c r="Q25">
        <v>58967</v>
      </c>
      <c r="S25">
        <v>2500</v>
      </c>
    </row>
    <row r="26" spans="3:19" x14ac:dyDescent="0.25">
      <c r="C26">
        <v>2</v>
      </c>
      <c r="D26">
        <v>304</v>
      </c>
      <c r="E26">
        <v>3</v>
      </c>
      <c r="I26">
        <v>322.5</v>
      </c>
      <c r="O26">
        <v>8000</v>
      </c>
      <c r="P26">
        <v>8000</v>
      </c>
      <c r="Q26">
        <v>130319</v>
      </c>
    </row>
    <row r="27" spans="3:19" x14ac:dyDescent="0.25">
      <c r="C27">
        <v>2</v>
      </c>
      <c r="D27">
        <v>305</v>
      </c>
      <c r="E27">
        <v>1</v>
      </c>
      <c r="I27">
        <v>160</v>
      </c>
      <c r="J27">
        <v>28</v>
      </c>
      <c r="O27">
        <v>5552</v>
      </c>
      <c r="P27">
        <v>5552</v>
      </c>
      <c r="Q27">
        <v>73963</v>
      </c>
    </row>
    <row r="28" spans="3:19" x14ac:dyDescent="0.25">
      <c r="C28">
        <v>2</v>
      </c>
      <c r="D28">
        <v>408</v>
      </c>
      <c r="E28">
        <v>12</v>
      </c>
      <c r="I28">
        <v>1779.5</v>
      </c>
      <c r="J28">
        <v>247</v>
      </c>
      <c r="Q28">
        <v>618301</v>
      </c>
    </row>
    <row r="29" spans="3:19" x14ac:dyDescent="0.25">
      <c r="C29">
        <v>2</v>
      </c>
      <c r="D29">
        <v>409</v>
      </c>
      <c r="E29">
        <v>1</v>
      </c>
      <c r="I29">
        <v>154.5</v>
      </c>
      <c r="J29">
        <v>14.5</v>
      </c>
      <c r="Q29">
        <v>49875</v>
      </c>
    </row>
    <row r="30" spans="3:19" x14ac:dyDescent="0.25">
      <c r="C30">
        <v>2</v>
      </c>
      <c r="D30">
        <v>419</v>
      </c>
      <c r="E30">
        <v>2</v>
      </c>
      <c r="I30">
        <v>232</v>
      </c>
      <c r="J30">
        <v>23</v>
      </c>
      <c r="Q30">
        <v>66049</v>
      </c>
    </row>
    <row r="31" spans="3:19" x14ac:dyDescent="0.25">
      <c r="C31">
        <v>2</v>
      </c>
      <c r="D31">
        <v>424</v>
      </c>
      <c r="L31">
        <v>64</v>
      </c>
      <c r="Q31">
        <v>9000</v>
      </c>
    </row>
    <row r="32" spans="3:19" x14ac:dyDescent="0.25">
      <c r="C32">
        <v>2</v>
      </c>
      <c r="D32">
        <v>642</v>
      </c>
      <c r="E32">
        <v>2</v>
      </c>
      <c r="I32">
        <v>304</v>
      </c>
      <c r="J32">
        <v>2</v>
      </c>
      <c r="Q32">
        <v>56451</v>
      </c>
    </row>
    <row r="33" spans="3:19" x14ac:dyDescent="0.25">
      <c r="C33">
        <v>2</v>
      </c>
      <c r="D33" t="s">
        <v>1644</v>
      </c>
      <c r="E33">
        <v>4</v>
      </c>
      <c r="I33">
        <v>514.5</v>
      </c>
      <c r="Q33">
        <v>106672</v>
      </c>
    </row>
    <row r="34" spans="3:19" x14ac:dyDescent="0.25">
      <c r="C34">
        <v>2</v>
      </c>
      <c r="D34">
        <v>30</v>
      </c>
      <c r="E34">
        <v>4</v>
      </c>
      <c r="I34">
        <v>514.5</v>
      </c>
      <c r="Q34">
        <v>106672</v>
      </c>
    </row>
    <row r="35" spans="3:19" x14ac:dyDescent="0.25">
      <c r="C35" t="s">
        <v>1646</v>
      </c>
      <c r="E35">
        <v>38.85</v>
      </c>
      <c r="I35">
        <v>5412.25</v>
      </c>
      <c r="J35">
        <v>528.5</v>
      </c>
      <c r="K35">
        <v>68</v>
      </c>
      <c r="L35">
        <v>88</v>
      </c>
      <c r="O35">
        <v>65907</v>
      </c>
      <c r="P35">
        <v>65907</v>
      </c>
      <c r="Q35">
        <v>2207561</v>
      </c>
      <c r="S35">
        <v>5522.3607038123173</v>
      </c>
    </row>
    <row r="36" spans="3:19" x14ac:dyDescent="0.25">
      <c r="C36">
        <v>3</v>
      </c>
      <c r="D36" t="s">
        <v>266</v>
      </c>
      <c r="E36">
        <v>12.85</v>
      </c>
      <c r="I36">
        <v>1952.4</v>
      </c>
      <c r="J36">
        <v>208</v>
      </c>
      <c r="K36">
        <v>68</v>
      </c>
      <c r="L36">
        <v>24</v>
      </c>
      <c r="O36">
        <v>23944</v>
      </c>
      <c r="P36">
        <v>23944</v>
      </c>
      <c r="Q36">
        <v>934332</v>
      </c>
      <c r="R36">
        <v>3950</v>
      </c>
      <c r="S36">
        <v>3022.3607038123168</v>
      </c>
    </row>
    <row r="37" spans="3:19" x14ac:dyDescent="0.25">
      <c r="C37">
        <v>3</v>
      </c>
      <c r="D37">
        <v>99</v>
      </c>
      <c r="E37">
        <v>2</v>
      </c>
      <c r="I37">
        <v>344</v>
      </c>
      <c r="J37">
        <v>62</v>
      </c>
      <c r="O37">
        <v>5500</v>
      </c>
      <c r="P37">
        <v>5500</v>
      </c>
      <c r="Q37">
        <v>83464</v>
      </c>
      <c r="R37">
        <v>3950</v>
      </c>
      <c r="S37">
        <v>3022.3607038123168</v>
      </c>
    </row>
    <row r="38" spans="3:19" x14ac:dyDescent="0.25">
      <c r="C38">
        <v>3</v>
      </c>
      <c r="D38">
        <v>100</v>
      </c>
      <c r="O38">
        <v>4000</v>
      </c>
      <c r="P38">
        <v>4000</v>
      </c>
    </row>
    <row r="39" spans="3:19" x14ac:dyDescent="0.25">
      <c r="C39">
        <v>3</v>
      </c>
      <c r="D39">
        <v>101</v>
      </c>
      <c r="E39">
        <v>9.25</v>
      </c>
      <c r="I39">
        <v>1320.4</v>
      </c>
      <c r="J39">
        <v>138</v>
      </c>
      <c r="K39">
        <v>68</v>
      </c>
      <c r="L39">
        <v>24</v>
      </c>
      <c r="O39">
        <v>14444</v>
      </c>
      <c r="P39">
        <v>14444</v>
      </c>
      <c r="Q39">
        <v>755682</v>
      </c>
    </row>
    <row r="40" spans="3:19" x14ac:dyDescent="0.25">
      <c r="C40">
        <v>3</v>
      </c>
      <c r="D40">
        <v>203</v>
      </c>
      <c r="E40">
        <v>1.6</v>
      </c>
      <c r="I40">
        <v>288</v>
      </c>
      <c r="J40">
        <v>8</v>
      </c>
      <c r="Q40">
        <v>95186</v>
      </c>
    </row>
    <row r="41" spans="3:19" x14ac:dyDescent="0.25">
      <c r="C41">
        <v>3</v>
      </c>
      <c r="D41" t="s">
        <v>1643</v>
      </c>
      <c r="E41">
        <v>22</v>
      </c>
      <c r="I41">
        <v>3312</v>
      </c>
      <c r="J41">
        <v>328</v>
      </c>
      <c r="L41">
        <v>92</v>
      </c>
      <c r="O41">
        <v>17052</v>
      </c>
      <c r="P41">
        <v>17052</v>
      </c>
      <c r="Q41">
        <v>1000907</v>
      </c>
      <c r="S41">
        <v>2500</v>
      </c>
    </row>
    <row r="42" spans="3:19" x14ac:dyDescent="0.25">
      <c r="C42">
        <v>3</v>
      </c>
      <c r="D42">
        <v>303</v>
      </c>
      <c r="E42">
        <v>1</v>
      </c>
      <c r="I42">
        <v>172</v>
      </c>
      <c r="O42">
        <v>3900</v>
      </c>
      <c r="P42">
        <v>3900</v>
      </c>
      <c r="Q42">
        <v>59919</v>
      </c>
      <c r="S42">
        <v>2500</v>
      </c>
    </row>
    <row r="43" spans="3:19" x14ac:dyDescent="0.25">
      <c r="C43">
        <v>3</v>
      </c>
      <c r="D43">
        <v>304</v>
      </c>
      <c r="E43">
        <v>3</v>
      </c>
      <c r="I43">
        <v>357</v>
      </c>
      <c r="O43">
        <v>7800</v>
      </c>
      <c r="P43">
        <v>7800</v>
      </c>
      <c r="Q43">
        <v>129217</v>
      </c>
    </row>
    <row r="44" spans="3:19" x14ac:dyDescent="0.25">
      <c r="C44">
        <v>3</v>
      </c>
      <c r="D44">
        <v>305</v>
      </c>
      <c r="E44">
        <v>1</v>
      </c>
      <c r="I44">
        <v>184</v>
      </c>
      <c r="J44">
        <v>24</v>
      </c>
      <c r="O44">
        <v>5352</v>
      </c>
      <c r="P44">
        <v>5352</v>
      </c>
      <c r="Q44">
        <v>70927</v>
      </c>
    </row>
    <row r="45" spans="3:19" x14ac:dyDescent="0.25">
      <c r="C45">
        <v>3</v>
      </c>
      <c r="D45">
        <v>408</v>
      </c>
      <c r="E45">
        <v>12</v>
      </c>
      <c r="I45">
        <v>1894.5</v>
      </c>
      <c r="J45">
        <v>266.5</v>
      </c>
      <c r="Q45">
        <v>584367</v>
      </c>
    </row>
    <row r="46" spans="3:19" x14ac:dyDescent="0.25">
      <c r="C46">
        <v>3</v>
      </c>
      <c r="D46">
        <v>409</v>
      </c>
      <c r="E46">
        <v>1</v>
      </c>
      <c r="I46">
        <v>170.5</v>
      </c>
      <c r="J46">
        <v>24</v>
      </c>
      <c r="Q46">
        <v>53831</v>
      </c>
    </row>
    <row r="47" spans="3:19" x14ac:dyDescent="0.25">
      <c r="C47">
        <v>3</v>
      </c>
      <c r="D47">
        <v>419</v>
      </c>
      <c r="E47">
        <v>2</v>
      </c>
      <c r="I47">
        <v>184</v>
      </c>
      <c r="J47">
        <v>13.5</v>
      </c>
      <c r="Q47">
        <v>42605</v>
      </c>
    </row>
    <row r="48" spans="3:19" x14ac:dyDescent="0.25">
      <c r="C48">
        <v>3</v>
      </c>
      <c r="D48">
        <v>424</v>
      </c>
      <c r="L48">
        <v>92</v>
      </c>
      <c r="Q48">
        <v>3600</v>
      </c>
    </row>
    <row r="49" spans="3:19" x14ac:dyDescent="0.25">
      <c r="C49">
        <v>3</v>
      </c>
      <c r="D49">
        <v>642</v>
      </c>
      <c r="E49">
        <v>2</v>
      </c>
      <c r="I49">
        <v>350</v>
      </c>
      <c r="Q49">
        <v>56441</v>
      </c>
    </row>
    <row r="50" spans="3:19" x14ac:dyDescent="0.25">
      <c r="C50">
        <v>3</v>
      </c>
      <c r="D50" t="s">
        <v>1644</v>
      </c>
      <c r="E50">
        <v>4</v>
      </c>
      <c r="I50">
        <v>496</v>
      </c>
      <c r="Q50">
        <v>90121</v>
      </c>
    </row>
    <row r="51" spans="3:19" x14ac:dyDescent="0.25">
      <c r="C51">
        <v>3</v>
      </c>
      <c r="D51">
        <v>30</v>
      </c>
      <c r="E51">
        <v>4</v>
      </c>
      <c r="I51">
        <v>496</v>
      </c>
      <c r="Q51">
        <v>90121</v>
      </c>
    </row>
    <row r="52" spans="3:19" x14ac:dyDescent="0.25">
      <c r="C52" t="s">
        <v>1647</v>
      </c>
      <c r="E52">
        <v>38.85</v>
      </c>
      <c r="I52">
        <v>5760.4</v>
      </c>
      <c r="J52">
        <v>536</v>
      </c>
      <c r="K52">
        <v>68</v>
      </c>
      <c r="L52">
        <v>116</v>
      </c>
      <c r="O52">
        <v>40996</v>
      </c>
      <c r="P52">
        <v>40996</v>
      </c>
      <c r="Q52">
        <v>2025360</v>
      </c>
      <c r="R52">
        <v>3950</v>
      </c>
      <c r="S52">
        <v>5522.3607038123173</v>
      </c>
    </row>
    <row r="53" spans="3:19" x14ac:dyDescent="0.25">
      <c r="C53">
        <v>4</v>
      </c>
      <c r="D53" t="s">
        <v>266</v>
      </c>
      <c r="E53">
        <v>12.85</v>
      </c>
      <c r="I53">
        <v>2074.8000000000002</v>
      </c>
      <c r="J53">
        <v>256</v>
      </c>
      <c r="K53">
        <v>32</v>
      </c>
      <c r="L53">
        <v>26</v>
      </c>
      <c r="Q53">
        <v>1903612</v>
      </c>
      <c r="R53">
        <v>1010</v>
      </c>
      <c r="S53">
        <v>3022.3607038123168</v>
      </c>
    </row>
    <row r="54" spans="3:19" x14ac:dyDescent="0.25">
      <c r="C54">
        <v>4</v>
      </c>
      <c r="D54">
        <v>99</v>
      </c>
      <c r="E54">
        <v>1</v>
      </c>
      <c r="I54">
        <v>176</v>
      </c>
      <c r="J54">
        <v>82</v>
      </c>
      <c r="Q54">
        <v>89455</v>
      </c>
      <c r="R54">
        <v>1010</v>
      </c>
      <c r="S54">
        <v>3022.3607038123168</v>
      </c>
    </row>
    <row r="55" spans="3:19" x14ac:dyDescent="0.25">
      <c r="C55">
        <v>4</v>
      </c>
      <c r="D55">
        <v>100</v>
      </c>
      <c r="E55">
        <v>1</v>
      </c>
      <c r="I55">
        <v>168</v>
      </c>
      <c r="J55">
        <v>32</v>
      </c>
      <c r="Q55">
        <v>140909</v>
      </c>
    </row>
    <row r="56" spans="3:19" x14ac:dyDescent="0.25">
      <c r="C56">
        <v>4</v>
      </c>
      <c r="D56">
        <v>101</v>
      </c>
      <c r="E56">
        <v>9.25</v>
      </c>
      <c r="I56">
        <v>1462.8</v>
      </c>
      <c r="J56">
        <v>136</v>
      </c>
      <c r="K56">
        <v>32</v>
      </c>
      <c r="L56">
        <v>26</v>
      </c>
      <c r="Q56">
        <v>1472795</v>
      </c>
    </row>
    <row r="57" spans="3:19" x14ac:dyDescent="0.25">
      <c r="C57">
        <v>4</v>
      </c>
      <c r="D57">
        <v>203</v>
      </c>
      <c r="E57">
        <v>1.6</v>
      </c>
      <c r="I57">
        <v>268</v>
      </c>
      <c r="J57">
        <v>6</v>
      </c>
      <c r="Q57">
        <v>200453</v>
      </c>
    </row>
    <row r="58" spans="3:19" x14ac:dyDescent="0.25">
      <c r="C58">
        <v>4</v>
      </c>
      <c r="D58" t="s">
        <v>1643</v>
      </c>
      <c r="E58">
        <v>22</v>
      </c>
      <c r="I58">
        <v>3428.5</v>
      </c>
      <c r="J58">
        <v>290</v>
      </c>
      <c r="L58">
        <v>88</v>
      </c>
      <c r="O58">
        <v>17802</v>
      </c>
      <c r="P58">
        <v>17802</v>
      </c>
      <c r="Q58">
        <v>2578172</v>
      </c>
      <c r="S58">
        <v>2500</v>
      </c>
    </row>
    <row r="59" spans="3:19" x14ac:dyDescent="0.25">
      <c r="C59">
        <v>4</v>
      </c>
      <c r="D59">
        <v>303</v>
      </c>
      <c r="E59">
        <v>1</v>
      </c>
      <c r="I59">
        <v>162.25</v>
      </c>
      <c r="O59">
        <v>3900</v>
      </c>
      <c r="P59">
        <v>3900</v>
      </c>
      <c r="Q59">
        <v>133457</v>
      </c>
      <c r="S59">
        <v>2500</v>
      </c>
    </row>
    <row r="60" spans="3:19" x14ac:dyDescent="0.25">
      <c r="C60">
        <v>4</v>
      </c>
      <c r="D60">
        <v>304</v>
      </c>
      <c r="E60">
        <v>3</v>
      </c>
      <c r="I60">
        <v>320.75</v>
      </c>
      <c r="O60">
        <v>7800</v>
      </c>
      <c r="P60">
        <v>7800</v>
      </c>
      <c r="Q60">
        <v>302924</v>
      </c>
    </row>
    <row r="61" spans="3:19" x14ac:dyDescent="0.25">
      <c r="C61">
        <v>4</v>
      </c>
      <c r="D61">
        <v>305</v>
      </c>
      <c r="E61">
        <v>1</v>
      </c>
      <c r="I61">
        <v>173.5</v>
      </c>
      <c r="J61">
        <v>31</v>
      </c>
      <c r="O61">
        <v>5352</v>
      </c>
      <c r="P61">
        <v>5352</v>
      </c>
      <c r="Q61">
        <v>138913</v>
      </c>
    </row>
    <row r="62" spans="3:19" x14ac:dyDescent="0.25">
      <c r="C62">
        <v>4</v>
      </c>
      <c r="D62">
        <v>408</v>
      </c>
      <c r="E62">
        <v>12</v>
      </c>
      <c r="I62">
        <v>1995.5</v>
      </c>
      <c r="J62">
        <v>225.5</v>
      </c>
      <c r="O62">
        <v>750</v>
      </c>
      <c r="P62">
        <v>750</v>
      </c>
      <c r="Q62">
        <v>1470530</v>
      </c>
    </row>
    <row r="63" spans="3:19" x14ac:dyDescent="0.25">
      <c r="C63">
        <v>4</v>
      </c>
      <c r="D63">
        <v>409</v>
      </c>
      <c r="E63">
        <v>1</v>
      </c>
      <c r="I63">
        <v>143</v>
      </c>
      <c r="J63">
        <v>12</v>
      </c>
      <c r="Q63">
        <v>123513</v>
      </c>
    </row>
    <row r="64" spans="3:19" x14ac:dyDescent="0.25">
      <c r="C64">
        <v>4</v>
      </c>
      <c r="D64">
        <v>419</v>
      </c>
      <c r="E64">
        <v>2</v>
      </c>
      <c r="I64">
        <v>292</v>
      </c>
      <c r="J64">
        <v>21.5</v>
      </c>
      <c r="Q64">
        <v>168093</v>
      </c>
    </row>
    <row r="65" spans="3:19" x14ac:dyDescent="0.25">
      <c r="C65">
        <v>4</v>
      </c>
      <c r="D65">
        <v>424</v>
      </c>
      <c r="L65">
        <v>88</v>
      </c>
      <c r="Q65">
        <v>18162</v>
      </c>
    </row>
    <row r="66" spans="3:19" x14ac:dyDescent="0.25">
      <c r="C66">
        <v>4</v>
      </c>
      <c r="D66">
        <v>642</v>
      </c>
      <c r="E66">
        <v>2</v>
      </c>
      <c r="I66">
        <v>341.5</v>
      </c>
      <c r="Q66">
        <v>222580</v>
      </c>
    </row>
    <row r="67" spans="3:19" x14ac:dyDescent="0.25">
      <c r="C67">
        <v>4</v>
      </c>
      <c r="D67" t="s">
        <v>1644</v>
      </c>
      <c r="E67">
        <v>4</v>
      </c>
      <c r="I67">
        <v>594</v>
      </c>
      <c r="Q67">
        <v>210874</v>
      </c>
    </row>
    <row r="68" spans="3:19" x14ac:dyDescent="0.25">
      <c r="C68">
        <v>4</v>
      </c>
      <c r="D68">
        <v>30</v>
      </c>
      <c r="E68">
        <v>4</v>
      </c>
      <c r="I68">
        <v>594</v>
      </c>
      <c r="Q68">
        <v>210874</v>
      </c>
    </row>
    <row r="69" spans="3:19" x14ac:dyDescent="0.25">
      <c r="C69" t="s">
        <v>1648</v>
      </c>
      <c r="E69">
        <v>38.85</v>
      </c>
      <c r="I69">
        <v>6097.3</v>
      </c>
      <c r="J69">
        <v>546</v>
      </c>
      <c r="K69">
        <v>32</v>
      </c>
      <c r="L69">
        <v>114</v>
      </c>
      <c r="O69">
        <v>17802</v>
      </c>
      <c r="P69">
        <v>17802</v>
      </c>
      <c r="Q69">
        <v>4692658</v>
      </c>
      <c r="R69">
        <v>1010</v>
      </c>
      <c r="S69">
        <v>5522.3607038123173</v>
      </c>
    </row>
    <row r="70" spans="3:19" x14ac:dyDescent="0.25">
      <c r="C70">
        <v>5</v>
      </c>
      <c r="D70" t="s">
        <v>266</v>
      </c>
      <c r="E70">
        <v>12.85</v>
      </c>
      <c r="I70">
        <v>1998.8</v>
      </c>
      <c r="J70">
        <v>209</v>
      </c>
      <c r="K70">
        <v>40</v>
      </c>
      <c r="L70">
        <v>24</v>
      </c>
      <c r="Q70">
        <v>1032233</v>
      </c>
      <c r="S70">
        <v>3022.3607038123168</v>
      </c>
    </row>
    <row r="71" spans="3:19" x14ac:dyDescent="0.25">
      <c r="C71">
        <v>5</v>
      </c>
      <c r="D71">
        <v>99</v>
      </c>
      <c r="E71">
        <v>1</v>
      </c>
      <c r="I71">
        <v>152</v>
      </c>
      <c r="J71">
        <v>28</v>
      </c>
      <c r="Q71">
        <v>613</v>
      </c>
      <c r="S71">
        <v>3022.3607038123168</v>
      </c>
    </row>
    <row r="72" spans="3:19" x14ac:dyDescent="0.25">
      <c r="C72">
        <v>5</v>
      </c>
      <c r="D72">
        <v>100</v>
      </c>
      <c r="E72">
        <v>1</v>
      </c>
      <c r="I72">
        <v>160</v>
      </c>
      <c r="J72">
        <v>32</v>
      </c>
      <c r="Q72">
        <v>64819</v>
      </c>
    </row>
    <row r="73" spans="3:19" x14ac:dyDescent="0.25">
      <c r="C73">
        <v>5</v>
      </c>
      <c r="D73">
        <v>101</v>
      </c>
      <c r="E73">
        <v>9.25</v>
      </c>
      <c r="I73">
        <v>1510.8</v>
      </c>
      <c r="J73">
        <v>148</v>
      </c>
      <c r="K73">
        <v>40</v>
      </c>
      <c r="L73">
        <v>24</v>
      </c>
      <c r="Q73">
        <v>872937</v>
      </c>
    </row>
    <row r="74" spans="3:19" x14ac:dyDescent="0.25">
      <c r="C74">
        <v>5</v>
      </c>
      <c r="D74">
        <v>203</v>
      </c>
      <c r="E74">
        <v>1.6</v>
      </c>
      <c r="I74">
        <v>176</v>
      </c>
      <c r="J74">
        <v>1</v>
      </c>
      <c r="Q74">
        <v>93864</v>
      </c>
    </row>
    <row r="75" spans="3:19" x14ac:dyDescent="0.25">
      <c r="C75">
        <v>5</v>
      </c>
      <c r="D75" t="s">
        <v>1643</v>
      </c>
      <c r="E75">
        <v>23</v>
      </c>
      <c r="I75">
        <v>3491.25</v>
      </c>
      <c r="J75">
        <v>281</v>
      </c>
      <c r="O75">
        <v>17052</v>
      </c>
      <c r="P75">
        <v>17052</v>
      </c>
      <c r="Q75">
        <v>1156067</v>
      </c>
      <c r="S75">
        <v>2500</v>
      </c>
    </row>
    <row r="76" spans="3:19" x14ac:dyDescent="0.25">
      <c r="C76">
        <v>5</v>
      </c>
      <c r="D76">
        <v>303</v>
      </c>
      <c r="E76">
        <v>2</v>
      </c>
      <c r="I76">
        <v>345</v>
      </c>
      <c r="O76">
        <v>3000</v>
      </c>
      <c r="P76">
        <v>3000</v>
      </c>
      <c r="Q76">
        <v>125230</v>
      </c>
      <c r="S76">
        <v>2500</v>
      </c>
    </row>
    <row r="77" spans="3:19" x14ac:dyDescent="0.25">
      <c r="C77">
        <v>5</v>
      </c>
      <c r="D77">
        <v>304</v>
      </c>
      <c r="E77">
        <v>3</v>
      </c>
      <c r="I77">
        <v>346.25</v>
      </c>
      <c r="O77">
        <v>6000</v>
      </c>
      <c r="P77">
        <v>6000</v>
      </c>
      <c r="Q77">
        <v>139320</v>
      </c>
    </row>
    <row r="78" spans="3:19" x14ac:dyDescent="0.25">
      <c r="C78">
        <v>5</v>
      </c>
      <c r="D78">
        <v>305</v>
      </c>
      <c r="E78">
        <v>1</v>
      </c>
      <c r="I78">
        <v>168</v>
      </c>
      <c r="J78">
        <v>12</v>
      </c>
      <c r="O78">
        <v>5352</v>
      </c>
      <c r="P78">
        <v>5352</v>
      </c>
      <c r="Q78">
        <v>74358</v>
      </c>
    </row>
    <row r="79" spans="3:19" x14ac:dyDescent="0.25">
      <c r="C79">
        <v>5</v>
      </c>
      <c r="D79">
        <v>408</v>
      </c>
      <c r="E79">
        <v>12</v>
      </c>
      <c r="I79">
        <v>1831.5</v>
      </c>
      <c r="J79">
        <v>227.5</v>
      </c>
      <c r="Q79">
        <v>624534</v>
      </c>
    </row>
    <row r="80" spans="3:19" x14ac:dyDescent="0.25">
      <c r="C80">
        <v>5</v>
      </c>
      <c r="D80">
        <v>409</v>
      </c>
      <c r="E80">
        <v>1</v>
      </c>
      <c r="I80">
        <v>164</v>
      </c>
      <c r="J80">
        <v>21</v>
      </c>
      <c r="Q80">
        <v>53535</v>
      </c>
    </row>
    <row r="81" spans="3:19" x14ac:dyDescent="0.25">
      <c r="C81">
        <v>5</v>
      </c>
      <c r="D81">
        <v>419</v>
      </c>
      <c r="E81">
        <v>2</v>
      </c>
      <c r="I81">
        <v>318.5</v>
      </c>
      <c r="J81">
        <v>20.5</v>
      </c>
      <c r="Q81">
        <v>80092</v>
      </c>
    </row>
    <row r="82" spans="3:19" x14ac:dyDescent="0.25">
      <c r="C82">
        <v>5</v>
      </c>
      <c r="D82">
        <v>642</v>
      </c>
      <c r="E82">
        <v>2</v>
      </c>
      <c r="I82">
        <v>318</v>
      </c>
      <c r="O82">
        <v>2700</v>
      </c>
      <c r="P82">
        <v>2700</v>
      </c>
      <c r="Q82">
        <v>58998</v>
      </c>
    </row>
    <row r="83" spans="3:19" x14ac:dyDescent="0.25">
      <c r="C83">
        <v>5</v>
      </c>
      <c r="D83" t="s">
        <v>1644</v>
      </c>
      <c r="E83">
        <v>4</v>
      </c>
      <c r="I83">
        <v>600</v>
      </c>
      <c r="Q83">
        <v>119025</v>
      </c>
    </row>
    <row r="84" spans="3:19" x14ac:dyDescent="0.25">
      <c r="C84">
        <v>5</v>
      </c>
      <c r="D84">
        <v>30</v>
      </c>
      <c r="E84">
        <v>4</v>
      </c>
      <c r="I84">
        <v>600</v>
      </c>
      <c r="Q84">
        <v>119025</v>
      </c>
    </row>
    <row r="85" spans="3:19" x14ac:dyDescent="0.25">
      <c r="C85" t="s">
        <v>1649</v>
      </c>
      <c r="E85">
        <v>39.85</v>
      </c>
      <c r="I85">
        <v>6090.05</v>
      </c>
      <c r="J85">
        <v>490</v>
      </c>
      <c r="K85">
        <v>40</v>
      </c>
      <c r="L85">
        <v>24</v>
      </c>
      <c r="O85">
        <v>17052</v>
      </c>
      <c r="P85">
        <v>17052</v>
      </c>
      <c r="Q85">
        <v>2307325</v>
      </c>
      <c r="S85">
        <v>5522.3607038123173</v>
      </c>
    </row>
    <row r="86" spans="3:19" x14ac:dyDescent="0.25">
      <c r="C86">
        <v>6</v>
      </c>
      <c r="D86" t="s">
        <v>266</v>
      </c>
      <c r="E86">
        <v>12.85</v>
      </c>
      <c r="I86">
        <v>1814.8</v>
      </c>
      <c r="J86">
        <v>243</v>
      </c>
      <c r="K86">
        <v>44</v>
      </c>
      <c r="L86">
        <v>24</v>
      </c>
      <c r="O86">
        <v>750</v>
      </c>
      <c r="P86">
        <v>750</v>
      </c>
      <c r="Q86">
        <v>1050537</v>
      </c>
      <c r="S86">
        <v>3022.3607038123168</v>
      </c>
    </row>
    <row r="87" spans="3:19" x14ac:dyDescent="0.25">
      <c r="C87">
        <v>6</v>
      </c>
      <c r="D87">
        <v>99</v>
      </c>
      <c r="E87">
        <v>1</v>
      </c>
      <c r="I87">
        <v>176</v>
      </c>
      <c r="J87">
        <v>80</v>
      </c>
      <c r="Q87">
        <v>11199</v>
      </c>
      <c r="S87">
        <v>3022.3607038123168</v>
      </c>
    </row>
    <row r="88" spans="3:19" x14ac:dyDescent="0.25">
      <c r="C88">
        <v>6</v>
      </c>
      <c r="D88">
        <v>100</v>
      </c>
      <c r="E88">
        <v>1</v>
      </c>
      <c r="I88">
        <v>144</v>
      </c>
      <c r="J88">
        <v>28</v>
      </c>
      <c r="Q88">
        <v>64527</v>
      </c>
    </row>
    <row r="89" spans="3:19" x14ac:dyDescent="0.25">
      <c r="C89">
        <v>6</v>
      </c>
      <c r="D89">
        <v>101</v>
      </c>
      <c r="E89">
        <v>9.25</v>
      </c>
      <c r="I89">
        <v>1286.8</v>
      </c>
      <c r="J89">
        <v>130</v>
      </c>
      <c r="K89">
        <v>44</v>
      </c>
      <c r="L89">
        <v>24</v>
      </c>
      <c r="Q89">
        <v>876573</v>
      </c>
    </row>
    <row r="90" spans="3:19" x14ac:dyDescent="0.25">
      <c r="C90">
        <v>6</v>
      </c>
      <c r="D90">
        <v>203</v>
      </c>
      <c r="E90">
        <v>1.6</v>
      </c>
      <c r="I90">
        <v>208</v>
      </c>
      <c r="J90">
        <v>5</v>
      </c>
      <c r="O90">
        <v>750</v>
      </c>
      <c r="P90">
        <v>750</v>
      </c>
      <c r="Q90">
        <v>98238</v>
      </c>
    </row>
    <row r="91" spans="3:19" x14ac:dyDescent="0.25">
      <c r="C91">
        <v>6</v>
      </c>
      <c r="D91" t="s">
        <v>1643</v>
      </c>
      <c r="E91">
        <v>22</v>
      </c>
      <c r="I91">
        <v>3555</v>
      </c>
      <c r="J91">
        <v>238.5</v>
      </c>
      <c r="O91">
        <v>750</v>
      </c>
      <c r="P91">
        <v>750</v>
      </c>
      <c r="Q91">
        <v>1082921</v>
      </c>
      <c r="S91">
        <v>2500</v>
      </c>
    </row>
    <row r="92" spans="3:19" x14ac:dyDescent="0.25">
      <c r="C92">
        <v>6</v>
      </c>
      <c r="D92">
        <v>303</v>
      </c>
      <c r="E92">
        <v>2</v>
      </c>
      <c r="I92">
        <v>345</v>
      </c>
      <c r="Q92">
        <v>113728</v>
      </c>
      <c r="S92">
        <v>2500</v>
      </c>
    </row>
    <row r="93" spans="3:19" x14ac:dyDescent="0.25">
      <c r="C93">
        <v>6</v>
      </c>
      <c r="D93">
        <v>304</v>
      </c>
      <c r="E93">
        <v>2</v>
      </c>
      <c r="I93">
        <v>345</v>
      </c>
      <c r="Q93">
        <v>134832</v>
      </c>
    </row>
    <row r="94" spans="3:19" x14ac:dyDescent="0.25">
      <c r="C94">
        <v>6</v>
      </c>
      <c r="D94">
        <v>305</v>
      </c>
      <c r="E94">
        <v>1</v>
      </c>
      <c r="I94">
        <v>176</v>
      </c>
      <c r="Q94">
        <v>53430</v>
      </c>
    </row>
    <row r="95" spans="3:19" x14ac:dyDescent="0.25">
      <c r="C95">
        <v>6</v>
      </c>
      <c r="D95">
        <v>408</v>
      </c>
      <c r="E95">
        <v>12</v>
      </c>
      <c r="I95">
        <v>1844</v>
      </c>
      <c r="J95">
        <v>214</v>
      </c>
      <c r="O95">
        <v>750</v>
      </c>
      <c r="P95">
        <v>750</v>
      </c>
      <c r="Q95">
        <v>597505</v>
      </c>
    </row>
    <row r="96" spans="3:19" x14ac:dyDescent="0.25">
      <c r="C96">
        <v>6</v>
      </c>
      <c r="D96">
        <v>409</v>
      </c>
      <c r="E96">
        <v>1</v>
      </c>
      <c r="I96">
        <v>174.5</v>
      </c>
      <c r="J96">
        <v>10.5</v>
      </c>
      <c r="Q96">
        <v>48557</v>
      </c>
    </row>
    <row r="97" spans="3:19" x14ac:dyDescent="0.25">
      <c r="C97">
        <v>6</v>
      </c>
      <c r="D97">
        <v>419</v>
      </c>
      <c r="E97">
        <v>2</v>
      </c>
      <c r="I97">
        <v>326.5</v>
      </c>
      <c r="J97">
        <v>14</v>
      </c>
      <c r="Q97">
        <v>78597</v>
      </c>
    </row>
    <row r="98" spans="3:19" x14ac:dyDescent="0.25">
      <c r="C98">
        <v>6</v>
      </c>
      <c r="D98">
        <v>642</v>
      </c>
      <c r="E98">
        <v>2</v>
      </c>
      <c r="I98">
        <v>344</v>
      </c>
      <c r="Q98">
        <v>56272</v>
      </c>
    </row>
    <row r="99" spans="3:19" x14ac:dyDescent="0.25">
      <c r="C99">
        <v>6</v>
      </c>
      <c r="D99" t="s">
        <v>1644</v>
      </c>
      <c r="E99">
        <v>4</v>
      </c>
      <c r="I99">
        <v>616</v>
      </c>
      <c r="Q99">
        <v>123439</v>
      </c>
    </row>
    <row r="100" spans="3:19" x14ac:dyDescent="0.25">
      <c r="C100">
        <v>6</v>
      </c>
      <c r="D100">
        <v>30</v>
      </c>
      <c r="E100">
        <v>4</v>
      </c>
      <c r="I100">
        <v>616</v>
      </c>
      <c r="Q100">
        <v>123439</v>
      </c>
    </row>
    <row r="101" spans="3:19" x14ac:dyDescent="0.25">
      <c r="C101" t="s">
        <v>1650</v>
      </c>
      <c r="E101">
        <v>38.85</v>
      </c>
      <c r="I101">
        <v>5985.8</v>
      </c>
      <c r="J101">
        <v>481.5</v>
      </c>
      <c r="K101">
        <v>44</v>
      </c>
      <c r="L101">
        <v>24</v>
      </c>
      <c r="O101">
        <v>1500</v>
      </c>
      <c r="P101">
        <v>1500</v>
      </c>
      <c r="Q101">
        <v>2256897</v>
      </c>
      <c r="S101">
        <v>5522.3607038123173</v>
      </c>
    </row>
    <row r="102" spans="3:19" x14ac:dyDescent="0.25">
      <c r="C102">
        <v>7</v>
      </c>
      <c r="D102" t="s">
        <v>266</v>
      </c>
      <c r="E102">
        <v>12.85</v>
      </c>
      <c r="I102">
        <v>1422.8</v>
      </c>
      <c r="J102">
        <v>164</v>
      </c>
      <c r="K102">
        <v>40</v>
      </c>
      <c r="O102">
        <v>617462</v>
      </c>
      <c r="P102">
        <v>617462</v>
      </c>
      <c r="Q102">
        <v>1810146</v>
      </c>
      <c r="S102">
        <v>3022.3607038123168</v>
      </c>
    </row>
    <row r="103" spans="3:19" x14ac:dyDescent="0.25">
      <c r="C103">
        <v>7</v>
      </c>
      <c r="D103">
        <v>99</v>
      </c>
      <c r="E103">
        <v>1</v>
      </c>
      <c r="I103">
        <v>136</v>
      </c>
      <c r="J103">
        <v>34</v>
      </c>
      <c r="O103">
        <v>14684</v>
      </c>
      <c r="P103">
        <v>14684</v>
      </c>
      <c r="Q103">
        <v>79037</v>
      </c>
      <c r="S103">
        <v>3022.3607038123168</v>
      </c>
    </row>
    <row r="104" spans="3:19" x14ac:dyDescent="0.25">
      <c r="C104">
        <v>7</v>
      </c>
      <c r="D104">
        <v>100</v>
      </c>
      <c r="E104">
        <v>1</v>
      </c>
      <c r="I104">
        <v>152</v>
      </c>
      <c r="J104">
        <v>24</v>
      </c>
      <c r="O104">
        <v>15000</v>
      </c>
      <c r="P104">
        <v>15000</v>
      </c>
      <c r="Q104">
        <v>75599</v>
      </c>
    </row>
    <row r="105" spans="3:19" x14ac:dyDescent="0.25">
      <c r="C105">
        <v>7</v>
      </c>
      <c r="D105">
        <v>101</v>
      </c>
      <c r="E105">
        <v>9.25</v>
      </c>
      <c r="I105">
        <v>958.8</v>
      </c>
      <c r="J105">
        <v>94</v>
      </c>
      <c r="K105">
        <v>40</v>
      </c>
      <c r="O105">
        <v>562746</v>
      </c>
      <c r="P105">
        <v>562746</v>
      </c>
      <c r="Q105">
        <v>1527680</v>
      </c>
    </row>
    <row r="106" spans="3:19" x14ac:dyDescent="0.25">
      <c r="C106">
        <v>7</v>
      </c>
      <c r="D106">
        <v>203</v>
      </c>
      <c r="E106">
        <v>1.6</v>
      </c>
      <c r="I106">
        <v>176</v>
      </c>
      <c r="J106">
        <v>12</v>
      </c>
      <c r="O106">
        <v>25032</v>
      </c>
      <c r="P106">
        <v>25032</v>
      </c>
      <c r="Q106">
        <v>127830</v>
      </c>
    </row>
    <row r="107" spans="3:19" x14ac:dyDescent="0.25">
      <c r="C107">
        <v>7</v>
      </c>
      <c r="D107" t="s">
        <v>1643</v>
      </c>
      <c r="E107">
        <v>23</v>
      </c>
      <c r="I107">
        <v>2493.25</v>
      </c>
      <c r="J107">
        <v>150.5</v>
      </c>
      <c r="O107">
        <v>336874</v>
      </c>
      <c r="P107">
        <v>336874</v>
      </c>
      <c r="Q107">
        <v>1415545</v>
      </c>
      <c r="S107">
        <v>2500</v>
      </c>
    </row>
    <row r="108" spans="3:19" x14ac:dyDescent="0.25">
      <c r="C108">
        <v>7</v>
      </c>
      <c r="D108">
        <v>303</v>
      </c>
      <c r="E108">
        <v>2</v>
      </c>
      <c r="I108">
        <v>24</v>
      </c>
      <c r="O108">
        <v>25279</v>
      </c>
      <c r="P108">
        <v>25279</v>
      </c>
      <c r="Q108">
        <v>145930</v>
      </c>
      <c r="S108">
        <v>2500</v>
      </c>
    </row>
    <row r="109" spans="3:19" x14ac:dyDescent="0.25">
      <c r="C109">
        <v>7</v>
      </c>
      <c r="D109">
        <v>304</v>
      </c>
      <c r="E109">
        <v>2</v>
      </c>
      <c r="I109">
        <v>28.75</v>
      </c>
      <c r="O109">
        <v>25850</v>
      </c>
      <c r="P109">
        <v>25850</v>
      </c>
      <c r="Q109">
        <v>151007</v>
      </c>
    </row>
    <row r="110" spans="3:19" x14ac:dyDescent="0.25">
      <c r="C110">
        <v>7</v>
      </c>
      <c r="D110">
        <v>305</v>
      </c>
      <c r="E110">
        <v>1</v>
      </c>
      <c r="I110">
        <v>32</v>
      </c>
      <c r="O110">
        <v>19348</v>
      </c>
      <c r="P110">
        <v>19348</v>
      </c>
      <c r="Q110">
        <v>78164</v>
      </c>
    </row>
    <row r="111" spans="3:19" x14ac:dyDescent="0.25">
      <c r="C111">
        <v>7</v>
      </c>
      <c r="D111">
        <v>408</v>
      </c>
      <c r="E111">
        <v>13</v>
      </c>
      <c r="I111">
        <v>1830</v>
      </c>
      <c r="J111">
        <v>138.5</v>
      </c>
      <c r="O111">
        <v>211818</v>
      </c>
      <c r="P111">
        <v>211818</v>
      </c>
      <c r="Q111">
        <v>806081</v>
      </c>
    </row>
    <row r="112" spans="3:19" x14ac:dyDescent="0.25">
      <c r="C112">
        <v>7</v>
      </c>
      <c r="D112">
        <v>409</v>
      </c>
      <c r="E112">
        <v>1</v>
      </c>
      <c r="I112">
        <v>108</v>
      </c>
      <c r="J112">
        <v>4</v>
      </c>
      <c r="O112">
        <v>13689</v>
      </c>
      <c r="P112">
        <v>13689</v>
      </c>
      <c r="Q112">
        <v>60141</v>
      </c>
    </row>
    <row r="113" spans="3:19" x14ac:dyDescent="0.25">
      <c r="C113">
        <v>7</v>
      </c>
      <c r="D113">
        <v>419</v>
      </c>
      <c r="E113">
        <v>2</v>
      </c>
      <c r="I113">
        <v>254.5</v>
      </c>
      <c r="J113">
        <v>8</v>
      </c>
      <c r="O113">
        <v>21504</v>
      </c>
      <c r="P113">
        <v>21504</v>
      </c>
      <c r="Q113">
        <v>97681</v>
      </c>
    </row>
    <row r="114" spans="3:19" x14ac:dyDescent="0.25">
      <c r="C114">
        <v>7</v>
      </c>
      <c r="D114">
        <v>642</v>
      </c>
      <c r="E114">
        <v>2</v>
      </c>
      <c r="I114">
        <v>216</v>
      </c>
      <c r="O114">
        <v>19386</v>
      </c>
      <c r="P114">
        <v>19386</v>
      </c>
      <c r="Q114">
        <v>76541</v>
      </c>
    </row>
    <row r="115" spans="3:19" x14ac:dyDescent="0.25">
      <c r="C115">
        <v>7</v>
      </c>
      <c r="D115" t="s">
        <v>1644</v>
      </c>
      <c r="E115">
        <v>4</v>
      </c>
      <c r="I115">
        <v>566.5</v>
      </c>
      <c r="O115">
        <v>48942</v>
      </c>
      <c r="P115">
        <v>48942</v>
      </c>
      <c r="Q115">
        <v>171029</v>
      </c>
    </row>
    <row r="116" spans="3:19" x14ac:dyDescent="0.25">
      <c r="C116">
        <v>7</v>
      </c>
      <c r="D116">
        <v>30</v>
      </c>
      <c r="E116">
        <v>4</v>
      </c>
      <c r="I116">
        <v>566.5</v>
      </c>
      <c r="O116">
        <v>48942</v>
      </c>
      <c r="P116">
        <v>48942</v>
      </c>
      <c r="Q116">
        <v>171029</v>
      </c>
    </row>
    <row r="117" spans="3:19" x14ac:dyDescent="0.25">
      <c r="C117" t="s">
        <v>1651</v>
      </c>
      <c r="E117">
        <v>39.85</v>
      </c>
      <c r="I117">
        <v>4482.55</v>
      </c>
      <c r="J117">
        <v>314.5</v>
      </c>
      <c r="K117">
        <v>40</v>
      </c>
      <c r="O117">
        <v>1003278</v>
      </c>
      <c r="P117">
        <v>1003278</v>
      </c>
      <c r="Q117">
        <v>3396720</v>
      </c>
      <c r="S117">
        <v>5522.3607038123173</v>
      </c>
    </row>
    <row r="118" spans="3:19" x14ac:dyDescent="0.25">
      <c r="C118">
        <v>8</v>
      </c>
      <c r="D118" t="s">
        <v>266</v>
      </c>
      <c r="E118">
        <v>12.95</v>
      </c>
      <c r="I118">
        <v>1498</v>
      </c>
      <c r="J118">
        <v>184</v>
      </c>
      <c r="K118">
        <v>56</v>
      </c>
      <c r="O118">
        <v>23944</v>
      </c>
      <c r="P118">
        <v>23944</v>
      </c>
      <c r="Q118">
        <v>1078283</v>
      </c>
      <c r="S118">
        <v>3022.3607038123168</v>
      </c>
    </row>
    <row r="119" spans="3:19" x14ac:dyDescent="0.25">
      <c r="C119">
        <v>8</v>
      </c>
      <c r="D119">
        <v>99</v>
      </c>
      <c r="E119">
        <v>2</v>
      </c>
      <c r="I119">
        <v>224</v>
      </c>
      <c r="J119">
        <v>34</v>
      </c>
      <c r="O119">
        <v>2000</v>
      </c>
      <c r="P119">
        <v>2000</v>
      </c>
      <c r="Q119">
        <v>122220</v>
      </c>
      <c r="S119">
        <v>3022.3607038123168</v>
      </c>
    </row>
    <row r="120" spans="3:19" x14ac:dyDescent="0.25">
      <c r="C120">
        <v>8</v>
      </c>
      <c r="D120">
        <v>100</v>
      </c>
      <c r="E120">
        <v>1</v>
      </c>
      <c r="I120">
        <v>144</v>
      </c>
      <c r="J120">
        <v>32</v>
      </c>
      <c r="O120">
        <v>4700</v>
      </c>
      <c r="P120">
        <v>4700</v>
      </c>
      <c r="Q120">
        <v>70260</v>
      </c>
    </row>
    <row r="121" spans="3:19" x14ac:dyDescent="0.25">
      <c r="C121">
        <v>8</v>
      </c>
      <c r="D121">
        <v>101</v>
      </c>
      <c r="E121">
        <v>8.35</v>
      </c>
      <c r="I121">
        <v>930</v>
      </c>
      <c r="J121">
        <v>114</v>
      </c>
      <c r="K121">
        <v>56</v>
      </c>
      <c r="O121">
        <v>17244</v>
      </c>
      <c r="P121">
        <v>17244</v>
      </c>
      <c r="Q121">
        <v>785650</v>
      </c>
    </row>
    <row r="122" spans="3:19" x14ac:dyDescent="0.25">
      <c r="C122">
        <v>8</v>
      </c>
      <c r="D122">
        <v>203</v>
      </c>
      <c r="E122">
        <v>1.6</v>
      </c>
      <c r="I122">
        <v>200</v>
      </c>
      <c r="J122">
        <v>4</v>
      </c>
      <c r="Q122">
        <v>100153</v>
      </c>
    </row>
    <row r="123" spans="3:19" x14ac:dyDescent="0.25">
      <c r="C123">
        <v>8</v>
      </c>
      <c r="D123" t="s">
        <v>1643</v>
      </c>
      <c r="E123">
        <v>23</v>
      </c>
      <c r="I123">
        <v>2960.25</v>
      </c>
      <c r="J123">
        <v>139</v>
      </c>
      <c r="Q123">
        <v>1081950</v>
      </c>
      <c r="S123">
        <v>2500</v>
      </c>
    </row>
    <row r="124" spans="3:19" x14ac:dyDescent="0.25">
      <c r="C124">
        <v>8</v>
      </c>
      <c r="D124">
        <v>303</v>
      </c>
      <c r="E124">
        <v>2</v>
      </c>
      <c r="I124">
        <v>333</v>
      </c>
      <c r="Q124">
        <v>114866</v>
      </c>
      <c r="S124">
        <v>2500</v>
      </c>
    </row>
    <row r="125" spans="3:19" x14ac:dyDescent="0.25">
      <c r="C125">
        <v>8</v>
      </c>
      <c r="D125">
        <v>304</v>
      </c>
      <c r="E125">
        <v>2</v>
      </c>
      <c r="I125">
        <v>335.25</v>
      </c>
      <c r="Q125">
        <v>123096</v>
      </c>
    </row>
    <row r="126" spans="3:19" x14ac:dyDescent="0.25">
      <c r="C126">
        <v>8</v>
      </c>
      <c r="D126">
        <v>305</v>
      </c>
      <c r="E126">
        <v>1</v>
      </c>
      <c r="I126">
        <v>152</v>
      </c>
      <c r="Q126">
        <v>54329</v>
      </c>
    </row>
    <row r="127" spans="3:19" x14ac:dyDescent="0.25">
      <c r="C127">
        <v>8</v>
      </c>
      <c r="D127">
        <v>408</v>
      </c>
      <c r="E127">
        <v>13</v>
      </c>
      <c r="I127">
        <v>1636</v>
      </c>
      <c r="J127">
        <v>128</v>
      </c>
      <c r="Q127">
        <v>610494</v>
      </c>
    </row>
    <row r="128" spans="3:19" x14ac:dyDescent="0.25">
      <c r="C128">
        <v>8</v>
      </c>
      <c r="D128">
        <v>409</v>
      </c>
      <c r="E128">
        <v>1</v>
      </c>
      <c r="I128">
        <v>124</v>
      </c>
      <c r="J128">
        <v>4</v>
      </c>
      <c r="Q128">
        <v>46130</v>
      </c>
    </row>
    <row r="129" spans="3:19" x14ac:dyDescent="0.25">
      <c r="C129">
        <v>8</v>
      </c>
      <c r="D129">
        <v>419</v>
      </c>
      <c r="E129">
        <v>2</v>
      </c>
      <c r="I129">
        <v>188</v>
      </c>
      <c r="J129">
        <v>7</v>
      </c>
      <c r="Q129">
        <v>76533</v>
      </c>
    </row>
    <row r="130" spans="3:19" x14ac:dyDescent="0.25">
      <c r="C130">
        <v>8</v>
      </c>
      <c r="D130">
        <v>642</v>
      </c>
      <c r="E130">
        <v>2</v>
      </c>
      <c r="I130">
        <v>192</v>
      </c>
      <c r="Q130">
        <v>56502</v>
      </c>
    </row>
    <row r="131" spans="3:19" x14ac:dyDescent="0.25">
      <c r="C131">
        <v>8</v>
      </c>
      <c r="D131" t="s">
        <v>1644</v>
      </c>
      <c r="E131">
        <v>4</v>
      </c>
      <c r="I131">
        <v>512</v>
      </c>
      <c r="Q131">
        <v>122167</v>
      </c>
    </row>
    <row r="132" spans="3:19" x14ac:dyDescent="0.25">
      <c r="C132">
        <v>8</v>
      </c>
      <c r="D132">
        <v>30</v>
      </c>
      <c r="E132">
        <v>4</v>
      </c>
      <c r="I132">
        <v>512</v>
      </c>
      <c r="Q132">
        <v>122167</v>
      </c>
    </row>
    <row r="133" spans="3:19" x14ac:dyDescent="0.25">
      <c r="C133" t="s">
        <v>1652</v>
      </c>
      <c r="E133">
        <v>39.950000000000003</v>
      </c>
      <c r="I133">
        <v>4970.25</v>
      </c>
      <c r="J133">
        <v>323</v>
      </c>
      <c r="K133">
        <v>56</v>
      </c>
      <c r="O133">
        <v>23944</v>
      </c>
      <c r="P133">
        <v>23944</v>
      </c>
      <c r="Q133">
        <v>2282400</v>
      </c>
      <c r="S133">
        <v>5522.3607038123173</v>
      </c>
    </row>
  </sheetData>
  <hyperlinks>
    <hyperlink ref="A2" location="Obsah!A1" display="Zpět na Obsah  KL 01  1.-4.měsíc" xr:uid="{42662BBF-189C-4FC5-A4DA-072D6928753D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1" hidden="1" customWidth="1" outlineLevel="1"/>
    <col min="10" max="10" width="7.7109375" style="331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1" hidden="1" customWidth="1" outlineLevel="1"/>
    <col min="19" max="19" width="7.7109375" style="331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1" hidden="1" customWidth="1" outlineLevel="1"/>
    <col min="28" max="28" width="7.7109375" style="331" customWidth="1" collapsed="1"/>
    <col min="29" max="16384" width="8.85546875" style="247"/>
  </cols>
  <sheetData>
    <row r="1" spans="1:28" ht="18.600000000000001" customHeight="1" thickBot="1" x14ac:dyDescent="0.35">
      <c r="A1" s="626" t="s">
        <v>1669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  <c r="H2" s="220"/>
      <c r="I2" s="348"/>
      <c r="J2" s="348"/>
      <c r="K2" s="220"/>
      <c r="L2" s="220"/>
      <c r="M2" s="220"/>
      <c r="N2" s="220"/>
      <c r="O2" s="220"/>
      <c r="P2" s="220"/>
      <c r="Q2" s="220"/>
      <c r="R2" s="348"/>
      <c r="S2" s="348"/>
      <c r="T2" s="220"/>
      <c r="U2" s="220"/>
      <c r="V2" s="220"/>
      <c r="W2" s="220"/>
      <c r="X2" s="220"/>
      <c r="Y2" s="220"/>
      <c r="Z2" s="220"/>
      <c r="AA2" s="348"/>
      <c r="AB2" s="348"/>
    </row>
    <row r="3" spans="1:28" ht="14.45" customHeight="1" thickBot="1" x14ac:dyDescent="0.25">
      <c r="A3" s="341" t="s">
        <v>158</v>
      </c>
      <c r="B3" s="342">
        <f>SUBTOTAL(9,B6:B1048576)/4</f>
        <v>50407906.309999995</v>
      </c>
      <c r="C3" s="343">
        <f t="shared" ref="C3:Z3" si="0">SUBTOTAL(9,C6:C1048576)</f>
        <v>0</v>
      </c>
      <c r="D3" s="343"/>
      <c r="E3" s="343">
        <f>SUBTOTAL(9,E6:E1048576)/4</f>
        <v>46460254.81000001</v>
      </c>
      <c r="F3" s="343"/>
      <c r="G3" s="343">
        <f t="shared" si="0"/>
        <v>0</v>
      </c>
      <c r="H3" s="343">
        <f>SUBTOTAL(9,H6:H1048576)/4</f>
        <v>52709188.270000003</v>
      </c>
      <c r="I3" s="346">
        <f>IF(B3&lt;&gt;0,H3/B3,"")</f>
        <v>1.0456531946763969</v>
      </c>
      <c r="J3" s="344">
        <f>IF(E3&lt;&gt;0,H3/E3,"")</f>
        <v>1.1345006282370838</v>
      </c>
      <c r="K3" s="345">
        <f t="shared" si="0"/>
        <v>68713107.11999999</v>
      </c>
      <c r="L3" s="345"/>
      <c r="M3" s="343">
        <f t="shared" si="0"/>
        <v>0</v>
      </c>
      <c r="N3" s="343">
        <f t="shared" si="0"/>
        <v>60264886.97999987</v>
      </c>
      <c r="O3" s="343"/>
      <c r="P3" s="343">
        <f t="shared" si="0"/>
        <v>0</v>
      </c>
      <c r="Q3" s="343">
        <f t="shared" si="0"/>
        <v>61499271.780000076</v>
      </c>
      <c r="R3" s="346">
        <f>IF(K3&lt;&gt;0,Q3/K3,"")</f>
        <v>0.89501514860328268</v>
      </c>
      <c r="S3" s="346">
        <f>IF(N3&lt;&gt;0,Q3/N3,"")</f>
        <v>1.0204826535294069</v>
      </c>
      <c r="T3" s="342">
        <f t="shared" si="0"/>
        <v>0</v>
      </c>
      <c r="U3" s="345"/>
      <c r="V3" s="343">
        <f t="shared" si="0"/>
        <v>0</v>
      </c>
      <c r="W3" s="343">
        <f t="shared" si="0"/>
        <v>1302746.3999999999</v>
      </c>
      <c r="X3" s="343"/>
      <c r="Y3" s="343">
        <f t="shared" si="0"/>
        <v>0</v>
      </c>
      <c r="Z3" s="343">
        <f t="shared" si="0"/>
        <v>1302746.3999999999</v>
      </c>
      <c r="AA3" s="346" t="str">
        <f>IF(T3&lt;&gt;0,Z3/T3,"")</f>
        <v/>
      </c>
      <c r="AB3" s="344">
        <f>IF(W3&lt;&gt;0,Z3/W3,"")</f>
        <v>1</v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1"/>
      <c r="B5" s="842">
        <v>2019</v>
      </c>
      <c r="C5" s="843"/>
      <c r="D5" s="843"/>
      <c r="E5" s="843">
        <v>2020</v>
      </c>
      <c r="F5" s="843"/>
      <c r="G5" s="843"/>
      <c r="H5" s="843">
        <v>2021</v>
      </c>
      <c r="I5" s="844" t="s">
        <v>324</v>
      </c>
      <c r="J5" s="845" t="s">
        <v>2</v>
      </c>
      <c r="K5" s="842">
        <v>2015</v>
      </c>
      <c r="L5" s="843"/>
      <c r="M5" s="843"/>
      <c r="N5" s="843">
        <v>2020</v>
      </c>
      <c r="O5" s="843"/>
      <c r="P5" s="843"/>
      <c r="Q5" s="843">
        <v>2021</v>
      </c>
      <c r="R5" s="844" t="s">
        <v>324</v>
      </c>
      <c r="S5" s="845" t="s">
        <v>2</v>
      </c>
      <c r="T5" s="842">
        <v>2015</v>
      </c>
      <c r="U5" s="843"/>
      <c r="V5" s="843"/>
      <c r="W5" s="843">
        <v>2020</v>
      </c>
      <c r="X5" s="843"/>
      <c r="Y5" s="843"/>
      <c r="Z5" s="843">
        <v>2021</v>
      </c>
      <c r="AA5" s="844" t="s">
        <v>324</v>
      </c>
      <c r="AB5" s="845" t="s">
        <v>2</v>
      </c>
    </row>
    <row r="6" spans="1:28" ht="14.45" customHeight="1" x14ac:dyDescent="0.25">
      <c r="A6" s="846" t="s">
        <v>1667</v>
      </c>
      <c r="B6" s="847">
        <v>50407906.309999987</v>
      </c>
      <c r="C6" s="848"/>
      <c r="D6" s="848"/>
      <c r="E6" s="847">
        <v>46460254.810000017</v>
      </c>
      <c r="F6" s="848"/>
      <c r="G6" s="848"/>
      <c r="H6" s="847">
        <v>52709188.270000018</v>
      </c>
      <c r="I6" s="848"/>
      <c r="J6" s="848"/>
      <c r="K6" s="847">
        <v>34356553.559999995</v>
      </c>
      <c r="L6" s="848"/>
      <c r="M6" s="848"/>
      <c r="N6" s="847">
        <v>30132443.489999935</v>
      </c>
      <c r="O6" s="848"/>
      <c r="P6" s="848"/>
      <c r="Q6" s="847">
        <v>30749635.890000038</v>
      </c>
      <c r="R6" s="848"/>
      <c r="S6" s="848"/>
      <c r="T6" s="847"/>
      <c r="U6" s="848"/>
      <c r="V6" s="848"/>
      <c r="W6" s="847">
        <v>651373.19999999995</v>
      </c>
      <c r="X6" s="848"/>
      <c r="Y6" s="848"/>
      <c r="Z6" s="847">
        <v>651373.19999999995</v>
      </c>
      <c r="AA6" s="848"/>
      <c r="AB6" s="849"/>
    </row>
    <row r="7" spans="1:28" ht="14.45" customHeight="1" thickBot="1" x14ac:dyDescent="0.3">
      <c r="A7" s="853" t="s">
        <v>1668</v>
      </c>
      <c r="B7" s="850">
        <v>50407906.309999987</v>
      </c>
      <c r="C7" s="851"/>
      <c r="D7" s="851"/>
      <c r="E7" s="850">
        <v>46460254.810000017</v>
      </c>
      <c r="F7" s="851"/>
      <c r="G7" s="851"/>
      <c r="H7" s="850">
        <v>52709188.270000018</v>
      </c>
      <c r="I7" s="851"/>
      <c r="J7" s="851"/>
      <c r="K7" s="850">
        <v>34356553.559999995</v>
      </c>
      <c r="L7" s="851"/>
      <c r="M7" s="851"/>
      <c r="N7" s="850">
        <v>30132443.489999935</v>
      </c>
      <c r="O7" s="851"/>
      <c r="P7" s="851"/>
      <c r="Q7" s="850">
        <v>30749635.890000038</v>
      </c>
      <c r="R7" s="851"/>
      <c r="S7" s="851"/>
      <c r="T7" s="850"/>
      <c r="U7" s="851"/>
      <c r="V7" s="851"/>
      <c r="W7" s="850">
        <v>651373.19999999995</v>
      </c>
      <c r="X7" s="851"/>
      <c r="Y7" s="851"/>
      <c r="Z7" s="850">
        <v>651373.19999999995</v>
      </c>
      <c r="AA7" s="851"/>
      <c r="AB7" s="852"/>
    </row>
    <row r="8" spans="1:28" ht="14.45" customHeight="1" thickBot="1" x14ac:dyDescent="0.25"/>
    <row r="9" spans="1:28" ht="14.45" customHeight="1" x14ac:dyDescent="0.25">
      <c r="A9" s="846" t="s">
        <v>577</v>
      </c>
      <c r="B9" s="847">
        <v>12117336.310000001</v>
      </c>
      <c r="C9" s="848"/>
      <c r="D9" s="848"/>
      <c r="E9" s="847">
        <v>10433653.809999997</v>
      </c>
      <c r="F9" s="848"/>
      <c r="G9" s="848"/>
      <c r="H9" s="847">
        <v>12122417.269999994</v>
      </c>
      <c r="I9" s="848"/>
      <c r="J9" s="849"/>
    </row>
    <row r="10" spans="1:28" ht="14.45" customHeight="1" x14ac:dyDescent="0.25">
      <c r="A10" s="861" t="s">
        <v>1670</v>
      </c>
      <c r="B10" s="854">
        <v>14724</v>
      </c>
      <c r="C10" s="855"/>
      <c r="D10" s="855"/>
      <c r="E10" s="854">
        <v>44511.67</v>
      </c>
      <c r="F10" s="855"/>
      <c r="G10" s="855"/>
      <c r="H10" s="854">
        <v>12568.240000000002</v>
      </c>
      <c r="I10" s="855"/>
      <c r="J10" s="856"/>
    </row>
    <row r="11" spans="1:28" ht="14.45" customHeight="1" x14ac:dyDescent="0.25">
      <c r="A11" s="861" t="s">
        <v>1671</v>
      </c>
      <c r="B11" s="854">
        <v>12102612.310000001</v>
      </c>
      <c r="C11" s="855"/>
      <c r="D11" s="855"/>
      <c r="E11" s="854">
        <v>10389142.139999997</v>
      </c>
      <c r="F11" s="855"/>
      <c r="G11" s="855"/>
      <c r="H11" s="854">
        <v>12109849.029999994</v>
      </c>
      <c r="I11" s="855"/>
      <c r="J11" s="856"/>
    </row>
    <row r="12" spans="1:28" ht="14.45" customHeight="1" x14ac:dyDescent="0.25">
      <c r="A12" s="857" t="s">
        <v>583</v>
      </c>
      <c r="B12" s="858">
        <v>38290570</v>
      </c>
      <c r="C12" s="859"/>
      <c r="D12" s="859"/>
      <c r="E12" s="858">
        <v>36026601</v>
      </c>
      <c r="F12" s="859"/>
      <c r="G12" s="859"/>
      <c r="H12" s="858">
        <v>40586771</v>
      </c>
      <c r="I12" s="859"/>
      <c r="J12" s="860"/>
    </row>
    <row r="13" spans="1:28" ht="14.45" customHeight="1" thickBot="1" x14ac:dyDescent="0.3">
      <c r="A13" s="853" t="s">
        <v>1671</v>
      </c>
      <c r="B13" s="850">
        <v>38290570</v>
      </c>
      <c r="C13" s="851"/>
      <c r="D13" s="851"/>
      <c r="E13" s="850">
        <v>36026601</v>
      </c>
      <c r="F13" s="851"/>
      <c r="G13" s="851"/>
      <c r="H13" s="850">
        <v>40586771</v>
      </c>
      <c r="I13" s="851"/>
      <c r="J13" s="852"/>
    </row>
    <row r="14" spans="1:28" ht="14.45" customHeight="1" x14ac:dyDescent="0.2">
      <c r="A14" s="786" t="s">
        <v>295</v>
      </c>
    </row>
    <row r="15" spans="1:28" ht="14.45" customHeight="1" x14ac:dyDescent="0.2">
      <c r="A15" s="787" t="s">
        <v>932</v>
      </c>
    </row>
    <row r="16" spans="1:28" ht="14.45" customHeight="1" x14ac:dyDescent="0.2">
      <c r="A16" s="786" t="s">
        <v>1672</v>
      </c>
    </row>
    <row r="17" spans="1:1" ht="14.45" customHeight="1" x14ac:dyDescent="0.2">
      <c r="A17" s="786" t="s">
        <v>1673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CD15289F-B4B8-43D4-B187-2930F8FBDDE1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8" hidden="1" customWidth="1" outlineLevel="1"/>
    <col min="3" max="3" width="7.7109375" style="328" customWidth="1" collapsed="1"/>
    <col min="4" max="4" width="7.7109375" style="328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1677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8" t="s">
        <v>158</v>
      </c>
      <c r="B3" s="402">
        <f t="shared" ref="B3:G3" si="0">SUBTOTAL(9,B6:B1048576)</f>
        <v>15303</v>
      </c>
      <c r="C3" s="403">
        <f t="shared" si="0"/>
        <v>14233</v>
      </c>
      <c r="D3" s="437">
        <f t="shared" si="0"/>
        <v>14764</v>
      </c>
      <c r="E3" s="345">
        <f t="shared" si="0"/>
        <v>50407906.310000002</v>
      </c>
      <c r="F3" s="343">
        <f t="shared" si="0"/>
        <v>46460254.809999995</v>
      </c>
      <c r="G3" s="404">
        <f t="shared" si="0"/>
        <v>52709188.270000003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1"/>
      <c r="B5" s="842">
        <v>2019</v>
      </c>
      <c r="C5" s="843">
        <v>2020</v>
      </c>
      <c r="D5" s="862">
        <v>2021</v>
      </c>
      <c r="E5" s="842">
        <v>2019</v>
      </c>
      <c r="F5" s="843">
        <v>2020</v>
      </c>
      <c r="G5" s="862">
        <v>2021</v>
      </c>
    </row>
    <row r="6" spans="1:7" ht="14.45" customHeight="1" x14ac:dyDescent="0.2">
      <c r="A6" s="835" t="s">
        <v>1670</v>
      </c>
      <c r="B6" s="225">
        <v>10</v>
      </c>
      <c r="C6" s="225">
        <v>263</v>
      </c>
      <c r="D6" s="225">
        <v>24</v>
      </c>
      <c r="E6" s="863">
        <v>14724</v>
      </c>
      <c r="F6" s="863">
        <v>44511.67</v>
      </c>
      <c r="G6" s="864">
        <v>12568.240000000002</v>
      </c>
    </row>
    <row r="7" spans="1:7" ht="14.45" customHeight="1" x14ac:dyDescent="0.2">
      <c r="A7" s="836" t="s">
        <v>934</v>
      </c>
      <c r="B7" s="831">
        <v>1657</v>
      </c>
      <c r="C7" s="831">
        <v>1466</v>
      </c>
      <c r="D7" s="831">
        <v>650</v>
      </c>
      <c r="E7" s="865">
        <v>3096091.33</v>
      </c>
      <c r="F7" s="865">
        <v>2213997.12</v>
      </c>
      <c r="G7" s="866">
        <v>1075516.6599999999</v>
      </c>
    </row>
    <row r="8" spans="1:7" ht="14.45" customHeight="1" x14ac:dyDescent="0.2">
      <c r="A8" s="836" t="s">
        <v>935</v>
      </c>
      <c r="B8" s="831">
        <v>695</v>
      </c>
      <c r="C8" s="831">
        <v>737</v>
      </c>
      <c r="D8" s="831">
        <v>1009</v>
      </c>
      <c r="E8" s="865">
        <v>10001063</v>
      </c>
      <c r="F8" s="865">
        <v>10644045</v>
      </c>
      <c r="G8" s="866">
        <v>14842390</v>
      </c>
    </row>
    <row r="9" spans="1:7" ht="14.45" customHeight="1" x14ac:dyDescent="0.2">
      <c r="A9" s="836" t="s">
        <v>936</v>
      </c>
      <c r="B9" s="831">
        <v>1196</v>
      </c>
      <c r="C9" s="831">
        <v>1379</v>
      </c>
      <c r="D9" s="831">
        <v>531</v>
      </c>
      <c r="E9" s="865">
        <v>1803802.67</v>
      </c>
      <c r="F9" s="865">
        <v>2781826.67</v>
      </c>
      <c r="G9" s="866">
        <v>761460.56000000017</v>
      </c>
    </row>
    <row r="10" spans="1:7" ht="14.45" customHeight="1" x14ac:dyDescent="0.2">
      <c r="A10" s="836" t="s">
        <v>1674</v>
      </c>
      <c r="B10" s="831"/>
      <c r="C10" s="831"/>
      <c r="D10" s="831">
        <v>28</v>
      </c>
      <c r="E10" s="865"/>
      <c r="F10" s="865"/>
      <c r="G10" s="866">
        <v>55607</v>
      </c>
    </row>
    <row r="11" spans="1:7" ht="14.45" customHeight="1" x14ac:dyDescent="0.2">
      <c r="A11" s="836" t="s">
        <v>937</v>
      </c>
      <c r="B11" s="831">
        <v>891</v>
      </c>
      <c r="C11" s="831">
        <v>837</v>
      </c>
      <c r="D11" s="831">
        <v>1174</v>
      </c>
      <c r="E11" s="865">
        <v>12932865</v>
      </c>
      <c r="F11" s="865">
        <v>12139594</v>
      </c>
      <c r="G11" s="866">
        <v>17229692</v>
      </c>
    </row>
    <row r="12" spans="1:7" ht="14.45" customHeight="1" x14ac:dyDescent="0.2">
      <c r="A12" s="836" t="s">
        <v>1675</v>
      </c>
      <c r="B12" s="831">
        <v>53</v>
      </c>
      <c r="C12" s="831">
        <v>17</v>
      </c>
      <c r="D12" s="831">
        <v>39</v>
      </c>
      <c r="E12" s="865">
        <v>769295</v>
      </c>
      <c r="F12" s="865">
        <v>246857</v>
      </c>
      <c r="G12" s="866">
        <v>573690</v>
      </c>
    </row>
    <row r="13" spans="1:7" ht="14.45" customHeight="1" x14ac:dyDescent="0.2">
      <c r="A13" s="836" t="s">
        <v>938</v>
      </c>
      <c r="B13" s="831">
        <v>1842</v>
      </c>
      <c r="C13" s="831">
        <v>690</v>
      </c>
      <c r="D13" s="831">
        <v>1619</v>
      </c>
      <c r="E13" s="865">
        <v>3043457</v>
      </c>
      <c r="F13" s="865">
        <v>1249249.6700000002</v>
      </c>
      <c r="G13" s="866">
        <v>1964155.11</v>
      </c>
    </row>
    <row r="14" spans="1:7" ht="14.45" customHeight="1" x14ac:dyDescent="0.2">
      <c r="A14" s="836" t="s">
        <v>939</v>
      </c>
      <c r="B14" s="831"/>
      <c r="C14" s="831"/>
      <c r="D14" s="831">
        <v>162</v>
      </c>
      <c r="E14" s="865"/>
      <c r="F14" s="865"/>
      <c r="G14" s="866">
        <v>1406032</v>
      </c>
    </row>
    <row r="15" spans="1:7" ht="14.45" customHeight="1" x14ac:dyDescent="0.2">
      <c r="A15" s="836" t="s">
        <v>940</v>
      </c>
      <c r="B15" s="831">
        <v>113</v>
      </c>
      <c r="C15" s="831">
        <v>483</v>
      </c>
      <c r="D15" s="831">
        <v>1624</v>
      </c>
      <c r="E15" s="865">
        <v>934332</v>
      </c>
      <c r="F15" s="865">
        <v>2254708.56</v>
      </c>
      <c r="G15" s="866">
        <v>2540498.6699999995</v>
      </c>
    </row>
    <row r="16" spans="1:7" ht="14.45" customHeight="1" x14ac:dyDescent="0.2">
      <c r="A16" s="836" t="s">
        <v>941</v>
      </c>
      <c r="B16" s="831">
        <v>2294</v>
      </c>
      <c r="C16" s="831">
        <v>2421</v>
      </c>
      <c r="D16" s="831">
        <v>2331</v>
      </c>
      <c r="E16" s="865">
        <v>2675550</v>
      </c>
      <c r="F16" s="865">
        <v>2886012</v>
      </c>
      <c r="G16" s="866">
        <v>2788279</v>
      </c>
    </row>
    <row r="17" spans="1:7" ht="14.45" customHeight="1" x14ac:dyDescent="0.2">
      <c r="A17" s="836" t="s">
        <v>942</v>
      </c>
      <c r="B17" s="831">
        <v>212</v>
      </c>
      <c r="C17" s="831">
        <v>391</v>
      </c>
      <c r="D17" s="831">
        <v>462</v>
      </c>
      <c r="E17" s="865">
        <v>549591.99</v>
      </c>
      <c r="F17" s="865">
        <v>1113112.22</v>
      </c>
      <c r="G17" s="866">
        <v>1174473.78</v>
      </c>
    </row>
    <row r="18" spans="1:7" ht="14.45" customHeight="1" x14ac:dyDescent="0.2">
      <c r="A18" s="836" t="s">
        <v>943</v>
      </c>
      <c r="B18" s="831">
        <v>2493</v>
      </c>
      <c r="C18" s="831">
        <v>2659</v>
      </c>
      <c r="D18" s="831">
        <v>2183</v>
      </c>
      <c r="E18" s="865">
        <v>4408902</v>
      </c>
      <c r="F18" s="865">
        <v>3703185.23</v>
      </c>
      <c r="G18" s="866">
        <v>2514957.7899999996</v>
      </c>
    </row>
    <row r="19" spans="1:7" ht="14.45" customHeight="1" x14ac:dyDescent="0.2">
      <c r="A19" s="836" t="s">
        <v>944</v>
      </c>
      <c r="B19" s="831">
        <v>929</v>
      </c>
      <c r="C19" s="831">
        <v>515</v>
      </c>
      <c r="D19" s="831">
        <v>1002</v>
      </c>
      <c r="E19" s="865">
        <v>3868738</v>
      </c>
      <c r="F19" s="865">
        <v>3082710</v>
      </c>
      <c r="G19" s="866">
        <v>2225347.4500000002</v>
      </c>
    </row>
    <row r="20" spans="1:7" ht="14.45" customHeight="1" x14ac:dyDescent="0.2">
      <c r="A20" s="836" t="s">
        <v>1676</v>
      </c>
      <c r="B20" s="831">
        <v>1460</v>
      </c>
      <c r="C20" s="831">
        <v>716</v>
      </c>
      <c r="D20" s="831">
        <v>23</v>
      </c>
      <c r="E20" s="865">
        <v>3525164.66</v>
      </c>
      <c r="F20" s="865">
        <v>1371712.4500000002</v>
      </c>
      <c r="G20" s="866">
        <v>338330</v>
      </c>
    </row>
    <row r="21" spans="1:7" ht="14.45" customHeight="1" thickBot="1" x14ac:dyDescent="0.25">
      <c r="A21" s="869" t="s">
        <v>945</v>
      </c>
      <c r="B21" s="833">
        <v>1458</v>
      </c>
      <c r="C21" s="833">
        <v>1659</v>
      </c>
      <c r="D21" s="833">
        <v>1903</v>
      </c>
      <c r="E21" s="867">
        <v>2784329.66</v>
      </c>
      <c r="F21" s="867">
        <v>2728733.22</v>
      </c>
      <c r="G21" s="868">
        <v>3206190.0100000002</v>
      </c>
    </row>
    <row r="22" spans="1:7" ht="14.45" customHeight="1" x14ac:dyDescent="0.2">
      <c r="A22" s="786" t="s">
        <v>295</v>
      </c>
    </row>
    <row r="23" spans="1:7" ht="14.45" customHeight="1" x14ac:dyDescent="0.2">
      <c r="A23" s="787" t="s">
        <v>932</v>
      </c>
    </row>
    <row r="24" spans="1:7" ht="14.45" customHeight="1" x14ac:dyDescent="0.2">
      <c r="A24" s="786" t="s">
        <v>1672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9E87A706-A2BC-43B5-8649-EA14D93FC461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8" hidden="1" customWidth="1" outlineLevel="1"/>
    <col min="9" max="10" width="9.28515625" style="247" hidden="1" customWidth="1"/>
    <col min="11" max="12" width="11.140625" style="328" customWidth="1"/>
    <col min="13" max="14" width="9.28515625" style="247" hidden="1" customWidth="1"/>
    <col min="15" max="16" width="11.140625" style="328" customWidth="1"/>
    <col min="17" max="17" width="11.140625" style="331" customWidth="1"/>
    <col min="18" max="18" width="11.140625" style="328" customWidth="1"/>
    <col min="19" max="16384" width="8.85546875" style="247"/>
  </cols>
  <sheetData>
    <row r="1" spans="1:18" ht="18.600000000000001" customHeight="1" thickBot="1" x14ac:dyDescent="0.35">
      <c r="A1" s="516" t="s">
        <v>1841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0" t="s">
        <v>328</v>
      </c>
      <c r="B2" s="318"/>
      <c r="C2" s="318"/>
      <c r="D2" s="220"/>
      <c r="E2" s="220"/>
      <c r="F2" s="220"/>
      <c r="G2" s="351"/>
      <c r="H2" s="351"/>
      <c r="I2" s="220"/>
      <c r="J2" s="220"/>
      <c r="K2" s="351"/>
      <c r="L2" s="351"/>
      <c r="M2" s="220"/>
      <c r="N2" s="220"/>
      <c r="O2" s="351"/>
      <c r="P2" s="351"/>
      <c r="Q2" s="348"/>
      <c r="R2" s="351"/>
    </row>
    <row r="3" spans="1:18" ht="14.45" customHeight="1" thickBot="1" x14ac:dyDescent="0.25">
      <c r="F3" s="112" t="s">
        <v>158</v>
      </c>
      <c r="G3" s="207">
        <f t="shared" ref="G3:P3" si="0">SUBTOTAL(9,G6:G1048576)</f>
        <v>2145592.6799999997</v>
      </c>
      <c r="H3" s="208">
        <f t="shared" si="0"/>
        <v>84764459.870000005</v>
      </c>
      <c r="I3" s="78"/>
      <c r="J3" s="78"/>
      <c r="K3" s="208">
        <f t="shared" si="0"/>
        <v>1851036.61</v>
      </c>
      <c r="L3" s="208">
        <f t="shared" si="0"/>
        <v>77244071.5</v>
      </c>
      <c r="M3" s="78"/>
      <c r="N3" s="78"/>
      <c r="O3" s="208">
        <f t="shared" si="0"/>
        <v>1783726.44</v>
      </c>
      <c r="P3" s="208">
        <f t="shared" si="0"/>
        <v>84110197.359999985</v>
      </c>
      <c r="Q3" s="79">
        <f>IF(L3=0,0,P3/L3)</f>
        <v>1.0888887098604063</v>
      </c>
      <c r="R3" s="209">
        <f>IF(O3=0,0,P3/O3)</f>
        <v>47.154202277788734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2019</v>
      </c>
      <c r="H4" s="639"/>
      <c r="I4" s="206"/>
      <c r="J4" s="206"/>
      <c r="K4" s="638">
        <v>2020</v>
      </c>
      <c r="L4" s="639"/>
      <c r="M4" s="206"/>
      <c r="N4" s="206"/>
      <c r="O4" s="638">
        <v>2021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70"/>
      <c r="B5" s="870"/>
      <c r="C5" s="871"/>
      <c r="D5" s="872"/>
      <c r="E5" s="873"/>
      <c r="F5" s="874"/>
      <c r="G5" s="875" t="s">
        <v>90</v>
      </c>
      <c r="H5" s="876" t="s">
        <v>14</v>
      </c>
      <c r="I5" s="877"/>
      <c r="J5" s="877"/>
      <c r="K5" s="875" t="s">
        <v>90</v>
      </c>
      <c r="L5" s="876" t="s">
        <v>14</v>
      </c>
      <c r="M5" s="877"/>
      <c r="N5" s="877"/>
      <c r="O5" s="875" t="s">
        <v>90</v>
      </c>
      <c r="P5" s="876" t="s">
        <v>14</v>
      </c>
      <c r="Q5" s="878"/>
      <c r="R5" s="879"/>
    </row>
    <row r="6" spans="1:18" ht="14.45" customHeight="1" x14ac:dyDescent="0.2">
      <c r="A6" s="806" t="s">
        <v>1678</v>
      </c>
      <c r="B6" s="807" t="s">
        <v>1679</v>
      </c>
      <c r="C6" s="807" t="s">
        <v>577</v>
      </c>
      <c r="D6" s="807" t="s">
        <v>1680</v>
      </c>
      <c r="E6" s="807" t="s">
        <v>1681</v>
      </c>
      <c r="F6" s="807" t="s">
        <v>1682</v>
      </c>
      <c r="G6" s="225"/>
      <c r="H6" s="225"/>
      <c r="I6" s="807"/>
      <c r="J6" s="807"/>
      <c r="K6" s="225">
        <v>203</v>
      </c>
      <c r="L6" s="225">
        <v>358045.30999999982</v>
      </c>
      <c r="M6" s="807"/>
      <c r="N6" s="807">
        <v>1763.7699999999991</v>
      </c>
      <c r="O6" s="225">
        <v>143</v>
      </c>
      <c r="P6" s="225">
        <v>252219.10999999969</v>
      </c>
      <c r="Q6" s="812"/>
      <c r="R6" s="830">
        <v>1763.7699999999979</v>
      </c>
    </row>
    <row r="7" spans="1:18" ht="14.45" customHeight="1" x14ac:dyDescent="0.2">
      <c r="A7" s="821" t="s">
        <v>1678</v>
      </c>
      <c r="B7" s="822" t="s">
        <v>1679</v>
      </c>
      <c r="C7" s="822" t="s">
        <v>577</v>
      </c>
      <c r="D7" s="822" t="s">
        <v>1683</v>
      </c>
      <c r="E7" s="822" t="s">
        <v>1684</v>
      </c>
      <c r="F7" s="822" t="s">
        <v>1685</v>
      </c>
      <c r="G7" s="831">
        <v>3682</v>
      </c>
      <c r="H7" s="831">
        <v>98104.94</v>
      </c>
      <c r="I7" s="822"/>
      <c r="J7" s="822">
        <v>26.64447039652363</v>
      </c>
      <c r="K7" s="831">
        <v>1500</v>
      </c>
      <c r="L7" s="831">
        <v>41910.000000000007</v>
      </c>
      <c r="M7" s="822"/>
      <c r="N7" s="822">
        <v>27.940000000000005</v>
      </c>
      <c r="O7" s="831">
        <v>2250</v>
      </c>
      <c r="P7" s="831">
        <v>68675.000000000015</v>
      </c>
      <c r="Q7" s="827"/>
      <c r="R7" s="832">
        <v>30.522222222222229</v>
      </c>
    </row>
    <row r="8" spans="1:18" ht="14.45" customHeight="1" x14ac:dyDescent="0.2">
      <c r="A8" s="821" t="s">
        <v>1678</v>
      </c>
      <c r="B8" s="822" t="s">
        <v>1679</v>
      </c>
      <c r="C8" s="822" t="s">
        <v>577</v>
      </c>
      <c r="D8" s="822" t="s">
        <v>1683</v>
      </c>
      <c r="E8" s="822" t="s">
        <v>1686</v>
      </c>
      <c r="F8" s="822" t="s">
        <v>1687</v>
      </c>
      <c r="G8" s="831">
        <v>27839</v>
      </c>
      <c r="H8" s="831">
        <v>72301.930000000008</v>
      </c>
      <c r="I8" s="822"/>
      <c r="J8" s="822">
        <v>2.5971453716009916</v>
      </c>
      <c r="K8" s="831">
        <v>20575</v>
      </c>
      <c r="L8" s="831">
        <v>51231.749999999978</v>
      </c>
      <c r="M8" s="822"/>
      <c r="N8" s="822">
        <v>2.4899999999999989</v>
      </c>
      <c r="O8" s="831">
        <v>25830</v>
      </c>
      <c r="P8" s="831">
        <v>67203.180000000008</v>
      </c>
      <c r="Q8" s="827"/>
      <c r="R8" s="832">
        <v>2.6017491289198609</v>
      </c>
    </row>
    <row r="9" spans="1:18" ht="14.45" customHeight="1" x14ac:dyDescent="0.2">
      <c r="A9" s="821" t="s">
        <v>1678</v>
      </c>
      <c r="B9" s="822" t="s">
        <v>1679</v>
      </c>
      <c r="C9" s="822" t="s">
        <v>577</v>
      </c>
      <c r="D9" s="822" t="s">
        <v>1683</v>
      </c>
      <c r="E9" s="822" t="s">
        <v>1688</v>
      </c>
      <c r="F9" s="822" t="s">
        <v>1689</v>
      </c>
      <c r="G9" s="831">
        <v>35325.5</v>
      </c>
      <c r="H9" s="831">
        <v>256494.17000000004</v>
      </c>
      <c r="I9" s="822"/>
      <c r="J9" s="822">
        <v>7.2608786853689269</v>
      </c>
      <c r="K9" s="831">
        <v>26291</v>
      </c>
      <c r="L9" s="831">
        <v>187722.00000000006</v>
      </c>
      <c r="M9" s="822"/>
      <c r="N9" s="822">
        <v>7.1401620326347439</v>
      </c>
      <c r="O9" s="831">
        <v>49403</v>
      </c>
      <c r="P9" s="831">
        <v>360228.1999999999</v>
      </c>
      <c r="Q9" s="827"/>
      <c r="R9" s="832">
        <v>7.2916260146144953</v>
      </c>
    </row>
    <row r="10" spans="1:18" ht="14.45" customHeight="1" x14ac:dyDescent="0.2">
      <c r="A10" s="821" t="s">
        <v>1678</v>
      </c>
      <c r="B10" s="822" t="s">
        <v>1679</v>
      </c>
      <c r="C10" s="822" t="s">
        <v>577</v>
      </c>
      <c r="D10" s="822" t="s">
        <v>1683</v>
      </c>
      <c r="E10" s="822" t="s">
        <v>1690</v>
      </c>
      <c r="F10" s="822" t="s">
        <v>1691</v>
      </c>
      <c r="G10" s="831">
        <v>1</v>
      </c>
      <c r="H10" s="831">
        <v>10.1</v>
      </c>
      <c r="I10" s="822"/>
      <c r="J10" s="822">
        <v>10.1</v>
      </c>
      <c r="K10" s="831">
        <v>31</v>
      </c>
      <c r="L10" s="831">
        <v>311.5</v>
      </c>
      <c r="M10" s="822"/>
      <c r="N10" s="822">
        <v>10.048387096774194</v>
      </c>
      <c r="O10" s="831">
        <v>2</v>
      </c>
      <c r="P10" s="831">
        <v>20.58</v>
      </c>
      <c r="Q10" s="827"/>
      <c r="R10" s="832">
        <v>10.29</v>
      </c>
    </row>
    <row r="11" spans="1:18" ht="14.45" customHeight="1" x14ac:dyDescent="0.2">
      <c r="A11" s="821" t="s">
        <v>1678</v>
      </c>
      <c r="B11" s="822" t="s">
        <v>1679</v>
      </c>
      <c r="C11" s="822" t="s">
        <v>577</v>
      </c>
      <c r="D11" s="822" t="s">
        <v>1683</v>
      </c>
      <c r="E11" s="822" t="s">
        <v>1692</v>
      </c>
      <c r="F11" s="822" t="s">
        <v>1693</v>
      </c>
      <c r="G11" s="831">
        <v>593993</v>
      </c>
      <c r="H11" s="831">
        <v>3146600.6099999971</v>
      </c>
      <c r="I11" s="822"/>
      <c r="J11" s="822">
        <v>5.297369851159857</v>
      </c>
      <c r="K11" s="831">
        <v>483319</v>
      </c>
      <c r="L11" s="831">
        <v>2502613.2099999995</v>
      </c>
      <c r="M11" s="822"/>
      <c r="N11" s="822">
        <v>5.1779739881941316</v>
      </c>
      <c r="O11" s="831">
        <v>347873</v>
      </c>
      <c r="P11" s="831">
        <v>1851702.64</v>
      </c>
      <c r="Q11" s="827"/>
      <c r="R11" s="832">
        <v>5.322927160199268</v>
      </c>
    </row>
    <row r="12" spans="1:18" ht="14.45" customHeight="1" x14ac:dyDescent="0.2">
      <c r="A12" s="821" t="s">
        <v>1678</v>
      </c>
      <c r="B12" s="822" t="s">
        <v>1679</v>
      </c>
      <c r="C12" s="822" t="s">
        <v>577</v>
      </c>
      <c r="D12" s="822" t="s">
        <v>1683</v>
      </c>
      <c r="E12" s="822" t="s">
        <v>1694</v>
      </c>
      <c r="F12" s="822" t="s">
        <v>1695</v>
      </c>
      <c r="G12" s="831">
        <v>6149.6</v>
      </c>
      <c r="H12" s="831">
        <v>57181.380000000005</v>
      </c>
      <c r="I12" s="822"/>
      <c r="J12" s="822">
        <v>9.2983901391960462</v>
      </c>
      <c r="K12" s="831">
        <v>5050.3</v>
      </c>
      <c r="L12" s="831">
        <v>46753.819999999985</v>
      </c>
      <c r="M12" s="822"/>
      <c r="N12" s="822">
        <v>9.2576322198681229</v>
      </c>
      <c r="O12" s="831">
        <v>5320</v>
      </c>
      <c r="P12" s="831">
        <v>50211.420000000006</v>
      </c>
      <c r="Q12" s="827"/>
      <c r="R12" s="832">
        <v>9.4382368421052636</v>
      </c>
    </row>
    <row r="13" spans="1:18" ht="14.45" customHeight="1" x14ac:dyDescent="0.2">
      <c r="A13" s="821" t="s">
        <v>1678</v>
      </c>
      <c r="B13" s="822" t="s">
        <v>1679</v>
      </c>
      <c r="C13" s="822" t="s">
        <v>577</v>
      </c>
      <c r="D13" s="822" t="s">
        <v>1683</v>
      </c>
      <c r="E13" s="822" t="s">
        <v>1696</v>
      </c>
      <c r="F13" s="822" t="s">
        <v>1697</v>
      </c>
      <c r="G13" s="831">
        <v>4495.3</v>
      </c>
      <c r="H13" s="831">
        <v>42095.340000000011</v>
      </c>
      <c r="I13" s="822"/>
      <c r="J13" s="822">
        <v>9.3643004916245882</v>
      </c>
      <c r="K13" s="831">
        <v>3725</v>
      </c>
      <c r="L13" s="831">
        <v>34683.56</v>
      </c>
      <c r="M13" s="822"/>
      <c r="N13" s="822">
        <v>9.3110228187919457</v>
      </c>
      <c r="O13" s="831">
        <v>3321</v>
      </c>
      <c r="P13" s="831">
        <v>31516.29</v>
      </c>
      <c r="Q13" s="827"/>
      <c r="R13" s="832">
        <v>9.49</v>
      </c>
    </row>
    <row r="14" spans="1:18" ht="14.45" customHeight="1" x14ac:dyDescent="0.2">
      <c r="A14" s="821" t="s">
        <v>1678</v>
      </c>
      <c r="B14" s="822" t="s">
        <v>1679</v>
      </c>
      <c r="C14" s="822" t="s">
        <v>577</v>
      </c>
      <c r="D14" s="822" t="s">
        <v>1683</v>
      </c>
      <c r="E14" s="822" t="s">
        <v>1698</v>
      </c>
      <c r="F14" s="822" t="s">
        <v>1699</v>
      </c>
      <c r="G14" s="831">
        <v>13070.200000000003</v>
      </c>
      <c r="H14" s="831">
        <v>134442.47</v>
      </c>
      <c r="I14" s="822"/>
      <c r="J14" s="822">
        <v>10.286183072944558</v>
      </c>
      <c r="K14" s="831">
        <v>8241.5</v>
      </c>
      <c r="L14" s="831">
        <v>85030.069999999978</v>
      </c>
      <c r="M14" s="822"/>
      <c r="N14" s="822">
        <v>10.317305102226534</v>
      </c>
      <c r="O14" s="831">
        <v>10564.1</v>
      </c>
      <c r="P14" s="831">
        <v>111718.67000000004</v>
      </c>
      <c r="Q14" s="827"/>
      <c r="R14" s="832">
        <v>10.575313561969315</v>
      </c>
    </row>
    <row r="15" spans="1:18" ht="14.45" customHeight="1" x14ac:dyDescent="0.2">
      <c r="A15" s="821" t="s">
        <v>1678</v>
      </c>
      <c r="B15" s="822" t="s">
        <v>1679</v>
      </c>
      <c r="C15" s="822" t="s">
        <v>577</v>
      </c>
      <c r="D15" s="822" t="s">
        <v>1683</v>
      </c>
      <c r="E15" s="822" t="s">
        <v>1700</v>
      </c>
      <c r="F15" s="822" t="s">
        <v>1701</v>
      </c>
      <c r="G15" s="831">
        <v>11</v>
      </c>
      <c r="H15" s="831">
        <v>166.01999999999998</v>
      </c>
      <c r="I15" s="822"/>
      <c r="J15" s="822">
        <v>15.092727272727272</v>
      </c>
      <c r="K15" s="831">
        <v>3.78</v>
      </c>
      <c r="L15" s="831">
        <v>252.2</v>
      </c>
      <c r="M15" s="822"/>
      <c r="N15" s="822">
        <v>66.719576719576722</v>
      </c>
      <c r="O15" s="831">
        <v>12.4</v>
      </c>
      <c r="P15" s="831">
        <v>853.18000000000006</v>
      </c>
      <c r="Q15" s="827"/>
      <c r="R15" s="832">
        <v>68.804838709677426</v>
      </c>
    </row>
    <row r="16" spans="1:18" ht="14.45" customHeight="1" x14ac:dyDescent="0.2">
      <c r="A16" s="821" t="s">
        <v>1678</v>
      </c>
      <c r="B16" s="822" t="s">
        <v>1679</v>
      </c>
      <c r="C16" s="822" t="s">
        <v>577</v>
      </c>
      <c r="D16" s="822" t="s">
        <v>1683</v>
      </c>
      <c r="E16" s="822" t="s">
        <v>1702</v>
      </c>
      <c r="F16" s="822" t="s">
        <v>1703</v>
      </c>
      <c r="G16" s="831"/>
      <c r="H16" s="831"/>
      <c r="I16" s="822"/>
      <c r="J16" s="822"/>
      <c r="K16" s="831">
        <v>975</v>
      </c>
      <c r="L16" s="831">
        <v>7536.75</v>
      </c>
      <c r="M16" s="822"/>
      <c r="N16" s="822">
        <v>7.73</v>
      </c>
      <c r="O16" s="831">
        <v>1052</v>
      </c>
      <c r="P16" s="831">
        <v>8289.76</v>
      </c>
      <c r="Q16" s="827"/>
      <c r="R16" s="832">
        <v>7.88</v>
      </c>
    </row>
    <row r="17" spans="1:18" ht="14.45" customHeight="1" x14ac:dyDescent="0.2">
      <c r="A17" s="821" t="s">
        <v>1678</v>
      </c>
      <c r="B17" s="822" t="s">
        <v>1679</v>
      </c>
      <c r="C17" s="822" t="s">
        <v>577</v>
      </c>
      <c r="D17" s="822" t="s">
        <v>1683</v>
      </c>
      <c r="E17" s="822" t="s">
        <v>1704</v>
      </c>
      <c r="F17" s="822" t="s">
        <v>1705</v>
      </c>
      <c r="G17" s="831">
        <v>32647</v>
      </c>
      <c r="H17" s="831">
        <v>655953.85</v>
      </c>
      <c r="I17" s="822"/>
      <c r="J17" s="822">
        <v>20.092316292461788</v>
      </c>
      <c r="K17" s="831">
        <v>20623</v>
      </c>
      <c r="L17" s="831">
        <v>413697.37999999995</v>
      </c>
      <c r="M17" s="822"/>
      <c r="N17" s="822">
        <v>20.059999999999999</v>
      </c>
      <c r="O17" s="831">
        <v>29386</v>
      </c>
      <c r="P17" s="831">
        <v>601691.4</v>
      </c>
      <c r="Q17" s="827"/>
      <c r="R17" s="832">
        <v>20.475444089021984</v>
      </c>
    </row>
    <row r="18" spans="1:18" ht="14.45" customHeight="1" x14ac:dyDescent="0.2">
      <c r="A18" s="821" t="s">
        <v>1678</v>
      </c>
      <c r="B18" s="822" t="s">
        <v>1679</v>
      </c>
      <c r="C18" s="822" t="s">
        <v>577</v>
      </c>
      <c r="D18" s="822" t="s">
        <v>1683</v>
      </c>
      <c r="E18" s="822" t="s">
        <v>1706</v>
      </c>
      <c r="F18" s="822" t="s">
        <v>1707</v>
      </c>
      <c r="G18" s="831">
        <v>20.48</v>
      </c>
      <c r="H18" s="831">
        <v>33376</v>
      </c>
      <c r="I18" s="822"/>
      <c r="J18" s="822">
        <v>1629.6875</v>
      </c>
      <c r="K18" s="831"/>
      <c r="L18" s="831"/>
      <c r="M18" s="822"/>
      <c r="N18" s="822"/>
      <c r="O18" s="831">
        <v>15</v>
      </c>
      <c r="P18" s="831">
        <v>20045.099999999999</v>
      </c>
      <c r="Q18" s="827"/>
      <c r="R18" s="832">
        <v>1336.34</v>
      </c>
    </row>
    <row r="19" spans="1:18" ht="14.45" customHeight="1" x14ac:dyDescent="0.2">
      <c r="A19" s="821" t="s">
        <v>1678</v>
      </c>
      <c r="B19" s="822" t="s">
        <v>1679</v>
      </c>
      <c r="C19" s="822" t="s">
        <v>577</v>
      </c>
      <c r="D19" s="822" t="s">
        <v>1683</v>
      </c>
      <c r="E19" s="822" t="s">
        <v>1708</v>
      </c>
      <c r="F19" s="822" t="s">
        <v>1709</v>
      </c>
      <c r="G19" s="831">
        <v>156</v>
      </c>
      <c r="H19" s="831">
        <v>284015.08000000013</v>
      </c>
      <c r="I19" s="822"/>
      <c r="J19" s="822">
        <v>1820.609487179488</v>
      </c>
      <c r="K19" s="831">
        <v>108</v>
      </c>
      <c r="L19" s="831">
        <v>199354.91999999975</v>
      </c>
      <c r="M19" s="822"/>
      <c r="N19" s="822">
        <v>1845.8788888888866</v>
      </c>
      <c r="O19" s="831">
        <v>117</v>
      </c>
      <c r="P19" s="831">
        <v>216806.84999999969</v>
      </c>
      <c r="Q19" s="827"/>
      <c r="R19" s="832">
        <v>1853.0499999999972</v>
      </c>
    </row>
    <row r="20" spans="1:18" ht="14.45" customHeight="1" x14ac:dyDescent="0.2">
      <c r="A20" s="821" t="s">
        <v>1678</v>
      </c>
      <c r="B20" s="822" t="s">
        <v>1679</v>
      </c>
      <c r="C20" s="822" t="s">
        <v>577</v>
      </c>
      <c r="D20" s="822" t="s">
        <v>1683</v>
      </c>
      <c r="E20" s="822" t="s">
        <v>1710</v>
      </c>
      <c r="F20" s="822" t="s">
        <v>1711</v>
      </c>
      <c r="G20" s="831">
        <v>1600</v>
      </c>
      <c r="H20" s="831">
        <v>308896</v>
      </c>
      <c r="I20" s="822"/>
      <c r="J20" s="822">
        <v>193.06</v>
      </c>
      <c r="K20" s="831">
        <v>800</v>
      </c>
      <c r="L20" s="831">
        <v>157408</v>
      </c>
      <c r="M20" s="822"/>
      <c r="N20" s="822">
        <v>196.76</v>
      </c>
      <c r="O20" s="831">
        <v>2544</v>
      </c>
      <c r="P20" s="831">
        <v>507197.27999999997</v>
      </c>
      <c r="Q20" s="827"/>
      <c r="R20" s="832">
        <v>199.36999999999998</v>
      </c>
    </row>
    <row r="21" spans="1:18" ht="14.45" customHeight="1" x14ac:dyDescent="0.2">
      <c r="A21" s="821" t="s">
        <v>1678</v>
      </c>
      <c r="B21" s="822" t="s">
        <v>1679</v>
      </c>
      <c r="C21" s="822" t="s">
        <v>577</v>
      </c>
      <c r="D21" s="822" t="s">
        <v>1683</v>
      </c>
      <c r="E21" s="822" t="s">
        <v>1712</v>
      </c>
      <c r="F21" s="822" t="s">
        <v>1713</v>
      </c>
      <c r="G21" s="831">
        <v>620213</v>
      </c>
      <c r="H21" s="831">
        <v>2349469.5799999991</v>
      </c>
      <c r="I21" s="822"/>
      <c r="J21" s="822">
        <v>3.7881656463182796</v>
      </c>
      <c r="K21" s="831">
        <v>564903</v>
      </c>
      <c r="L21" s="831">
        <v>2067544.9800000007</v>
      </c>
      <c r="M21" s="822"/>
      <c r="N21" s="822">
        <v>3.660000000000001</v>
      </c>
      <c r="O21" s="831">
        <v>571394</v>
      </c>
      <c r="P21" s="831">
        <v>2171007.3900000011</v>
      </c>
      <c r="Q21" s="827"/>
      <c r="R21" s="832">
        <v>3.7994928018145115</v>
      </c>
    </row>
    <row r="22" spans="1:18" ht="14.45" customHeight="1" x14ac:dyDescent="0.2">
      <c r="A22" s="821" t="s">
        <v>1678</v>
      </c>
      <c r="B22" s="822" t="s">
        <v>1679</v>
      </c>
      <c r="C22" s="822" t="s">
        <v>577</v>
      </c>
      <c r="D22" s="822" t="s">
        <v>1683</v>
      </c>
      <c r="E22" s="822" t="s">
        <v>1714</v>
      </c>
      <c r="F22" s="822" t="s">
        <v>1715</v>
      </c>
      <c r="G22" s="831">
        <v>13901</v>
      </c>
      <c r="H22" s="831">
        <v>83962.04</v>
      </c>
      <c r="I22" s="822"/>
      <c r="J22" s="822">
        <v>6.0399999999999991</v>
      </c>
      <c r="K22" s="831"/>
      <c r="L22" s="831"/>
      <c r="M22" s="822"/>
      <c r="N22" s="822"/>
      <c r="O22" s="831">
        <v>8326</v>
      </c>
      <c r="P22" s="831">
        <v>51621.200000000004</v>
      </c>
      <c r="Q22" s="827"/>
      <c r="R22" s="832">
        <v>6.2</v>
      </c>
    </row>
    <row r="23" spans="1:18" ht="14.45" customHeight="1" x14ac:dyDescent="0.2">
      <c r="A23" s="821" t="s">
        <v>1678</v>
      </c>
      <c r="B23" s="822" t="s">
        <v>1679</v>
      </c>
      <c r="C23" s="822" t="s">
        <v>577</v>
      </c>
      <c r="D23" s="822" t="s">
        <v>1683</v>
      </c>
      <c r="E23" s="822" t="s">
        <v>1716</v>
      </c>
      <c r="F23" s="822" t="s">
        <v>1717</v>
      </c>
      <c r="G23" s="831">
        <v>2572</v>
      </c>
      <c r="H23" s="831">
        <v>385285.59999999992</v>
      </c>
      <c r="I23" s="822"/>
      <c r="J23" s="822">
        <v>149.79999999999995</v>
      </c>
      <c r="K23" s="831">
        <v>3189</v>
      </c>
      <c r="L23" s="831">
        <v>496850.53</v>
      </c>
      <c r="M23" s="822"/>
      <c r="N23" s="822">
        <v>155.80135779241141</v>
      </c>
      <c r="O23" s="831">
        <v>3301</v>
      </c>
      <c r="P23" s="831">
        <v>513536.56999999989</v>
      </c>
      <c r="Q23" s="827"/>
      <c r="R23" s="832">
        <v>155.56999999999996</v>
      </c>
    </row>
    <row r="24" spans="1:18" ht="14.45" customHeight="1" x14ac:dyDescent="0.2">
      <c r="A24" s="821" t="s">
        <v>1678</v>
      </c>
      <c r="B24" s="822" t="s">
        <v>1679</v>
      </c>
      <c r="C24" s="822" t="s">
        <v>577</v>
      </c>
      <c r="D24" s="822" t="s">
        <v>1683</v>
      </c>
      <c r="E24" s="822" t="s">
        <v>1718</v>
      </c>
      <c r="F24" s="822" t="s">
        <v>1719</v>
      </c>
      <c r="G24" s="831">
        <v>33801</v>
      </c>
      <c r="H24" s="831">
        <v>688187.04999999993</v>
      </c>
      <c r="I24" s="822"/>
      <c r="J24" s="822">
        <v>20.359961243750181</v>
      </c>
      <c r="K24" s="831">
        <v>30522.7</v>
      </c>
      <c r="L24" s="831">
        <v>628232.06000000017</v>
      </c>
      <c r="M24" s="822"/>
      <c r="N24" s="822">
        <v>20.582453714776221</v>
      </c>
      <c r="O24" s="831">
        <v>37908</v>
      </c>
      <c r="P24" s="831">
        <v>799457.29999999946</v>
      </c>
      <c r="Q24" s="827"/>
      <c r="R24" s="832">
        <v>21.089408568112258</v>
      </c>
    </row>
    <row r="25" spans="1:18" ht="14.45" customHeight="1" x14ac:dyDescent="0.2">
      <c r="A25" s="821" t="s">
        <v>1678</v>
      </c>
      <c r="B25" s="822" t="s">
        <v>1679</v>
      </c>
      <c r="C25" s="822" t="s">
        <v>577</v>
      </c>
      <c r="D25" s="822" t="s">
        <v>1683</v>
      </c>
      <c r="E25" s="822" t="s">
        <v>1720</v>
      </c>
      <c r="F25" s="822" t="s">
        <v>1721</v>
      </c>
      <c r="G25" s="831"/>
      <c r="H25" s="831"/>
      <c r="I25" s="822"/>
      <c r="J25" s="822"/>
      <c r="K25" s="831">
        <v>6</v>
      </c>
      <c r="L25" s="831">
        <v>651373.19999999995</v>
      </c>
      <c r="M25" s="822"/>
      <c r="N25" s="822">
        <v>108562.2</v>
      </c>
      <c r="O25" s="831">
        <v>6</v>
      </c>
      <c r="P25" s="831">
        <v>651373.19999999995</v>
      </c>
      <c r="Q25" s="827"/>
      <c r="R25" s="832">
        <v>108562.2</v>
      </c>
    </row>
    <row r="26" spans="1:18" ht="14.45" customHeight="1" x14ac:dyDescent="0.2">
      <c r="A26" s="821" t="s">
        <v>1678</v>
      </c>
      <c r="B26" s="822" t="s">
        <v>1679</v>
      </c>
      <c r="C26" s="822" t="s">
        <v>577</v>
      </c>
      <c r="D26" s="822" t="s">
        <v>1683</v>
      </c>
      <c r="E26" s="822" t="s">
        <v>1722</v>
      </c>
      <c r="F26" s="822" t="s">
        <v>1723</v>
      </c>
      <c r="G26" s="831">
        <v>43043</v>
      </c>
      <c r="H26" s="831">
        <v>822848.94999999984</v>
      </c>
      <c r="I26" s="822"/>
      <c r="J26" s="822">
        <v>19.116905187835417</v>
      </c>
      <c r="K26" s="831">
        <v>31034</v>
      </c>
      <c r="L26" s="831">
        <v>603491.38000000012</v>
      </c>
      <c r="M26" s="822"/>
      <c r="N26" s="822">
        <v>19.446135851002129</v>
      </c>
      <c r="O26" s="831">
        <v>38898</v>
      </c>
      <c r="P26" s="831">
        <v>761152.26000000024</v>
      </c>
      <c r="Q26" s="827"/>
      <c r="R26" s="832">
        <v>19.567902205768942</v>
      </c>
    </row>
    <row r="27" spans="1:18" ht="14.45" customHeight="1" x14ac:dyDescent="0.2">
      <c r="A27" s="821" t="s">
        <v>1678</v>
      </c>
      <c r="B27" s="822" t="s">
        <v>1679</v>
      </c>
      <c r="C27" s="822" t="s">
        <v>577</v>
      </c>
      <c r="D27" s="822" t="s">
        <v>1683</v>
      </c>
      <c r="E27" s="822" t="s">
        <v>1724</v>
      </c>
      <c r="F27" s="822" t="s">
        <v>1725</v>
      </c>
      <c r="G27" s="831">
        <v>192</v>
      </c>
      <c r="H27" s="831">
        <v>1624.32</v>
      </c>
      <c r="I27" s="822"/>
      <c r="J27" s="822">
        <v>8.4599999999999991</v>
      </c>
      <c r="K27" s="831"/>
      <c r="L27" s="831"/>
      <c r="M27" s="822"/>
      <c r="N27" s="822"/>
      <c r="O27" s="831">
        <v>227</v>
      </c>
      <c r="P27" s="831">
        <v>1974.9</v>
      </c>
      <c r="Q27" s="827"/>
      <c r="R27" s="832">
        <v>8.7000000000000011</v>
      </c>
    </row>
    <row r="28" spans="1:18" ht="14.45" customHeight="1" x14ac:dyDescent="0.2">
      <c r="A28" s="821" t="s">
        <v>1678</v>
      </c>
      <c r="B28" s="822" t="s">
        <v>1679</v>
      </c>
      <c r="C28" s="822" t="s">
        <v>577</v>
      </c>
      <c r="D28" s="822" t="s">
        <v>1683</v>
      </c>
      <c r="E28" s="822" t="s">
        <v>1726</v>
      </c>
      <c r="F28" s="822" t="s">
        <v>1727</v>
      </c>
      <c r="G28" s="831"/>
      <c r="H28" s="831"/>
      <c r="I28" s="822"/>
      <c r="J28" s="822"/>
      <c r="K28" s="831"/>
      <c r="L28" s="831"/>
      <c r="M28" s="822"/>
      <c r="N28" s="822"/>
      <c r="O28" s="831">
        <v>100</v>
      </c>
      <c r="P28" s="831">
        <v>669</v>
      </c>
      <c r="Q28" s="827"/>
      <c r="R28" s="832">
        <v>6.69</v>
      </c>
    </row>
    <row r="29" spans="1:18" ht="14.45" customHeight="1" x14ac:dyDescent="0.2">
      <c r="A29" s="821" t="s">
        <v>1678</v>
      </c>
      <c r="B29" s="822" t="s">
        <v>1679</v>
      </c>
      <c r="C29" s="822" t="s">
        <v>577</v>
      </c>
      <c r="D29" s="822" t="s">
        <v>1683</v>
      </c>
      <c r="E29" s="822" t="s">
        <v>1728</v>
      </c>
      <c r="F29" s="822" t="s">
        <v>1729</v>
      </c>
      <c r="G29" s="831">
        <v>10</v>
      </c>
      <c r="H29" s="831">
        <v>422.8</v>
      </c>
      <c r="I29" s="822"/>
      <c r="J29" s="822">
        <v>42.28</v>
      </c>
      <c r="K29" s="831">
        <v>16</v>
      </c>
      <c r="L29" s="831">
        <v>729.44</v>
      </c>
      <c r="M29" s="822"/>
      <c r="N29" s="822">
        <v>45.59</v>
      </c>
      <c r="O29" s="831"/>
      <c r="P29" s="831"/>
      <c r="Q29" s="827"/>
      <c r="R29" s="832"/>
    </row>
    <row r="30" spans="1:18" ht="14.45" customHeight="1" x14ac:dyDescent="0.2">
      <c r="A30" s="821" t="s">
        <v>1678</v>
      </c>
      <c r="B30" s="822" t="s">
        <v>1679</v>
      </c>
      <c r="C30" s="822" t="s">
        <v>577</v>
      </c>
      <c r="D30" s="822" t="s">
        <v>1683</v>
      </c>
      <c r="E30" s="822" t="s">
        <v>1730</v>
      </c>
      <c r="F30" s="822" t="s">
        <v>1731</v>
      </c>
      <c r="G30" s="831">
        <v>2.2999999999999998</v>
      </c>
      <c r="H30" s="831">
        <v>5938.5</v>
      </c>
      <c r="I30" s="822"/>
      <c r="J30" s="822">
        <v>2581.9565217391305</v>
      </c>
      <c r="K30" s="831"/>
      <c r="L30" s="831"/>
      <c r="M30" s="822"/>
      <c r="N30" s="822"/>
      <c r="O30" s="831">
        <v>6.94</v>
      </c>
      <c r="P30" s="831">
        <v>19082.349999999999</v>
      </c>
      <c r="Q30" s="827"/>
      <c r="R30" s="832">
        <v>2749.6181556195961</v>
      </c>
    </row>
    <row r="31" spans="1:18" ht="14.45" customHeight="1" x14ac:dyDescent="0.2">
      <c r="A31" s="821" t="s">
        <v>1678</v>
      </c>
      <c r="B31" s="822" t="s">
        <v>1679</v>
      </c>
      <c r="C31" s="822" t="s">
        <v>577</v>
      </c>
      <c r="D31" s="822" t="s">
        <v>1683</v>
      </c>
      <c r="E31" s="822" t="s">
        <v>1732</v>
      </c>
      <c r="F31" s="822" t="s">
        <v>1733</v>
      </c>
      <c r="G31" s="831"/>
      <c r="H31" s="831"/>
      <c r="I31" s="822"/>
      <c r="J31" s="822"/>
      <c r="K31" s="831"/>
      <c r="L31" s="831"/>
      <c r="M31" s="822"/>
      <c r="N31" s="822"/>
      <c r="O31" s="831">
        <v>1</v>
      </c>
      <c r="P31" s="831">
        <v>8.51</v>
      </c>
      <c r="Q31" s="827"/>
      <c r="R31" s="832">
        <v>8.51</v>
      </c>
    </row>
    <row r="32" spans="1:18" ht="14.45" customHeight="1" x14ac:dyDescent="0.2">
      <c r="A32" s="821" t="s">
        <v>1678</v>
      </c>
      <c r="B32" s="822" t="s">
        <v>1679</v>
      </c>
      <c r="C32" s="822" t="s">
        <v>577</v>
      </c>
      <c r="D32" s="822" t="s">
        <v>1734</v>
      </c>
      <c r="E32" s="822" t="s">
        <v>1735</v>
      </c>
      <c r="F32" s="822" t="s">
        <v>1736</v>
      </c>
      <c r="G32" s="831">
        <v>284</v>
      </c>
      <c r="H32" s="831">
        <v>10792</v>
      </c>
      <c r="I32" s="822"/>
      <c r="J32" s="822">
        <v>38</v>
      </c>
      <c r="K32" s="831">
        <v>463</v>
      </c>
      <c r="L32" s="831">
        <v>17594</v>
      </c>
      <c r="M32" s="822"/>
      <c r="N32" s="822">
        <v>38</v>
      </c>
      <c r="O32" s="831">
        <v>350</v>
      </c>
      <c r="P32" s="831">
        <v>14000</v>
      </c>
      <c r="Q32" s="827"/>
      <c r="R32" s="832">
        <v>40</v>
      </c>
    </row>
    <row r="33" spans="1:18" ht="14.45" customHeight="1" x14ac:dyDescent="0.2">
      <c r="A33" s="821" t="s">
        <v>1678</v>
      </c>
      <c r="B33" s="822" t="s">
        <v>1679</v>
      </c>
      <c r="C33" s="822" t="s">
        <v>577</v>
      </c>
      <c r="D33" s="822" t="s">
        <v>1734</v>
      </c>
      <c r="E33" s="822" t="s">
        <v>1737</v>
      </c>
      <c r="F33" s="822" t="s">
        <v>1738</v>
      </c>
      <c r="G33" s="831">
        <v>192</v>
      </c>
      <c r="H33" s="831">
        <v>85824</v>
      </c>
      <c r="I33" s="822"/>
      <c r="J33" s="822">
        <v>447</v>
      </c>
      <c r="K33" s="831">
        <v>159</v>
      </c>
      <c r="L33" s="831">
        <v>71391</v>
      </c>
      <c r="M33" s="822"/>
      <c r="N33" s="822">
        <v>449</v>
      </c>
      <c r="O33" s="831">
        <v>119</v>
      </c>
      <c r="P33" s="831">
        <v>56168</v>
      </c>
      <c r="Q33" s="827"/>
      <c r="R33" s="832">
        <v>472</v>
      </c>
    </row>
    <row r="34" spans="1:18" ht="14.45" customHeight="1" x14ac:dyDescent="0.2">
      <c r="A34" s="821" t="s">
        <v>1678</v>
      </c>
      <c r="B34" s="822" t="s">
        <v>1679</v>
      </c>
      <c r="C34" s="822" t="s">
        <v>577</v>
      </c>
      <c r="D34" s="822" t="s">
        <v>1734</v>
      </c>
      <c r="E34" s="822" t="s">
        <v>1739</v>
      </c>
      <c r="F34" s="822" t="s">
        <v>1740</v>
      </c>
      <c r="G34" s="831">
        <v>1337</v>
      </c>
      <c r="H34" s="831">
        <v>239323</v>
      </c>
      <c r="I34" s="822"/>
      <c r="J34" s="822">
        <v>179</v>
      </c>
      <c r="K34" s="831">
        <v>1172</v>
      </c>
      <c r="L34" s="831">
        <v>210960</v>
      </c>
      <c r="M34" s="822"/>
      <c r="N34" s="822">
        <v>180</v>
      </c>
      <c r="O34" s="831">
        <v>1194</v>
      </c>
      <c r="P34" s="831">
        <v>231636</v>
      </c>
      <c r="Q34" s="827"/>
      <c r="R34" s="832">
        <v>194</v>
      </c>
    </row>
    <row r="35" spans="1:18" ht="14.45" customHeight="1" x14ac:dyDescent="0.2">
      <c r="A35" s="821" t="s">
        <v>1678</v>
      </c>
      <c r="B35" s="822" t="s">
        <v>1679</v>
      </c>
      <c r="C35" s="822" t="s">
        <v>577</v>
      </c>
      <c r="D35" s="822" t="s">
        <v>1734</v>
      </c>
      <c r="E35" s="822" t="s">
        <v>1741</v>
      </c>
      <c r="F35" s="822" t="s">
        <v>1742</v>
      </c>
      <c r="G35" s="831"/>
      <c r="H35" s="831"/>
      <c r="I35" s="822"/>
      <c r="J35" s="822"/>
      <c r="K35" s="831">
        <v>6</v>
      </c>
      <c r="L35" s="831">
        <v>2142</v>
      </c>
      <c r="M35" s="822"/>
      <c r="N35" s="822">
        <v>357</v>
      </c>
      <c r="O35" s="831">
        <v>6</v>
      </c>
      <c r="P35" s="831">
        <v>2310</v>
      </c>
      <c r="Q35" s="827"/>
      <c r="R35" s="832">
        <v>385</v>
      </c>
    </row>
    <row r="36" spans="1:18" ht="14.45" customHeight="1" x14ac:dyDescent="0.2">
      <c r="A36" s="821" t="s">
        <v>1678</v>
      </c>
      <c r="B36" s="822" t="s">
        <v>1679</v>
      </c>
      <c r="C36" s="822" t="s">
        <v>577</v>
      </c>
      <c r="D36" s="822" t="s">
        <v>1734</v>
      </c>
      <c r="E36" s="822" t="s">
        <v>1743</v>
      </c>
      <c r="F36" s="822" t="s">
        <v>1744</v>
      </c>
      <c r="G36" s="831">
        <v>19</v>
      </c>
      <c r="H36" s="831">
        <v>6061</v>
      </c>
      <c r="I36" s="822"/>
      <c r="J36" s="822">
        <v>319</v>
      </c>
      <c r="K36" s="831">
        <v>8</v>
      </c>
      <c r="L36" s="831">
        <v>2560</v>
      </c>
      <c r="M36" s="822"/>
      <c r="N36" s="822">
        <v>320</v>
      </c>
      <c r="O36" s="831">
        <v>12</v>
      </c>
      <c r="P36" s="831">
        <v>4056</v>
      </c>
      <c r="Q36" s="827"/>
      <c r="R36" s="832">
        <v>338</v>
      </c>
    </row>
    <row r="37" spans="1:18" ht="14.45" customHeight="1" x14ac:dyDescent="0.2">
      <c r="A37" s="821" t="s">
        <v>1678</v>
      </c>
      <c r="B37" s="822" t="s">
        <v>1679</v>
      </c>
      <c r="C37" s="822" t="s">
        <v>577</v>
      </c>
      <c r="D37" s="822" t="s">
        <v>1734</v>
      </c>
      <c r="E37" s="822" t="s">
        <v>1745</v>
      </c>
      <c r="F37" s="822" t="s">
        <v>1746</v>
      </c>
      <c r="G37" s="831">
        <v>98</v>
      </c>
      <c r="H37" s="831">
        <v>200606</v>
      </c>
      <c r="I37" s="822"/>
      <c r="J37" s="822">
        <v>2047</v>
      </c>
      <c r="K37" s="831">
        <v>81</v>
      </c>
      <c r="L37" s="831">
        <v>166212</v>
      </c>
      <c r="M37" s="822"/>
      <c r="N37" s="822">
        <v>2052</v>
      </c>
      <c r="O37" s="831">
        <v>89</v>
      </c>
      <c r="P37" s="831">
        <v>189303</v>
      </c>
      <c r="Q37" s="827"/>
      <c r="R37" s="832">
        <v>2127</v>
      </c>
    </row>
    <row r="38" spans="1:18" ht="14.45" customHeight="1" x14ac:dyDescent="0.2">
      <c r="A38" s="821" t="s">
        <v>1678</v>
      </c>
      <c r="B38" s="822" t="s">
        <v>1679</v>
      </c>
      <c r="C38" s="822" t="s">
        <v>577</v>
      </c>
      <c r="D38" s="822" t="s">
        <v>1734</v>
      </c>
      <c r="E38" s="822" t="s">
        <v>1747</v>
      </c>
      <c r="F38" s="822" t="s">
        <v>1748</v>
      </c>
      <c r="G38" s="831">
        <v>2</v>
      </c>
      <c r="H38" s="831">
        <v>6146</v>
      </c>
      <c r="I38" s="822"/>
      <c r="J38" s="822">
        <v>3073</v>
      </c>
      <c r="K38" s="831">
        <v>2</v>
      </c>
      <c r="L38" s="831">
        <v>6168</v>
      </c>
      <c r="M38" s="822"/>
      <c r="N38" s="822">
        <v>3084</v>
      </c>
      <c r="O38" s="831">
        <v>2</v>
      </c>
      <c r="P38" s="831">
        <v>6296</v>
      </c>
      <c r="Q38" s="827"/>
      <c r="R38" s="832">
        <v>3148</v>
      </c>
    </row>
    <row r="39" spans="1:18" ht="14.45" customHeight="1" x14ac:dyDescent="0.2">
      <c r="A39" s="821" t="s">
        <v>1678</v>
      </c>
      <c r="B39" s="822" t="s">
        <v>1679</v>
      </c>
      <c r="C39" s="822" t="s">
        <v>577</v>
      </c>
      <c r="D39" s="822" t="s">
        <v>1734</v>
      </c>
      <c r="E39" s="822" t="s">
        <v>1749</v>
      </c>
      <c r="F39" s="822" t="s">
        <v>1750</v>
      </c>
      <c r="G39" s="831">
        <v>3</v>
      </c>
      <c r="H39" s="831">
        <v>2013</v>
      </c>
      <c r="I39" s="822"/>
      <c r="J39" s="822">
        <v>671</v>
      </c>
      <c r="K39" s="831">
        <v>2</v>
      </c>
      <c r="L39" s="831">
        <v>1346</v>
      </c>
      <c r="M39" s="822"/>
      <c r="N39" s="822">
        <v>673</v>
      </c>
      <c r="O39" s="831">
        <v>1</v>
      </c>
      <c r="P39" s="831">
        <v>701</v>
      </c>
      <c r="Q39" s="827"/>
      <c r="R39" s="832">
        <v>701</v>
      </c>
    </row>
    <row r="40" spans="1:18" ht="14.45" customHeight="1" x14ac:dyDescent="0.2">
      <c r="A40" s="821" t="s">
        <v>1678</v>
      </c>
      <c r="B40" s="822" t="s">
        <v>1679</v>
      </c>
      <c r="C40" s="822" t="s">
        <v>577</v>
      </c>
      <c r="D40" s="822" t="s">
        <v>1734</v>
      </c>
      <c r="E40" s="822" t="s">
        <v>1751</v>
      </c>
      <c r="F40" s="822" t="s">
        <v>1752</v>
      </c>
      <c r="G40" s="831">
        <v>2</v>
      </c>
      <c r="H40" s="831">
        <v>2714</v>
      </c>
      <c r="I40" s="822"/>
      <c r="J40" s="822">
        <v>1357</v>
      </c>
      <c r="K40" s="831"/>
      <c r="L40" s="831"/>
      <c r="M40" s="822"/>
      <c r="N40" s="822"/>
      <c r="O40" s="831">
        <v>3</v>
      </c>
      <c r="P40" s="831">
        <v>4209</v>
      </c>
      <c r="Q40" s="827"/>
      <c r="R40" s="832">
        <v>1403</v>
      </c>
    </row>
    <row r="41" spans="1:18" ht="14.45" customHeight="1" x14ac:dyDescent="0.2">
      <c r="A41" s="821" t="s">
        <v>1678</v>
      </c>
      <c r="B41" s="822" t="s">
        <v>1679</v>
      </c>
      <c r="C41" s="822" t="s">
        <v>577</v>
      </c>
      <c r="D41" s="822" t="s">
        <v>1734</v>
      </c>
      <c r="E41" s="822" t="s">
        <v>1753</v>
      </c>
      <c r="F41" s="822" t="s">
        <v>1754</v>
      </c>
      <c r="G41" s="831">
        <v>75</v>
      </c>
      <c r="H41" s="831">
        <v>107775</v>
      </c>
      <c r="I41" s="822"/>
      <c r="J41" s="822">
        <v>1437</v>
      </c>
      <c r="K41" s="831">
        <v>61</v>
      </c>
      <c r="L41" s="831">
        <v>87901</v>
      </c>
      <c r="M41" s="822"/>
      <c r="N41" s="822">
        <v>1441</v>
      </c>
      <c r="O41" s="831">
        <v>63</v>
      </c>
      <c r="P41" s="831">
        <v>93870</v>
      </c>
      <c r="Q41" s="827"/>
      <c r="R41" s="832">
        <v>1490</v>
      </c>
    </row>
    <row r="42" spans="1:18" ht="14.45" customHeight="1" x14ac:dyDescent="0.2">
      <c r="A42" s="821" t="s">
        <v>1678</v>
      </c>
      <c r="B42" s="822" t="s">
        <v>1679</v>
      </c>
      <c r="C42" s="822" t="s">
        <v>577</v>
      </c>
      <c r="D42" s="822" t="s">
        <v>1734</v>
      </c>
      <c r="E42" s="822" t="s">
        <v>1755</v>
      </c>
      <c r="F42" s="822" t="s">
        <v>1756</v>
      </c>
      <c r="G42" s="831">
        <v>169</v>
      </c>
      <c r="H42" s="831">
        <v>324480</v>
      </c>
      <c r="I42" s="822"/>
      <c r="J42" s="822">
        <v>1920</v>
      </c>
      <c r="K42" s="831">
        <v>123</v>
      </c>
      <c r="L42" s="831">
        <v>236775</v>
      </c>
      <c r="M42" s="822"/>
      <c r="N42" s="822">
        <v>1925</v>
      </c>
      <c r="O42" s="831">
        <v>158</v>
      </c>
      <c r="P42" s="831">
        <v>316000</v>
      </c>
      <c r="Q42" s="827"/>
      <c r="R42" s="832">
        <v>2000</v>
      </c>
    </row>
    <row r="43" spans="1:18" ht="14.45" customHeight="1" x14ac:dyDescent="0.2">
      <c r="A43" s="821" t="s">
        <v>1678</v>
      </c>
      <c r="B43" s="822" t="s">
        <v>1679</v>
      </c>
      <c r="C43" s="822" t="s">
        <v>577</v>
      </c>
      <c r="D43" s="822" t="s">
        <v>1734</v>
      </c>
      <c r="E43" s="822" t="s">
        <v>1757</v>
      </c>
      <c r="F43" s="822" t="s">
        <v>1758</v>
      </c>
      <c r="G43" s="831">
        <v>87</v>
      </c>
      <c r="H43" s="831">
        <v>106053</v>
      </c>
      <c r="I43" s="822"/>
      <c r="J43" s="822">
        <v>1219</v>
      </c>
      <c r="K43" s="831">
        <v>53</v>
      </c>
      <c r="L43" s="831">
        <v>64819</v>
      </c>
      <c r="M43" s="822"/>
      <c r="N43" s="822">
        <v>1223</v>
      </c>
      <c r="O43" s="831">
        <v>56</v>
      </c>
      <c r="P43" s="831">
        <v>70952</v>
      </c>
      <c r="Q43" s="827"/>
      <c r="R43" s="832">
        <v>1267</v>
      </c>
    </row>
    <row r="44" spans="1:18" ht="14.45" customHeight="1" x14ac:dyDescent="0.2">
      <c r="A44" s="821" t="s">
        <v>1678</v>
      </c>
      <c r="B44" s="822" t="s">
        <v>1679</v>
      </c>
      <c r="C44" s="822" t="s">
        <v>577</v>
      </c>
      <c r="D44" s="822" t="s">
        <v>1734</v>
      </c>
      <c r="E44" s="822" t="s">
        <v>1759</v>
      </c>
      <c r="F44" s="822" t="s">
        <v>1760</v>
      </c>
      <c r="G44" s="831">
        <v>156</v>
      </c>
      <c r="H44" s="831">
        <v>106860</v>
      </c>
      <c r="I44" s="822"/>
      <c r="J44" s="822">
        <v>685</v>
      </c>
      <c r="K44" s="831">
        <v>106</v>
      </c>
      <c r="L44" s="831">
        <v>72822</v>
      </c>
      <c r="M44" s="822"/>
      <c r="N44" s="822">
        <v>687</v>
      </c>
      <c r="O44" s="831">
        <v>117</v>
      </c>
      <c r="P44" s="831">
        <v>83655</v>
      </c>
      <c r="Q44" s="827"/>
      <c r="R44" s="832">
        <v>715</v>
      </c>
    </row>
    <row r="45" spans="1:18" ht="14.45" customHeight="1" x14ac:dyDescent="0.2">
      <c r="A45" s="821" t="s">
        <v>1678</v>
      </c>
      <c r="B45" s="822" t="s">
        <v>1679</v>
      </c>
      <c r="C45" s="822" t="s">
        <v>577</v>
      </c>
      <c r="D45" s="822" t="s">
        <v>1734</v>
      </c>
      <c r="E45" s="822" t="s">
        <v>1761</v>
      </c>
      <c r="F45" s="822" t="s">
        <v>1762</v>
      </c>
      <c r="G45" s="831">
        <v>94</v>
      </c>
      <c r="H45" s="831">
        <v>67680</v>
      </c>
      <c r="I45" s="822"/>
      <c r="J45" s="822">
        <v>720</v>
      </c>
      <c r="K45" s="831">
        <v>73</v>
      </c>
      <c r="L45" s="831">
        <v>52706</v>
      </c>
      <c r="M45" s="822"/>
      <c r="N45" s="822">
        <v>722</v>
      </c>
      <c r="O45" s="831">
        <v>54</v>
      </c>
      <c r="P45" s="831">
        <v>40716</v>
      </c>
      <c r="Q45" s="827"/>
      <c r="R45" s="832">
        <v>754</v>
      </c>
    </row>
    <row r="46" spans="1:18" ht="14.45" customHeight="1" x14ac:dyDescent="0.2">
      <c r="A46" s="821" t="s">
        <v>1678</v>
      </c>
      <c r="B46" s="822" t="s">
        <v>1679</v>
      </c>
      <c r="C46" s="822" t="s">
        <v>577</v>
      </c>
      <c r="D46" s="822" t="s">
        <v>1734</v>
      </c>
      <c r="E46" s="822" t="s">
        <v>1763</v>
      </c>
      <c r="F46" s="822" t="s">
        <v>1764</v>
      </c>
      <c r="G46" s="831">
        <v>2</v>
      </c>
      <c r="H46" s="831">
        <v>5300</v>
      </c>
      <c r="I46" s="822"/>
      <c r="J46" s="822">
        <v>2650</v>
      </c>
      <c r="K46" s="831"/>
      <c r="L46" s="831"/>
      <c r="M46" s="822"/>
      <c r="N46" s="822"/>
      <c r="O46" s="831">
        <v>5</v>
      </c>
      <c r="P46" s="831">
        <v>13860</v>
      </c>
      <c r="Q46" s="827"/>
      <c r="R46" s="832">
        <v>2772</v>
      </c>
    </row>
    <row r="47" spans="1:18" ht="14.45" customHeight="1" x14ac:dyDescent="0.2">
      <c r="A47" s="821" t="s">
        <v>1678</v>
      </c>
      <c r="B47" s="822" t="s">
        <v>1679</v>
      </c>
      <c r="C47" s="822" t="s">
        <v>577</v>
      </c>
      <c r="D47" s="822" t="s">
        <v>1734</v>
      </c>
      <c r="E47" s="822" t="s">
        <v>1765</v>
      </c>
      <c r="F47" s="822" t="s">
        <v>1766</v>
      </c>
      <c r="G47" s="831">
        <v>4082</v>
      </c>
      <c r="H47" s="831">
        <v>7474142</v>
      </c>
      <c r="I47" s="822"/>
      <c r="J47" s="822">
        <v>1831</v>
      </c>
      <c r="K47" s="831">
        <v>3490</v>
      </c>
      <c r="L47" s="831">
        <v>6404150</v>
      </c>
      <c r="M47" s="822"/>
      <c r="N47" s="822">
        <v>1835</v>
      </c>
      <c r="O47" s="831">
        <v>3862</v>
      </c>
      <c r="P47" s="831">
        <v>7372558</v>
      </c>
      <c r="Q47" s="827"/>
      <c r="R47" s="832">
        <v>1909</v>
      </c>
    </row>
    <row r="48" spans="1:18" ht="14.45" customHeight="1" x14ac:dyDescent="0.2">
      <c r="A48" s="821" t="s">
        <v>1678</v>
      </c>
      <c r="B48" s="822" t="s">
        <v>1679</v>
      </c>
      <c r="C48" s="822" t="s">
        <v>577</v>
      </c>
      <c r="D48" s="822" t="s">
        <v>1734</v>
      </c>
      <c r="E48" s="822" t="s">
        <v>1767</v>
      </c>
      <c r="F48" s="822" t="s">
        <v>1768</v>
      </c>
      <c r="G48" s="831">
        <v>1466</v>
      </c>
      <c r="H48" s="831">
        <v>631846</v>
      </c>
      <c r="I48" s="822"/>
      <c r="J48" s="822">
        <v>431</v>
      </c>
      <c r="K48" s="831">
        <v>1172</v>
      </c>
      <c r="L48" s="831">
        <v>507476</v>
      </c>
      <c r="M48" s="822"/>
      <c r="N48" s="822">
        <v>433</v>
      </c>
      <c r="O48" s="831">
        <v>1234</v>
      </c>
      <c r="P48" s="831">
        <v>557768</v>
      </c>
      <c r="Q48" s="827"/>
      <c r="R48" s="832">
        <v>452</v>
      </c>
    </row>
    <row r="49" spans="1:18" ht="14.45" customHeight="1" x14ac:dyDescent="0.2">
      <c r="A49" s="821" t="s">
        <v>1678</v>
      </c>
      <c r="B49" s="822" t="s">
        <v>1679</v>
      </c>
      <c r="C49" s="822" t="s">
        <v>577</v>
      </c>
      <c r="D49" s="822" t="s">
        <v>1734</v>
      </c>
      <c r="E49" s="822" t="s">
        <v>1769</v>
      </c>
      <c r="F49" s="822" t="s">
        <v>1770</v>
      </c>
      <c r="G49" s="831">
        <v>166</v>
      </c>
      <c r="H49" s="831">
        <v>586478</v>
      </c>
      <c r="I49" s="822"/>
      <c r="J49" s="822">
        <v>3533</v>
      </c>
      <c r="K49" s="831">
        <v>164</v>
      </c>
      <c r="L49" s="831">
        <v>581052</v>
      </c>
      <c r="M49" s="822"/>
      <c r="N49" s="822">
        <v>3543</v>
      </c>
      <c r="O49" s="831">
        <v>234</v>
      </c>
      <c r="P49" s="831">
        <v>847782</v>
      </c>
      <c r="Q49" s="827"/>
      <c r="R49" s="832">
        <v>3623</v>
      </c>
    </row>
    <row r="50" spans="1:18" ht="14.45" customHeight="1" x14ac:dyDescent="0.2">
      <c r="A50" s="821" t="s">
        <v>1678</v>
      </c>
      <c r="B50" s="822" t="s">
        <v>1679</v>
      </c>
      <c r="C50" s="822" t="s">
        <v>577</v>
      </c>
      <c r="D50" s="822" t="s">
        <v>1734</v>
      </c>
      <c r="E50" s="822" t="s">
        <v>1771</v>
      </c>
      <c r="F50" s="822" t="s">
        <v>1772</v>
      </c>
      <c r="G50" s="831"/>
      <c r="H50" s="831"/>
      <c r="I50" s="822"/>
      <c r="J50" s="822"/>
      <c r="K50" s="831">
        <v>7</v>
      </c>
      <c r="L50" s="831">
        <v>0</v>
      </c>
      <c r="M50" s="822"/>
      <c r="N50" s="822">
        <v>0</v>
      </c>
      <c r="O50" s="831">
        <v>6</v>
      </c>
      <c r="P50" s="831">
        <v>0</v>
      </c>
      <c r="Q50" s="827"/>
      <c r="R50" s="832">
        <v>0</v>
      </c>
    </row>
    <row r="51" spans="1:18" ht="14.45" customHeight="1" x14ac:dyDescent="0.2">
      <c r="A51" s="821" t="s">
        <v>1678</v>
      </c>
      <c r="B51" s="822" t="s">
        <v>1679</v>
      </c>
      <c r="C51" s="822" t="s">
        <v>577</v>
      </c>
      <c r="D51" s="822" t="s">
        <v>1734</v>
      </c>
      <c r="E51" s="822" t="s">
        <v>1773</v>
      </c>
      <c r="F51" s="822" t="s">
        <v>1774</v>
      </c>
      <c r="G51" s="831">
        <v>1105</v>
      </c>
      <c r="H51" s="831">
        <v>36833.310000000005</v>
      </c>
      <c r="I51" s="822"/>
      <c r="J51" s="822">
        <v>33.333312217194575</v>
      </c>
      <c r="K51" s="831">
        <v>1425</v>
      </c>
      <c r="L51" s="831">
        <v>50047.80999999999</v>
      </c>
      <c r="M51" s="822"/>
      <c r="N51" s="822">
        <v>35.121270175438589</v>
      </c>
      <c r="O51" s="831">
        <v>1210</v>
      </c>
      <c r="P51" s="831">
        <v>55122.26999999999</v>
      </c>
      <c r="Q51" s="827"/>
      <c r="R51" s="832">
        <v>45.555595041322306</v>
      </c>
    </row>
    <row r="52" spans="1:18" ht="14.45" customHeight="1" x14ac:dyDescent="0.2">
      <c r="A52" s="821" t="s">
        <v>1678</v>
      </c>
      <c r="B52" s="822" t="s">
        <v>1679</v>
      </c>
      <c r="C52" s="822" t="s">
        <v>577</v>
      </c>
      <c r="D52" s="822" t="s">
        <v>1734</v>
      </c>
      <c r="E52" s="822" t="s">
        <v>1775</v>
      </c>
      <c r="F52" s="822" t="s">
        <v>1776</v>
      </c>
      <c r="G52" s="831">
        <v>1329</v>
      </c>
      <c r="H52" s="831">
        <v>50502</v>
      </c>
      <c r="I52" s="822"/>
      <c r="J52" s="822">
        <v>38</v>
      </c>
      <c r="K52" s="831">
        <v>1242</v>
      </c>
      <c r="L52" s="831">
        <v>47196</v>
      </c>
      <c r="M52" s="822"/>
      <c r="N52" s="822">
        <v>38</v>
      </c>
      <c r="O52" s="831">
        <v>1177</v>
      </c>
      <c r="P52" s="831">
        <v>45903</v>
      </c>
      <c r="Q52" s="827"/>
      <c r="R52" s="832">
        <v>39</v>
      </c>
    </row>
    <row r="53" spans="1:18" ht="14.45" customHeight="1" x14ac:dyDescent="0.2">
      <c r="A53" s="821" t="s">
        <v>1678</v>
      </c>
      <c r="B53" s="822" t="s">
        <v>1679</v>
      </c>
      <c r="C53" s="822" t="s">
        <v>577</v>
      </c>
      <c r="D53" s="822" t="s">
        <v>1734</v>
      </c>
      <c r="E53" s="822" t="s">
        <v>1777</v>
      </c>
      <c r="F53" s="822" t="s">
        <v>1778</v>
      </c>
      <c r="G53" s="831">
        <v>616</v>
      </c>
      <c r="H53" s="831">
        <v>378224</v>
      </c>
      <c r="I53" s="822"/>
      <c r="J53" s="822">
        <v>614</v>
      </c>
      <c r="K53" s="831">
        <v>500</v>
      </c>
      <c r="L53" s="831">
        <v>309000</v>
      </c>
      <c r="M53" s="822"/>
      <c r="N53" s="822">
        <v>618</v>
      </c>
      <c r="O53" s="831">
        <v>601</v>
      </c>
      <c r="P53" s="831">
        <v>389448</v>
      </c>
      <c r="Q53" s="827"/>
      <c r="R53" s="832">
        <v>648</v>
      </c>
    </row>
    <row r="54" spans="1:18" ht="14.45" customHeight="1" x14ac:dyDescent="0.2">
      <c r="A54" s="821" t="s">
        <v>1678</v>
      </c>
      <c r="B54" s="822" t="s">
        <v>1679</v>
      </c>
      <c r="C54" s="822" t="s">
        <v>577</v>
      </c>
      <c r="D54" s="822" t="s">
        <v>1734</v>
      </c>
      <c r="E54" s="822" t="s">
        <v>1779</v>
      </c>
      <c r="F54" s="822" t="s">
        <v>1780</v>
      </c>
      <c r="G54" s="831"/>
      <c r="H54" s="831"/>
      <c r="I54" s="822"/>
      <c r="J54" s="822"/>
      <c r="K54" s="831"/>
      <c r="L54" s="831"/>
      <c r="M54" s="822"/>
      <c r="N54" s="822"/>
      <c r="O54" s="831">
        <v>2</v>
      </c>
      <c r="P54" s="831">
        <v>162</v>
      </c>
      <c r="Q54" s="827"/>
      <c r="R54" s="832">
        <v>81</v>
      </c>
    </row>
    <row r="55" spans="1:18" ht="14.45" customHeight="1" x14ac:dyDescent="0.2">
      <c r="A55" s="821" t="s">
        <v>1678</v>
      </c>
      <c r="B55" s="822" t="s">
        <v>1679</v>
      </c>
      <c r="C55" s="822" t="s">
        <v>577</v>
      </c>
      <c r="D55" s="822" t="s">
        <v>1734</v>
      </c>
      <c r="E55" s="822" t="s">
        <v>1781</v>
      </c>
      <c r="F55" s="822" t="s">
        <v>1782</v>
      </c>
      <c r="G55" s="831">
        <v>90</v>
      </c>
      <c r="H55" s="831">
        <v>39420</v>
      </c>
      <c r="I55" s="822"/>
      <c r="J55" s="822">
        <v>438</v>
      </c>
      <c r="K55" s="831">
        <v>63</v>
      </c>
      <c r="L55" s="831">
        <v>27720</v>
      </c>
      <c r="M55" s="822"/>
      <c r="N55" s="822">
        <v>440</v>
      </c>
      <c r="O55" s="831">
        <v>83</v>
      </c>
      <c r="P55" s="831">
        <v>38097</v>
      </c>
      <c r="Q55" s="827"/>
      <c r="R55" s="832">
        <v>459</v>
      </c>
    </row>
    <row r="56" spans="1:18" ht="14.45" customHeight="1" x14ac:dyDescent="0.2">
      <c r="A56" s="821" t="s">
        <v>1678</v>
      </c>
      <c r="B56" s="822" t="s">
        <v>1679</v>
      </c>
      <c r="C56" s="822" t="s">
        <v>577</v>
      </c>
      <c r="D56" s="822" t="s">
        <v>1734</v>
      </c>
      <c r="E56" s="822" t="s">
        <v>1783</v>
      </c>
      <c r="F56" s="822" t="s">
        <v>1784</v>
      </c>
      <c r="G56" s="831">
        <v>849</v>
      </c>
      <c r="H56" s="831">
        <v>1143603</v>
      </c>
      <c r="I56" s="822"/>
      <c r="J56" s="822">
        <v>1347</v>
      </c>
      <c r="K56" s="831">
        <v>785</v>
      </c>
      <c r="L56" s="831">
        <v>1060535</v>
      </c>
      <c r="M56" s="822"/>
      <c r="N56" s="822">
        <v>1351</v>
      </c>
      <c r="O56" s="831">
        <v>788</v>
      </c>
      <c r="P56" s="831">
        <v>1109504</v>
      </c>
      <c r="Q56" s="827"/>
      <c r="R56" s="832">
        <v>1408</v>
      </c>
    </row>
    <row r="57" spans="1:18" ht="14.45" customHeight="1" x14ac:dyDescent="0.2">
      <c r="A57" s="821" t="s">
        <v>1678</v>
      </c>
      <c r="B57" s="822" t="s">
        <v>1679</v>
      </c>
      <c r="C57" s="822" t="s">
        <v>577</v>
      </c>
      <c r="D57" s="822" t="s">
        <v>1734</v>
      </c>
      <c r="E57" s="822" t="s">
        <v>1785</v>
      </c>
      <c r="F57" s="822" t="s">
        <v>1786</v>
      </c>
      <c r="G57" s="831">
        <v>218</v>
      </c>
      <c r="H57" s="831">
        <v>111616</v>
      </c>
      <c r="I57" s="822"/>
      <c r="J57" s="822">
        <v>512</v>
      </c>
      <c r="K57" s="831">
        <v>173</v>
      </c>
      <c r="L57" s="831">
        <v>88922</v>
      </c>
      <c r="M57" s="822"/>
      <c r="N57" s="822">
        <v>514</v>
      </c>
      <c r="O57" s="831">
        <v>326</v>
      </c>
      <c r="P57" s="831">
        <v>175062</v>
      </c>
      <c r="Q57" s="827"/>
      <c r="R57" s="832">
        <v>537</v>
      </c>
    </row>
    <row r="58" spans="1:18" ht="14.45" customHeight="1" x14ac:dyDescent="0.2">
      <c r="A58" s="821" t="s">
        <v>1678</v>
      </c>
      <c r="B58" s="822" t="s">
        <v>1679</v>
      </c>
      <c r="C58" s="822" t="s">
        <v>577</v>
      </c>
      <c r="D58" s="822" t="s">
        <v>1734</v>
      </c>
      <c r="E58" s="822" t="s">
        <v>1787</v>
      </c>
      <c r="F58" s="822" t="s">
        <v>1788</v>
      </c>
      <c r="G58" s="831">
        <v>60</v>
      </c>
      <c r="H58" s="831">
        <v>140520</v>
      </c>
      <c r="I58" s="822"/>
      <c r="J58" s="822">
        <v>2342</v>
      </c>
      <c r="K58" s="831">
        <v>39</v>
      </c>
      <c r="L58" s="831">
        <v>91689</v>
      </c>
      <c r="M58" s="822"/>
      <c r="N58" s="822">
        <v>2351</v>
      </c>
      <c r="O58" s="831">
        <v>55</v>
      </c>
      <c r="P58" s="831">
        <v>134145</v>
      </c>
      <c r="Q58" s="827"/>
      <c r="R58" s="832">
        <v>2439</v>
      </c>
    </row>
    <row r="59" spans="1:18" ht="14.45" customHeight="1" x14ac:dyDescent="0.2">
      <c r="A59" s="821" t="s">
        <v>1678</v>
      </c>
      <c r="B59" s="822" t="s">
        <v>1679</v>
      </c>
      <c r="C59" s="822" t="s">
        <v>577</v>
      </c>
      <c r="D59" s="822" t="s">
        <v>1734</v>
      </c>
      <c r="E59" s="822" t="s">
        <v>1789</v>
      </c>
      <c r="F59" s="822" t="s">
        <v>1790</v>
      </c>
      <c r="G59" s="831">
        <v>69</v>
      </c>
      <c r="H59" s="831">
        <v>183402</v>
      </c>
      <c r="I59" s="822"/>
      <c r="J59" s="822">
        <v>2658</v>
      </c>
      <c r="K59" s="831">
        <v>48</v>
      </c>
      <c r="L59" s="831">
        <v>128016</v>
      </c>
      <c r="M59" s="822"/>
      <c r="N59" s="822">
        <v>2667</v>
      </c>
      <c r="O59" s="831">
        <v>66</v>
      </c>
      <c r="P59" s="831">
        <v>183480</v>
      </c>
      <c r="Q59" s="827"/>
      <c r="R59" s="832">
        <v>2780</v>
      </c>
    </row>
    <row r="60" spans="1:18" ht="14.45" customHeight="1" x14ac:dyDescent="0.2">
      <c r="A60" s="821" t="s">
        <v>1678</v>
      </c>
      <c r="B60" s="822" t="s">
        <v>1679</v>
      </c>
      <c r="C60" s="822" t="s">
        <v>577</v>
      </c>
      <c r="D60" s="822" t="s">
        <v>1734</v>
      </c>
      <c r="E60" s="822" t="s">
        <v>1791</v>
      </c>
      <c r="F60" s="822" t="s">
        <v>1792</v>
      </c>
      <c r="G60" s="831"/>
      <c r="H60" s="831"/>
      <c r="I60" s="822"/>
      <c r="J60" s="822"/>
      <c r="K60" s="831">
        <v>272</v>
      </c>
      <c r="L60" s="831">
        <v>97920</v>
      </c>
      <c r="M60" s="822"/>
      <c r="N60" s="822">
        <v>360</v>
      </c>
      <c r="O60" s="831">
        <v>39</v>
      </c>
      <c r="P60" s="831">
        <v>15132</v>
      </c>
      <c r="Q60" s="827"/>
      <c r="R60" s="832">
        <v>388</v>
      </c>
    </row>
    <row r="61" spans="1:18" ht="14.45" customHeight="1" x14ac:dyDescent="0.2">
      <c r="A61" s="821" t="s">
        <v>1678</v>
      </c>
      <c r="B61" s="822" t="s">
        <v>1679</v>
      </c>
      <c r="C61" s="822" t="s">
        <v>577</v>
      </c>
      <c r="D61" s="822" t="s">
        <v>1734</v>
      </c>
      <c r="E61" s="822" t="s">
        <v>1793</v>
      </c>
      <c r="F61" s="822" t="s">
        <v>1794</v>
      </c>
      <c r="G61" s="831">
        <v>2</v>
      </c>
      <c r="H61" s="831">
        <v>392</v>
      </c>
      <c r="I61" s="822"/>
      <c r="J61" s="822">
        <v>196</v>
      </c>
      <c r="K61" s="831">
        <v>2</v>
      </c>
      <c r="L61" s="831">
        <v>396</v>
      </c>
      <c r="M61" s="822"/>
      <c r="N61" s="822">
        <v>198</v>
      </c>
      <c r="O61" s="831"/>
      <c r="P61" s="831"/>
      <c r="Q61" s="827"/>
      <c r="R61" s="832"/>
    </row>
    <row r="62" spans="1:18" ht="14.45" customHeight="1" x14ac:dyDescent="0.2">
      <c r="A62" s="821" t="s">
        <v>1678</v>
      </c>
      <c r="B62" s="822" t="s">
        <v>1679</v>
      </c>
      <c r="C62" s="822" t="s">
        <v>577</v>
      </c>
      <c r="D62" s="822" t="s">
        <v>1734</v>
      </c>
      <c r="E62" s="822" t="s">
        <v>1795</v>
      </c>
      <c r="F62" s="822" t="s">
        <v>1796</v>
      </c>
      <c r="G62" s="831">
        <v>12</v>
      </c>
      <c r="H62" s="831">
        <v>12684</v>
      </c>
      <c r="I62" s="822"/>
      <c r="J62" s="822">
        <v>1057</v>
      </c>
      <c r="K62" s="831">
        <v>7</v>
      </c>
      <c r="L62" s="831">
        <v>7504</v>
      </c>
      <c r="M62" s="822"/>
      <c r="N62" s="822">
        <v>1072</v>
      </c>
      <c r="O62" s="831">
        <v>6</v>
      </c>
      <c r="P62" s="831">
        <v>6702</v>
      </c>
      <c r="Q62" s="827"/>
      <c r="R62" s="832">
        <v>1117</v>
      </c>
    </row>
    <row r="63" spans="1:18" ht="14.45" customHeight="1" x14ac:dyDescent="0.2">
      <c r="A63" s="821" t="s">
        <v>1678</v>
      </c>
      <c r="B63" s="822" t="s">
        <v>1679</v>
      </c>
      <c r="C63" s="822" t="s">
        <v>577</v>
      </c>
      <c r="D63" s="822" t="s">
        <v>1734</v>
      </c>
      <c r="E63" s="822" t="s">
        <v>1797</v>
      </c>
      <c r="F63" s="822" t="s">
        <v>1798</v>
      </c>
      <c r="G63" s="831">
        <v>9</v>
      </c>
      <c r="H63" s="831">
        <v>4743</v>
      </c>
      <c r="I63" s="822"/>
      <c r="J63" s="822">
        <v>527</v>
      </c>
      <c r="K63" s="831">
        <v>7</v>
      </c>
      <c r="L63" s="831">
        <v>3703</v>
      </c>
      <c r="M63" s="822"/>
      <c r="N63" s="822">
        <v>529</v>
      </c>
      <c r="O63" s="831">
        <v>10</v>
      </c>
      <c r="P63" s="831">
        <v>5570</v>
      </c>
      <c r="Q63" s="827"/>
      <c r="R63" s="832">
        <v>557</v>
      </c>
    </row>
    <row r="64" spans="1:18" ht="14.45" customHeight="1" x14ac:dyDescent="0.2">
      <c r="A64" s="821" t="s">
        <v>1678</v>
      </c>
      <c r="B64" s="822" t="s">
        <v>1679</v>
      </c>
      <c r="C64" s="822" t="s">
        <v>577</v>
      </c>
      <c r="D64" s="822" t="s">
        <v>1734</v>
      </c>
      <c r="E64" s="822" t="s">
        <v>1799</v>
      </c>
      <c r="F64" s="822" t="s">
        <v>1800</v>
      </c>
      <c r="G64" s="831">
        <v>8</v>
      </c>
      <c r="H64" s="831">
        <v>1144</v>
      </c>
      <c r="I64" s="822"/>
      <c r="J64" s="822">
        <v>143</v>
      </c>
      <c r="K64" s="831">
        <v>4</v>
      </c>
      <c r="L64" s="831">
        <v>576</v>
      </c>
      <c r="M64" s="822"/>
      <c r="N64" s="822">
        <v>144</v>
      </c>
      <c r="O64" s="831">
        <v>7</v>
      </c>
      <c r="P64" s="831">
        <v>1078</v>
      </c>
      <c r="Q64" s="827"/>
      <c r="R64" s="832">
        <v>154</v>
      </c>
    </row>
    <row r="65" spans="1:18" ht="14.45" customHeight="1" x14ac:dyDescent="0.2">
      <c r="A65" s="821" t="s">
        <v>1678</v>
      </c>
      <c r="B65" s="822" t="s">
        <v>1679</v>
      </c>
      <c r="C65" s="822" t="s">
        <v>577</v>
      </c>
      <c r="D65" s="822" t="s">
        <v>1734</v>
      </c>
      <c r="E65" s="822" t="s">
        <v>1801</v>
      </c>
      <c r="F65" s="822" t="s">
        <v>1802</v>
      </c>
      <c r="G65" s="831">
        <v>1</v>
      </c>
      <c r="H65" s="831">
        <v>2557</v>
      </c>
      <c r="I65" s="822"/>
      <c r="J65" s="822">
        <v>2557</v>
      </c>
      <c r="K65" s="831"/>
      <c r="L65" s="831"/>
      <c r="M65" s="822"/>
      <c r="N65" s="822"/>
      <c r="O65" s="831"/>
      <c r="P65" s="831"/>
      <c r="Q65" s="827"/>
      <c r="R65" s="832"/>
    </row>
    <row r="66" spans="1:18" ht="14.45" customHeight="1" x14ac:dyDescent="0.2">
      <c r="A66" s="821" t="s">
        <v>1678</v>
      </c>
      <c r="B66" s="822" t="s">
        <v>1679</v>
      </c>
      <c r="C66" s="822" t="s">
        <v>577</v>
      </c>
      <c r="D66" s="822" t="s">
        <v>1734</v>
      </c>
      <c r="E66" s="822" t="s">
        <v>1803</v>
      </c>
      <c r="F66" s="822" t="s">
        <v>1804</v>
      </c>
      <c r="G66" s="831">
        <v>1</v>
      </c>
      <c r="H66" s="831">
        <v>1700</v>
      </c>
      <c r="I66" s="822"/>
      <c r="J66" s="822">
        <v>1700</v>
      </c>
      <c r="K66" s="831"/>
      <c r="L66" s="831"/>
      <c r="M66" s="822"/>
      <c r="N66" s="822"/>
      <c r="O66" s="831">
        <v>2</v>
      </c>
      <c r="P66" s="831">
        <v>3530</v>
      </c>
      <c r="Q66" s="827"/>
      <c r="R66" s="832">
        <v>1765</v>
      </c>
    </row>
    <row r="67" spans="1:18" ht="14.45" customHeight="1" x14ac:dyDescent="0.2">
      <c r="A67" s="821" t="s">
        <v>1678</v>
      </c>
      <c r="B67" s="822" t="s">
        <v>1679</v>
      </c>
      <c r="C67" s="822" t="s">
        <v>577</v>
      </c>
      <c r="D67" s="822" t="s">
        <v>1734</v>
      </c>
      <c r="E67" s="822" t="s">
        <v>1805</v>
      </c>
      <c r="F67" s="822" t="s">
        <v>1806</v>
      </c>
      <c r="G67" s="831">
        <v>61</v>
      </c>
      <c r="H67" s="831">
        <v>44042</v>
      </c>
      <c r="I67" s="822"/>
      <c r="J67" s="822">
        <v>722</v>
      </c>
      <c r="K67" s="831">
        <v>39</v>
      </c>
      <c r="L67" s="831">
        <v>28236</v>
      </c>
      <c r="M67" s="822"/>
      <c r="N67" s="822">
        <v>724</v>
      </c>
      <c r="O67" s="831">
        <v>61</v>
      </c>
      <c r="P67" s="831">
        <v>45872</v>
      </c>
      <c r="Q67" s="827"/>
      <c r="R67" s="832">
        <v>752</v>
      </c>
    </row>
    <row r="68" spans="1:18" ht="14.45" customHeight="1" x14ac:dyDescent="0.2">
      <c r="A68" s="821" t="s">
        <v>1678</v>
      </c>
      <c r="B68" s="822" t="s">
        <v>1679</v>
      </c>
      <c r="C68" s="822" t="s">
        <v>577</v>
      </c>
      <c r="D68" s="822" t="s">
        <v>1734</v>
      </c>
      <c r="E68" s="822" t="s">
        <v>1807</v>
      </c>
      <c r="F68" s="822" t="s">
        <v>1808</v>
      </c>
      <c r="G68" s="831"/>
      <c r="H68" s="831"/>
      <c r="I68" s="822"/>
      <c r="J68" s="822"/>
      <c r="K68" s="831">
        <v>1</v>
      </c>
      <c r="L68" s="831">
        <v>1953</v>
      </c>
      <c r="M68" s="822"/>
      <c r="N68" s="822">
        <v>1953</v>
      </c>
      <c r="O68" s="831">
        <v>2</v>
      </c>
      <c r="P68" s="831">
        <v>4014</v>
      </c>
      <c r="Q68" s="827"/>
      <c r="R68" s="832">
        <v>2007</v>
      </c>
    </row>
    <row r="69" spans="1:18" ht="14.45" customHeight="1" x14ac:dyDescent="0.2">
      <c r="A69" s="821" t="s">
        <v>1678</v>
      </c>
      <c r="B69" s="822" t="s">
        <v>1679</v>
      </c>
      <c r="C69" s="822" t="s">
        <v>577</v>
      </c>
      <c r="D69" s="822" t="s">
        <v>1734</v>
      </c>
      <c r="E69" s="822" t="s">
        <v>1809</v>
      </c>
      <c r="F69" s="822" t="s">
        <v>1810</v>
      </c>
      <c r="G69" s="831"/>
      <c r="H69" s="831"/>
      <c r="I69" s="822"/>
      <c r="J69" s="822"/>
      <c r="K69" s="831">
        <v>2</v>
      </c>
      <c r="L69" s="831">
        <v>3490</v>
      </c>
      <c r="M69" s="822"/>
      <c r="N69" s="822">
        <v>1745</v>
      </c>
      <c r="O69" s="831"/>
      <c r="P69" s="831"/>
      <c r="Q69" s="827"/>
      <c r="R69" s="832"/>
    </row>
    <row r="70" spans="1:18" ht="14.45" customHeight="1" x14ac:dyDescent="0.2">
      <c r="A70" s="821" t="s">
        <v>1678</v>
      </c>
      <c r="B70" s="822" t="s">
        <v>1679</v>
      </c>
      <c r="C70" s="822" t="s">
        <v>577</v>
      </c>
      <c r="D70" s="822" t="s">
        <v>1734</v>
      </c>
      <c r="E70" s="822" t="s">
        <v>1811</v>
      </c>
      <c r="F70" s="822" t="s">
        <v>1812</v>
      </c>
      <c r="G70" s="831">
        <v>1</v>
      </c>
      <c r="H70" s="831">
        <v>1861</v>
      </c>
      <c r="I70" s="822"/>
      <c r="J70" s="822">
        <v>1861</v>
      </c>
      <c r="K70" s="831"/>
      <c r="L70" s="831"/>
      <c r="M70" s="822"/>
      <c r="N70" s="822"/>
      <c r="O70" s="831"/>
      <c r="P70" s="831"/>
      <c r="Q70" s="827"/>
      <c r="R70" s="832"/>
    </row>
    <row r="71" spans="1:18" ht="14.45" customHeight="1" x14ac:dyDescent="0.2">
      <c r="A71" s="821" t="s">
        <v>1678</v>
      </c>
      <c r="B71" s="822" t="s">
        <v>1679</v>
      </c>
      <c r="C71" s="822" t="s">
        <v>577</v>
      </c>
      <c r="D71" s="822" t="s">
        <v>1734</v>
      </c>
      <c r="E71" s="822" t="s">
        <v>1813</v>
      </c>
      <c r="F71" s="822" t="s">
        <v>1814</v>
      </c>
      <c r="G71" s="831"/>
      <c r="H71" s="831"/>
      <c r="I71" s="822"/>
      <c r="J71" s="822"/>
      <c r="K71" s="831">
        <v>1</v>
      </c>
      <c r="L71" s="831">
        <v>676</v>
      </c>
      <c r="M71" s="822"/>
      <c r="N71" s="822">
        <v>676</v>
      </c>
      <c r="O71" s="831">
        <v>1</v>
      </c>
      <c r="P71" s="831">
        <v>704</v>
      </c>
      <c r="Q71" s="827"/>
      <c r="R71" s="832">
        <v>704</v>
      </c>
    </row>
    <row r="72" spans="1:18" ht="14.45" customHeight="1" x14ac:dyDescent="0.2">
      <c r="A72" s="821" t="s">
        <v>1678</v>
      </c>
      <c r="B72" s="822" t="s">
        <v>1679</v>
      </c>
      <c r="C72" s="822" t="s">
        <v>577</v>
      </c>
      <c r="D72" s="822" t="s">
        <v>1734</v>
      </c>
      <c r="E72" s="822" t="s">
        <v>1815</v>
      </c>
      <c r="F72" s="822" t="s">
        <v>1816</v>
      </c>
      <c r="G72" s="831"/>
      <c r="H72" s="831"/>
      <c r="I72" s="822"/>
      <c r="J72" s="822"/>
      <c r="K72" s="831"/>
      <c r="L72" s="831"/>
      <c r="M72" s="822"/>
      <c r="N72" s="822"/>
      <c r="O72" s="831">
        <v>3</v>
      </c>
      <c r="P72" s="831">
        <v>0</v>
      </c>
      <c r="Q72" s="827"/>
      <c r="R72" s="832">
        <v>0</v>
      </c>
    </row>
    <row r="73" spans="1:18" ht="14.45" customHeight="1" x14ac:dyDescent="0.2">
      <c r="A73" s="821" t="s">
        <v>1678</v>
      </c>
      <c r="B73" s="822" t="s">
        <v>1679</v>
      </c>
      <c r="C73" s="822" t="s">
        <v>577</v>
      </c>
      <c r="D73" s="822" t="s">
        <v>1734</v>
      </c>
      <c r="E73" s="822" t="s">
        <v>1817</v>
      </c>
      <c r="F73" s="822" t="s">
        <v>1818</v>
      </c>
      <c r="G73" s="831"/>
      <c r="H73" s="831"/>
      <c r="I73" s="822"/>
      <c r="J73" s="822"/>
      <c r="K73" s="831"/>
      <c r="L73" s="831"/>
      <c r="M73" s="822"/>
      <c r="N73" s="822"/>
      <c r="O73" s="831">
        <v>1</v>
      </c>
      <c r="P73" s="831">
        <v>3052</v>
      </c>
      <c r="Q73" s="827"/>
      <c r="R73" s="832">
        <v>3052</v>
      </c>
    </row>
    <row r="74" spans="1:18" ht="14.45" customHeight="1" x14ac:dyDescent="0.2">
      <c r="A74" s="821" t="s">
        <v>1678</v>
      </c>
      <c r="B74" s="822" t="s">
        <v>1679</v>
      </c>
      <c r="C74" s="822" t="s">
        <v>583</v>
      </c>
      <c r="D74" s="822" t="s">
        <v>1680</v>
      </c>
      <c r="E74" s="822" t="s">
        <v>1819</v>
      </c>
      <c r="F74" s="822" t="s">
        <v>1820</v>
      </c>
      <c r="G74" s="831">
        <v>2.7</v>
      </c>
      <c r="H74" s="831">
        <v>5426.04</v>
      </c>
      <c r="I74" s="822"/>
      <c r="J74" s="822">
        <v>2009.6444444444444</v>
      </c>
      <c r="K74" s="831">
        <v>1.02</v>
      </c>
      <c r="L74" s="831">
        <v>2049.83</v>
      </c>
      <c r="M74" s="822"/>
      <c r="N74" s="822">
        <v>2009.6372549019607</v>
      </c>
      <c r="O74" s="831">
        <v>0.56000000000000005</v>
      </c>
      <c r="P74" s="831">
        <v>1127.4000000000001</v>
      </c>
      <c r="Q74" s="827"/>
      <c r="R74" s="832">
        <v>2013.2142857142858</v>
      </c>
    </row>
    <row r="75" spans="1:18" ht="14.45" customHeight="1" x14ac:dyDescent="0.2">
      <c r="A75" s="821" t="s">
        <v>1678</v>
      </c>
      <c r="B75" s="822" t="s">
        <v>1679</v>
      </c>
      <c r="C75" s="822" t="s">
        <v>583</v>
      </c>
      <c r="D75" s="822" t="s">
        <v>1680</v>
      </c>
      <c r="E75" s="822" t="s">
        <v>1821</v>
      </c>
      <c r="F75" s="822"/>
      <c r="G75" s="831">
        <v>12.650000000000004</v>
      </c>
      <c r="H75" s="831">
        <v>23010.9</v>
      </c>
      <c r="I75" s="822"/>
      <c r="J75" s="822">
        <v>1819.0434782608691</v>
      </c>
      <c r="K75" s="831"/>
      <c r="L75" s="831"/>
      <c r="M75" s="822"/>
      <c r="N75" s="822"/>
      <c r="O75" s="831"/>
      <c r="P75" s="831"/>
      <c r="Q75" s="827"/>
      <c r="R75" s="832"/>
    </row>
    <row r="76" spans="1:18" ht="14.45" customHeight="1" x14ac:dyDescent="0.2">
      <c r="A76" s="821" t="s">
        <v>1678</v>
      </c>
      <c r="B76" s="822" t="s">
        <v>1679</v>
      </c>
      <c r="C76" s="822" t="s">
        <v>583</v>
      </c>
      <c r="D76" s="822" t="s">
        <v>1680</v>
      </c>
      <c r="E76" s="822" t="s">
        <v>1822</v>
      </c>
      <c r="F76" s="822" t="s">
        <v>841</v>
      </c>
      <c r="G76" s="831">
        <v>0.1</v>
      </c>
      <c r="H76" s="831">
        <v>71.87</v>
      </c>
      <c r="I76" s="822"/>
      <c r="J76" s="822">
        <v>718.7</v>
      </c>
      <c r="K76" s="831">
        <v>0.70000000000000007</v>
      </c>
      <c r="L76" s="831">
        <v>502.73999999999978</v>
      </c>
      <c r="M76" s="822"/>
      <c r="N76" s="822">
        <v>718.19999999999959</v>
      </c>
      <c r="O76" s="831">
        <v>2.2000000000000002</v>
      </c>
      <c r="P76" s="831">
        <v>1580.0400000000002</v>
      </c>
      <c r="Q76" s="827"/>
      <c r="R76" s="832">
        <v>718.2</v>
      </c>
    </row>
    <row r="77" spans="1:18" ht="14.45" customHeight="1" x14ac:dyDescent="0.2">
      <c r="A77" s="821" t="s">
        <v>1678</v>
      </c>
      <c r="B77" s="822" t="s">
        <v>1679</v>
      </c>
      <c r="C77" s="822" t="s">
        <v>583</v>
      </c>
      <c r="D77" s="822" t="s">
        <v>1680</v>
      </c>
      <c r="E77" s="822" t="s">
        <v>1823</v>
      </c>
      <c r="F77" s="822" t="s">
        <v>915</v>
      </c>
      <c r="G77" s="831">
        <v>668.72000000000025</v>
      </c>
      <c r="H77" s="831">
        <v>438357.8600000001</v>
      </c>
      <c r="I77" s="822"/>
      <c r="J77" s="822">
        <v>655.51779519081219</v>
      </c>
      <c r="K77" s="831">
        <v>45.589999999999989</v>
      </c>
      <c r="L77" s="831">
        <v>29889.759999999995</v>
      </c>
      <c r="M77" s="822"/>
      <c r="N77" s="822">
        <v>655.62096951085766</v>
      </c>
      <c r="O77" s="831">
        <v>9.85</v>
      </c>
      <c r="P77" s="831">
        <v>6692.5899999999992</v>
      </c>
      <c r="Q77" s="827"/>
      <c r="R77" s="832">
        <v>679.45076142131973</v>
      </c>
    </row>
    <row r="78" spans="1:18" ht="14.45" customHeight="1" x14ac:dyDescent="0.2">
      <c r="A78" s="821" t="s">
        <v>1678</v>
      </c>
      <c r="B78" s="822" t="s">
        <v>1679</v>
      </c>
      <c r="C78" s="822" t="s">
        <v>583</v>
      </c>
      <c r="D78" s="822" t="s">
        <v>1680</v>
      </c>
      <c r="E78" s="822" t="s">
        <v>1824</v>
      </c>
      <c r="F78" s="822" t="s">
        <v>915</v>
      </c>
      <c r="G78" s="831">
        <v>1.1300000000000001</v>
      </c>
      <c r="H78" s="831">
        <v>3701.76</v>
      </c>
      <c r="I78" s="822"/>
      <c r="J78" s="822">
        <v>3275.8938053097345</v>
      </c>
      <c r="K78" s="831">
        <v>2.0200000000000009</v>
      </c>
      <c r="L78" s="831">
        <v>6610.7800000000007</v>
      </c>
      <c r="M78" s="822"/>
      <c r="N78" s="822">
        <v>3272.6633663366324</v>
      </c>
      <c r="O78" s="831">
        <v>0.39</v>
      </c>
      <c r="P78" s="831">
        <v>1309.3699999999999</v>
      </c>
      <c r="Q78" s="827"/>
      <c r="R78" s="832">
        <v>3357.3589743589741</v>
      </c>
    </row>
    <row r="79" spans="1:18" ht="14.45" customHeight="1" x14ac:dyDescent="0.2">
      <c r="A79" s="821" t="s">
        <v>1678</v>
      </c>
      <c r="B79" s="822" t="s">
        <v>1679</v>
      </c>
      <c r="C79" s="822" t="s">
        <v>583</v>
      </c>
      <c r="D79" s="822" t="s">
        <v>1683</v>
      </c>
      <c r="E79" s="822" t="s">
        <v>1825</v>
      </c>
      <c r="F79" s="822" t="s">
        <v>1826</v>
      </c>
      <c r="G79" s="831">
        <v>654492</v>
      </c>
      <c r="H79" s="831">
        <v>22247037.020000011</v>
      </c>
      <c r="I79" s="822"/>
      <c r="J79" s="822">
        <v>33.991304737109104</v>
      </c>
      <c r="K79" s="831">
        <v>624669</v>
      </c>
      <c r="L79" s="831">
        <v>21318738.780000001</v>
      </c>
      <c r="M79" s="822"/>
      <c r="N79" s="822">
        <v>34.12805626659879</v>
      </c>
      <c r="O79" s="831">
        <v>616207</v>
      </c>
      <c r="P79" s="831">
        <v>21204688.909999993</v>
      </c>
      <c r="Q79" s="827"/>
      <c r="R79" s="832">
        <v>34.411632633189811</v>
      </c>
    </row>
    <row r="80" spans="1:18" ht="14.45" customHeight="1" x14ac:dyDescent="0.2">
      <c r="A80" s="821" t="s">
        <v>1678</v>
      </c>
      <c r="B80" s="822" t="s">
        <v>1679</v>
      </c>
      <c r="C80" s="822" t="s">
        <v>583</v>
      </c>
      <c r="D80" s="822" t="s">
        <v>1683</v>
      </c>
      <c r="E80" s="822" t="s">
        <v>1827</v>
      </c>
      <c r="F80" s="822" t="s">
        <v>1828</v>
      </c>
      <c r="G80" s="831">
        <v>37526</v>
      </c>
      <c r="H80" s="831">
        <v>1920580.6800000004</v>
      </c>
      <c r="I80" s="822"/>
      <c r="J80" s="822">
        <v>51.180000000000014</v>
      </c>
      <c r="K80" s="831">
        <v>9787</v>
      </c>
      <c r="L80" s="831">
        <v>719621.83000000007</v>
      </c>
      <c r="M80" s="822"/>
      <c r="N80" s="822">
        <v>73.528336568917965</v>
      </c>
      <c r="O80" s="831">
        <v>10957</v>
      </c>
      <c r="P80" s="831">
        <v>826207.09</v>
      </c>
      <c r="Q80" s="827"/>
      <c r="R80" s="832">
        <v>75.404498494113355</v>
      </c>
    </row>
    <row r="81" spans="1:18" ht="14.45" customHeight="1" x14ac:dyDescent="0.2">
      <c r="A81" s="821" t="s">
        <v>1678</v>
      </c>
      <c r="B81" s="822" t="s">
        <v>1679</v>
      </c>
      <c r="C81" s="822" t="s">
        <v>583</v>
      </c>
      <c r="D81" s="822" t="s">
        <v>1683</v>
      </c>
      <c r="E81" s="822" t="s">
        <v>1829</v>
      </c>
      <c r="F81" s="822" t="s">
        <v>1830</v>
      </c>
      <c r="G81" s="831">
        <v>4862</v>
      </c>
      <c r="H81" s="831">
        <v>290990.69999999995</v>
      </c>
      <c r="I81" s="822"/>
      <c r="J81" s="822">
        <v>59.849999999999987</v>
      </c>
      <c r="K81" s="831">
        <v>1179</v>
      </c>
      <c r="L81" s="831">
        <v>72862.200000000012</v>
      </c>
      <c r="M81" s="822"/>
      <c r="N81" s="822">
        <v>61.800000000000011</v>
      </c>
      <c r="O81" s="831">
        <v>3785</v>
      </c>
      <c r="P81" s="831">
        <v>241142.34999999998</v>
      </c>
      <c r="Q81" s="827"/>
      <c r="R81" s="832">
        <v>63.709999999999994</v>
      </c>
    </row>
    <row r="82" spans="1:18" ht="14.45" customHeight="1" x14ac:dyDescent="0.2">
      <c r="A82" s="821" t="s">
        <v>1678</v>
      </c>
      <c r="B82" s="822" t="s">
        <v>1679</v>
      </c>
      <c r="C82" s="822" t="s">
        <v>583</v>
      </c>
      <c r="D82" s="822" t="s">
        <v>1683</v>
      </c>
      <c r="E82" s="822" t="s">
        <v>1831</v>
      </c>
      <c r="F82" s="822" t="s">
        <v>1832</v>
      </c>
      <c r="G82" s="831"/>
      <c r="H82" s="831"/>
      <c r="I82" s="822"/>
      <c r="J82" s="822"/>
      <c r="K82" s="831">
        <v>1</v>
      </c>
      <c r="L82" s="831">
        <v>45339.43</v>
      </c>
      <c r="M82" s="822"/>
      <c r="N82" s="822">
        <v>45339.43</v>
      </c>
      <c r="O82" s="831"/>
      <c r="P82" s="831"/>
      <c r="Q82" s="827"/>
      <c r="R82" s="832"/>
    </row>
    <row r="83" spans="1:18" ht="14.45" customHeight="1" x14ac:dyDescent="0.2">
      <c r="A83" s="821" t="s">
        <v>1678</v>
      </c>
      <c r="B83" s="822" t="s">
        <v>1679</v>
      </c>
      <c r="C83" s="822" t="s">
        <v>583</v>
      </c>
      <c r="D83" s="822" t="s">
        <v>1683</v>
      </c>
      <c r="E83" s="822" t="s">
        <v>1833</v>
      </c>
      <c r="F83" s="822" t="s">
        <v>1834</v>
      </c>
      <c r="G83" s="831"/>
      <c r="H83" s="831"/>
      <c r="I83" s="822"/>
      <c r="J83" s="822"/>
      <c r="K83" s="831">
        <v>2</v>
      </c>
      <c r="L83" s="831">
        <v>53429.279999999999</v>
      </c>
      <c r="M83" s="822"/>
      <c r="N83" s="822">
        <v>26714.639999999999</v>
      </c>
      <c r="O83" s="831"/>
      <c r="P83" s="831"/>
      <c r="Q83" s="827"/>
      <c r="R83" s="832"/>
    </row>
    <row r="84" spans="1:18" ht="14.45" customHeight="1" x14ac:dyDescent="0.2">
      <c r="A84" s="821" t="s">
        <v>1678</v>
      </c>
      <c r="B84" s="822" t="s">
        <v>1679</v>
      </c>
      <c r="C84" s="822" t="s">
        <v>583</v>
      </c>
      <c r="D84" s="822" t="s">
        <v>1734</v>
      </c>
      <c r="E84" s="822" t="s">
        <v>1835</v>
      </c>
      <c r="F84" s="822" t="s">
        <v>1836</v>
      </c>
      <c r="G84" s="831">
        <v>2638</v>
      </c>
      <c r="H84" s="831">
        <v>38290570</v>
      </c>
      <c r="I84" s="822"/>
      <c r="J84" s="822">
        <v>14515</v>
      </c>
      <c r="K84" s="831">
        <v>2481</v>
      </c>
      <c r="L84" s="831">
        <v>36026601</v>
      </c>
      <c r="M84" s="822"/>
      <c r="N84" s="822">
        <v>14521</v>
      </c>
      <c r="O84" s="831">
        <v>2758</v>
      </c>
      <c r="P84" s="831">
        <v>40570180</v>
      </c>
      <c r="Q84" s="827"/>
      <c r="R84" s="832">
        <v>14710</v>
      </c>
    </row>
    <row r="85" spans="1:18" ht="14.45" customHeight="1" x14ac:dyDescent="0.2">
      <c r="A85" s="821" t="s">
        <v>1678</v>
      </c>
      <c r="B85" s="822" t="s">
        <v>1679</v>
      </c>
      <c r="C85" s="822" t="s">
        <v>583</v>
      </c>
      <c r="D85" s="822" t="s">
        <v>1734</v>
      </c>
      <c r="E85" s="822" t="s">
        <v>1837</v>
      </c>
      <c r="F85" s="822" t="s">
        <v>1838</v>
      </c>
      <c r="G85" s="831"/>
      <c r="H85" s="831"/>
      <c r="I85" s="822"/>
      <c r="J85" s="822"/>
      <c r="K85" s="831"/>
      <c r="L85" s="831"/>
      <c r="M85" s="822"/>
      <c r="N85" s="822"/>
      <c r="O85" s="831">
        <v>1</v>
      </c>
      <c r="P85" s="831">
        <v>16591</v>
      </c>
      <c r="Q85" s="827"/>
      <c r="R85" s="832">
        <v>16591</v>
      </c>
    </row>
    <row r="86" spans="1:18" ht="14.45" customHeight="1" thickBot="1" x14ac:dyDescent="0.25">
      <c r="A86" s="813" t="s">
        <v>1678</v>
      </c>
      <c r="B86" s="814" t="s">
        <v>1679</v>
      </c>
      <c r="C86" s="814" t="s">
        <v>1839</v>
      </c>
      <c r="D86" s="814" t="s">
        <v>1680</v>
      </c>
      <c r="E86" s="814" t="s">
        <v>1720</v>
      </c>
      <c r="F86" s="814" t="s">
        <v>1840</v>
      </c>
      <c r="G86" s="833"/>
      <c r="H86" s="833"/>
      <c r="I86" s="814"/>
      <c r="J86" s="814"/>
      <c r="K86" s="833">
        <v>0</v>
      </c>
      <c r="L86" s="833">
        <v>0</v>
      </c>
      <c r="M86" s="814"/>
      <c r="N86" s="814"/>
      <c r="O86" s="833">
        <v>0</v>
      </c>
      <c r="P86" s="833">
        <v>0</v>
      </c>
      <c r="Q86" s="819"/>
      <c r="R86" s="834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33A4385A-72B5-4451-9406-3F557117F6A9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55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8" hidden="1" customWidth="1" outlineLevel="1"/>
    <col min="10" max="11" width="9.28515625" style="247" hidden="1" customWidth="1"/>
    <col min="12" max="13" width="11.140625" style="328" customWidth="1"/>
    <col min="14" max="15" width="9.28515625" style="247" hidden="1" customWidth="1"/>
    <col min="16" max="17" width="11.140625" style="328" customWidth="1"/>
    <col min="18" max="18" width="11.140625" style="331" customWidth="1"/>
    <col min="19" max="19" width="11.140625" style="328" customWidth="1"/>
    <col min="20" max="16384" width="8.85546875" style="247"/>
  </cols>
  <sheetData>
    <row r="1" spans="1:19" ht="18.600000000000001" customHeight="1" thickBot="1" x14ac:dyDescent="0.35">
      <c r="A1" s="516" t="s">
        <v>1842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0" t="s">
        <v>328</v>
      </c>
      <c r="B2" s="318"/>
      <c r="C2" s="318"/>
      <c r="D2" s="318"/>
      <c r="E2" s="220"/>
      <c r="F2" s="220"/>
      <c r="G2" s="220"/>
      <c r="H2" s="351"/>
      <c r="I2" s="351"/>
      <c r="J2" s="220"/>
      <c r="K2" s="220"/>
      <c r="L2" s="351"/>
      <c r="M2" s="351"/>
      <c r="N2" s="220"/>
      <c r="O2" s="220"/>
      <c r="P2" s="351"/>
      <c r="Q2" s="351"/>
      <c r="R2" s="348"/>
      <c r="S2" s="351"/>
    </row>
    <row r="3" spans="1:19" ht="14.45" customHeight="1" thickBot="1" x14ac:dyDescent="0.25">
      <c r="G3" s="112" t="s">
        <v>158</v>
      </c>
      <c r="H3" s="207">
        <f t="shared" ref="H3:Q3" si="0">SUBTOTAL(9,H6:H1048576)</f>
        <v>2145592.6800000016</v>
      </c>
      <c r="I3" s="208">
        <f t="shared" si="0"/>
        <v>84764459.870000005</v>
      </c>
      <c r="J3" s="78"/>
      <c r="K3" s="78"/>
      <c r="L3" s="208">
        <f t="shared" si="0"/>
        <v>1851036.61</v>
      </c>
      <c r="M3" s="208">
        <f t="shared" si="0"/>
        <v>77244071.499999985</v>
      </c>
      <c r="N3" s="78"/>
      <c r="O3" s="78"/>
      <c r="P3" s="208">
        <f t="shared" si="0"/>
        <v>1783726.4400000002</v>
      </c>
      <c r="Q3" s="208">
        <f t="shared" si="0"/>
        <v>84110197.360000014</v>
      </c>
      <c r="R3" s="79">
        <f>IF(M3=0,0,Q3/M3)</f>
        <v>1.088888709860407</v>
      </c>
      <c r="S3" s="209">
        <f>IF(P3=0,0,Q3/P3)</f>
        <v>47.154202277788741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0" t="s">
        <v>166</v>
      </c>
      <c r="E4" s="636" t="s">
        <v>119</v>
      </c>
      <c r="F4" s="641" t="s">
        <v>89</v>
      </c>
      <c r="G4" s="637" t="s">
        <v>80</v>
      </c>
      <c r="H4" s="638">
        <v>2019</v>
      </c>
      <c r="I4" s="639"/>
      <c r="J4" s="206"/>
      <c r="K4" s="206"/>
      <c r="L4" s="638">
        <v>2020</v>
      </c>
      <c r="M4" s="639"/>
      <c r="N4" s="206"/>
      <c r="O4" s="206"/>
      <c r="P4" s="638">
        <v>2021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70"/>
      <c r="B5" s="870"/>
      <c r="C5" s="871"/>
      <c r="D5" s="880"/>
      <c r="E5" s="872"/>
      <c r="F5" s="873"/>
      <c r="G5" s="874"/>
      <c r="H5" s="875" t="s">
        <v>90</v>
      </c>
      <c r="I5" s="876" t="s">
        <v>14</v>
      </c>
      <c r="J5" s="877"/>
      <c r="K5" s="877"/>
      <c r="L5" s="875" t="s">
        <v>90</v>
      </c>
      <c r="M5" s="876" t="s">
        <v>14</v>
      </c>
      <c r="N5" s="877"/>
      <c r="O5" s="877"/>
      <c r="P5" s="875" t="s">
        <v>90</v>
      </c>
      <c r="Q5" s="876" t="s">
        <v>14</v>
      </c>
      <c r="R5" s="878"/>
      <c r="S5" s="879"/>
    </row>
    <row r="6" spans="1:19" ht="14.45" customHeight="1" x14ac:dyDescent="0.2">
      <c r="A6" s="806" t="s">
        <v>1678</v>
      </c>
      <c r="B6" s="807" t="s">
        <v>1679</v>
      </c>
      <c r="C6" s="807" t="s">
        <v>577</v>
      </c>
      <c r="D6" s="807" t="s">
        <v>1670</v>
      </c>
      <c r="E6" s="807" t="s">
        <v>1680</v>
      </c>
      <c r="F6" s="807" t="s">
        <v>1681</v>
      </c>
      <c r="G6" s="807" t="s">
        <v>1682</v>
      </c>
      <c r="H6" s="225"/>
      <c r="I6" s="225"/>
      <c r="J6" s="807"/>
      <c r="K6" s="807"/>
      <c r="L6" s="225"/>
      <c r="M6" s="225"/>
      <c r="N6" s="807"/>
      <c r="O6" s="807"/>
      <c r="P6" s="225">
        <v>0</v>
      </c>
      <c r="Q6" s="225">
        <v>0</v>
      </c>
      <c r="R6" s="812"/>
      <c r="S6" s="830"/>
    </row>
    <row r="7" spans="1:19" ht="14.45" customHeight="1" x14ac:dyDescent="0.2">
      <c r="A7" s="821" t="s">
        <v>1678</v>
      </c>
      <c r="B7" s="822" t="s">
        <v>1679</v>
      </c>
      <c r="C7" s="822" t="s">
        <v>577</v>
      </c>
      <c r="D7" s="822" t="s">
        <v>1670</v>
      </c>
      <c r="E7" s="822" t="s">
        <v>1734</v>
      </c>
      <c r="F7" s="822" t="s">
        <v>1735</v>
      </c>
      <c r="G7" s="822" t="s">
        <v>1736</v>
      </c>
      <c r="H7" s="831">
        <v>2</v>
      </c>
      <c r="I7" s="831">
        <v>76</v>
      </c>
      <c r="J7" s="822"/>
      <c r="K7" s="822">
        <v>38</v>
      </c>
      <c r="L7" s="831">
        <v>2</v>
      </c>
      <c r="M7" s="831">
        <v>76</v>
      </c>
      <c r="N7" s="822"/>
      <c r="O7" s="822">
        <v>38</v>
      </c>
      <c r="P7" s="831"/>
      <c r="Q7" s="831"/>
      <c r="R7" s="827"/>
      <c r="S7" s="832"/>
    </row>
    <row r="8" spans="1:19" ht="14.45" customHeight="1" x14ac:dyDescent="0.2">
      <c r="A8" s="821" t="s">
        <v>1678</v>
      </c>
      <c r="B8" s="822" t="s">
        <v>1679</v>
      </c>
      <c r="C8" s="822" t="s">
        <v>577</v>
      </c>
      <c r="D8" s="822" t="s">
        <v>1670</v>
      </c>
      <c r="E8" s="822" t="s">
        <v>1734</v>
      </c>
      <c r="F8" s="822" t="s">
        <v>1739</v>
      </c>
      <c r="G8" s="822" t="s">
        <v>1740</v>
      </c>
      <c r="H8" s="831"/>
      <c r="I8" s="831"/>
      <c r="J8" s="822"/>
      <c r="K8" s="822"/>
      <c r="L8" s="831">
        <v>3</v>
      </c>
      <c r="M8" s="831">
        <v>540</v>
      </c>
      <c r="N8" s="822"/>
      <c r="O8" s="822">
        <v>180</v>
      </c>
      <c r="P8" s="831">
        <v>4</v>
      </c>
      <c r="Q8" s="831">
        <v>776</v>
      </c>
      <c r="R8" s="827"/>
      <c r="S8" s="832">
        <v>194</v>
      </c>
    </row>
    <row r="9" spans="1:19" ht="14.45" customHeight="1" x14ac:dyDescent="0.2">
      <c r="A9" s="821" t="s">
        <v>1678</v>
      </c>
      <c r="B9" s="822" t="s">
        <v>1679</v>
      </c>
      <c r="C9" s="822" t="s">
        <v>577</v>
      </c>
      <c r="D9" s="822" t="s">
        <v>1670</v>
      </c>
      <c r="E9" s="822" t="s">
        <v>1734</v>
      </c>
      <c r="F9" s="822" t="s">
        <v>1765</v>
      </c>
      <c r="G9" s="822" t="s">
        <v>1766</v>
      </c>
      <c r="H9" s="831">
        <v>8</v>
      </c>
      <c r="I9" s="831">
        <v>14648</v>
      </c>
      <c r="J9" s="822"/>
      <c r="K9" s="822">
        <v>1831</v>
      </c>
      <c r="L9" s="831">
        <v>5</v>
      </c>
      <c r="M9" s="831">
        <v>9175</v>
      </c>
      <c r="N9" s="822"/>
      <c r="O9" s="822">
        <v>1835</v>
      </c>
      <c r="P9" s="831">
        <v>6</v>
      </c>
      <c r="Q9" s="831">
        <v>11454</v>
      </c>
      <c r="R9" s="827"/>
      <c r="S9" s="832">
        <v>1909</v>
      </c>
    </row>
    <row r="10" spans="1:19" ht="14.45" customHeight="1" x14ac:dyDescent="0.2">
      <c r="A10" s="821" t="s">
        <v>1678</v>
      </c>
      <c r="B10" s="822" t="s">
        <v>1679</v>
      </c>
      <c r="C10" s="822" t="s">
        <v>577</v>
      </c>
      <c r="D10" s="822" t="s">
        <v>1670</v>
      </c>
      <c r="E10" s="822" t="s">
        <v>1734</v>
      </c>
      <c r="F10" s="822" t="s">
        <v>1771</v>
      </c>
      <c r="G10" s="822" t="s">
        <v>1772</v>
      </c>
      <c r="H10" s="831"/>
      <c r="I10" s="831"/>
      <c r="J10" s="822"/>
      <c r="K10" s="822"/>
      <c r="L10" s="831">
        <v>7</v>
      </c>
      <c r="M10" s="831">
        <v>0</v>
      </c>
      <c r="N10" s="822"/>
      <c r="O10" s="822">
        <v>0</v>
      </c>
      <c r="P10" s="831">
        <v>6</v>
      </c>
      <c r="Q10" s="831">
        <v>0</v>
      </c>
      <c r="R10" s="827"/>
      <c r="S10" s="832">
        <v>0</v>
      </c>
    </row>
    <row r="11" spans="1:19" ht="14.45" customHeight="1" x14ac:dyDescent="0.2">
      <c r="A11" s="821" t="s">
        <v>1678</v>
      </c>
      <c r="B11" s="822" t="s">
        <v>1679</v>
      </c>
      <c r="C11" s="822" t="s">
        <v>577</v>
      </c>
      <c r="D11" s="822" t="s">
        <v>1670</v>
      </c>
      <c r="E11" s="822" t="s">
        <v>1734</v>
      </c>
      <c r="F11" s="822" t="s">
        <v>1773</v>
      </c>
      <c r="G11" s="822" t="s">
        <v>1774</v>
      </c>
      <c r="H11" s="831"/>
      <c r="I11" s="831"/>
      <c r="J11" s="822"/>
      <c r="K11" s="822"/>
      <c r="L11" s="831">
        <v>83</v>
      </c>
      <c r="M11" s="831">
        <v>2766.67</v>
      </c>
      <c r="N11" s="822"/>
      <c r="O11" s="822">
        <v>33.333373493975905</v>
      </c>
      <c r="P11" s="831">
        <v>4</v>
      </c>
      <c r="Q11" s="831">
        <v>182.24</v>
      </c>
      <c r="R11" s="827"/>
      <c r="S11" s="832">
        <v>45.56</v>
      </c>
    </row>
    <row r="12" spans="1:19" ht="14.45" customHeight="1" x14ac:dyDescent="0.2">
      <c r="A12" s="821" t="s">
        <v>1678</v>
      </c>
      <c r="B12" s="822" t="s">
        <v>1679</v>
      </c>
      <c r="C12" s="822" t="s">
        <v>577</v>
      </c>
      <c r="D12" s="822" t="s">
        <v>1670</v>
      </c>
      <c r="E12" s="822" t="s">
        <v>1734</v>
      </c>
      <c r="F12" s="822" t="s">
        <v>1775</v>
      </c>
      <c r="G12" s="822" t="s">
        <v>1776</v>
      </c>
      <c r="H12" s="831"/>
      <c r="I12" s="831"/>
      <c r="J12" s="822"/>
      <c r="K12" s="822"/>
      <c r="L12" s="831">
        <v>83</v>
      </c>
      <c r="M12" s="831">
        <v>3154</v>
      </c>
      <c r="N12" s="822"/>
      <c r="O12" s="822">
        <v>38</v>
      </c>
      <c r="P12" s="831">
        <v>4</v>
      </c>
      <c r="Q12" s="831">
        <v>156</v>
      </c>
      <c r="R12" s="827"/>
      <c r="S12" s="832">
        <v>39</v>
      </c>
    </row>
    <row r="13" spans="1:19" ht="14.45" customHeight="1" x14ac:dyDescent="0.2">
      <c r="A13" s="821" t="s">
        <v>1678</v>
      </c>
      <c r="B13" s="822" t="s">
        <v>1679</v>
      </c>
      <c r="C13" s="822" t="s">
        <v>577</v>
      </c>
      <c r="D13" s="822" t="s">
        <v>1670</v>
      </c>
      <c r="E13" s="822" t="s">
        <v>1734</v>
      </c>
      <c r="F13" s="822" t="s">
        <v>1791</v>
      </c>
      <c r="G13" s="822" t="s">
        <v>1792</v>
      </c>
      <c r="H13" s="831"/>
      <c r="I13" s="831"/>
      <c r="J13" s="822"/>
      <c r="K13" s="822"/>
      <c r="L13" s="831">
        <v>80</v>
      </c>
      <c r="M13" s="831">
        <v>28800</v>
      </c>
      <c r="N13" s="822"/>
      <c r="O13" s="822">
        <v>360</v>
      </c>
      <c r="P13" s="831"/>
      <c r="Q13" s="831"/>
      <c r="R13" s="827"/>
      <c r="S13" s="832"/>
    </row>
    <row r="14" spans="1:19" ht="14.45" customHeight="1" x14ac:dyDescent="0.2">
      <c r="A14" s="821" t="s">
        <v>1678</v>
      </c>
      <c r="B14" s="822" t="s">
        <v>1679</v>
      </c>
      <c r="C14" s="822" t="s">
        <v>577</v>
      </c>
      <c r="D14" s="822" t="s">
        <v>934</v>
      </c>
      <c r="E14" s="822" t="s">
        <v>1680</v>
      </c>
      <c r="F14" s="822" t="s">
        <v>1681</v>
      </c>
      <c r="G14" s="822" t="s">
        <v>1682</v>
      </c>
      <c r="H14" s="831"/>
      <c r="I14" s="831"/>
      <c r="J14" s="822"/>
      <c r="K14" s="822"/>
      <c r="L14" s="831">
        <v>16</v>
      </c>
      <c r="M14" s="831">
        <v>28220.320000000003</v>
      </c>
      <c r="N14" s="822"/>
      <c r="O14" s="822">
        <v>1763.7700000000002</v>
      </c>
      <c r="P14" s="831"/>
      <c r="Q14" s="831"/>
      <c r="R14" s="827"/>
      <c r="S14" s="832"/>
    </row>
    <row r="15" spans="1:19" ht="14.45" customHeight="1" x14ac:dyDescent="0.2">
      <c r="A15" s="821" t="s">
        <v>1678</v>
      </c>
      <c r="B15" s="822" t="s">
        <v>1679</v>
      </c>
      <c r="C15" s="822" t="s">
        <v>577</v>
      </c>
      <c r="D15" s="822" t="s">
        <v>934</v>
      </c>
      <c r="E15" s="822" t="s">
        <v>1683</v>
      </c>
      <c r="F15" s="822" t="s">
        <v>1684</v>
      </c>
      <c r="G15" s="822" t="s">
        <v>1685</v>
      </c>
      <c r="H15" s="831">
        <v>1146</v>
      </c>
      <c r="I15" s="831">
        <v>30277.32</v>
      </c>
      <c r="J15" s="822"/>
      <c r="K15" s="822">
        <v>26.419999999999998</v>
      </c>
      <c r="L15" s="831">
        <v>760</v>
      </c>
      <c r="M15" s="831">
        <v>21234.400000000001</v>
      </c>
      <c r="N15" s="822"/>
      <c r="O15" s="822">
        <v>27.94</v>
      </c>
      <c r="P15" s="831"/>
      <c r="Q15" s="831"/>
      <c r="R15" s="827"/>
      <c r="S15" s="832"/>
    </row>
    <row r="16" spans="1:19" ht="14.45" customHeight="1" x14ac:dyDescent="0.2">
      <c r="A16" s="821" t="s">
        <v>1678</v>
      </c>
      <c r="B16" s="822" t="s">
        <v>1679</v>
      </c>
      <c r="C16" s="822" t="s">
        <v>577</v>
      </c>
      <c r="D16" s="822" t="s">
        <v>934</v>
      </c>
      <c r="E16" s="822" t="s">
        <v>1683</v>
      </c>
      <c r="F16" s="822" t="s">
        <v>1686</v>
      </c>
      <c r="G16" s="822" t="s">
        <v>1687</v>
      </c>
      <c r="H16" s="831">
        <v>4391</v>
      </c>
      <c r="I16" s="831">
        <v>11542.359999999997</v>
      </c>
      <c r="J16" s="822"/>
      <c r="K16" s="822">
        <v>2.6286404008198581</v>
      </c>
      <c r="L16" s="831">
        <v>2263</v>
      </c>
      <c r="M16" s="831">
        <v>5634.87</v>
      </c>
      <c r="N16" s="822"/>
      <c r="O16" s="822">
        <v>2.4899999999999998</v>
      </c>
      <c r="P16" s="831">
        <v>1673</v>
      </c>
      <c r="Q16" s="831">
        <v>4366.53</v>
      </c>
      <c r="R16" s="827"/>
      <c r="S16" s="832">
        <v>2.61</v>
      </c>
    </row>
    <row r="17" spans="1:19" ht="14.45" customHeight="1" x14ac:dyDescent="0.2">
      <c r="A17" s="821" t="s">
        <v>1678</v>
      </c>
      <c r="B17" s="822" t="s">
        <v>1679</v>
      </c>
      <c r="C17" s="822" t="s">
        <v>577</v>
      </c>
      <c r="D17" s="822" t="s">
        <v>934</v>
      </c>
      <c r="E17" s="822" t="s">
        <v>1683</v>
      </c>
      <c r="F17" s="822" t="s">
        <v>1688</v>
      </c>
      <c r="G17" s="822" t="s">
        <v>1689</v>
      </c>
      <c r="H17" s="831">
        <v>2035</v>
      </c>
      <c r="I17" s="831">
        <v>14842.25</v>
      </c>
      <c r="J17" s="822"/>
      <c r="K17" s="822">
        <v>7.2934889434889438</v>
      </c>
      <c r="L17" s="831">
        <v>1362</v>
      </c>
      <c r="M17" s="831">
        <v>9738.2999999999993</v>
      </c>
      <c r="N17" s="822"/>
      <c r="O17" s="822">
        <v>7.1499999999999995</v>
      </c>
      <c r="P17" s="831">
        <v>1533</v>
      </c>
      <c r="Q17" s="831">
        <v>11190.900000000001</v>
      </c>
      <c r="R17" s="827"/>
      <c r="S17" s="832">
        <v>7.3000000000000007</v>
      </c>
    </row>
    <row r="18" spans="1:19" ht="14.45" customHeight="1" x14ac:dyDescent="0.2">
      <c r="A18" s="821" t="s">
        <v>1678</v>
      </c>
      <c r="B18" s="822" t="s">
        <v>1679</v>
      </c>
      <c r="C18" s="822" t="s">
        <v>577</v>
      </c>
      <c r="D18" s="822" t="s">
        <v>934</v>
      </c>
      <c r="E18" s="822" t="s">
        <v>1683</v>
      </c>
      <c r="F18" s="822" t="s">
        <v>1692</v>
      </c>
      <c r="G18" s="822" t="s">
        <v>1693</v>
      </c>
      <c r="H18" s="831">
        <v>69060</v>
      </c>
      <c r="I18" s="831">
        <v>363686.80000000005</v>
      </c>
      <c r="J18" s="822"/>
      <c r="K18" s="822">
        <v>5.2662438459310748</v>
      </c>
      <c r="L18" s="831">
        <v>43262</v>
      </c>
      <c r="M18" s="831">
        <v>224086.50999999992</v>
      </c>
      <c r="N18" s="822"/>
      <c r="O18" s="822">
        <v>5.1797538255281754</v>
      </c>
      <c r="P18" s="831">
        <v>2254</v>
      </c>
      <c r="Q18" s="831">
        <v>12013.820000000002</v>
      </c>
      <c r="R18" s="827"/>
      <c r="S18" s="832">
        <v>5.330000000000001</v>
      </c>
    </row>
    <row r="19" spans="1:19" ht="14.45" customHeight="1" x14ac:dyDescent="0.2">
      <c r="A19" s="821" t="s">
        <v>1678</v>
      </c>
      <c r="B19" s="822" t="s">
        <v>1679</v>
      </c>
      <c r="C19" s="822" t="s">
        <v>577</v>
      </c>
      <c r="D19" s="822" t="s">
        <v>934</v>
      </c>
      <c r="E19" s="822" t="s">
        <v>1683</v>
      </c>
      <c r="F19" s="822" t="s">
        <v>1694</v>
      </c>
      <c r="G19" s="822" t="s">
        <v>1695</v>
      </c>
      <c r="H19" s="831">
        <v>518.5</v>
      </c>
      <c r="I19" s="831">
        <v>4780.5200000000004</v>
      </c>
      <c r="J19" s="822"/>
      <c r="K19" s="822">
        <v>9.2199035679845718</v>
      </c>
      <c r="L19" s="831">
        <v>298</v>
      </c>
      <c r="M19" s="831">
        <v>2765.44</v>
      </c>
      <c r="N19" s="822"/>
      <c r="O19" s="822">
        <v>9.2799999999999994</v>
      </c>
      <c r="P19" s="831">
        <v>102</v>
      </c>
      <c r="Q19" s="831">
        <v>963.9</v>
      </c>
      <c r="R19" s="827"/>
      <c r="S19" s="832">
        <v>9.4499999999999993</v>
      </c>
    </row>
    <row r="20" spans="1:19" ht="14.45" customHeight="1" x14ac:dyDescent="0.2">
      <c r="A20" s="821" t="s">
        <v>1678</v>
      </c>
      <c r="B20" s="822" t="s">
        <v>1679</v>
      </c>
      <c r="C20" s="822" t="s">
        <v>577</v>
      </c>
      <c r="D20" s="822" t="s">
        <v>934</v>
      </c>
      <c r="E20" s="822" t="s">
        <v>1683</v>
      </c>
      <c r="F20" s="822" t="s">
        <v>1696</v>
      </c>
      <c r="G20" s="822" t="s">
        <v>1697</v>
      </c>
      <c r="H20" s="831">
        <v>878</v>
      </c>
      <c r="I20" s="831">
        <v>8191.12</v>
      </c>
      <c r="J20" s="822"/>
      <c r="K20" s="822">
        <v>9.3292938496583151</v>
      </c>
      <c r="L20" s="831">
        <v>316</v>
      </c>
      <c r="M20" s="831">
        <v>2945.12</v>
      </c>
      <c r="N20" s="822"/>
      <c r="O20" s="822">
        <v>9.32</v>
      </c>
      <c r="P20" s="831">
        <v>180</v>
      </c>
      <c r="Q20" s="831">
        <v>1708.2</v>
      </c>
      <c r="R20" s="827"/>
      <c r="S20" s="832">
        <v>9.49</v>
      </c>
    </row>
    <row r="21" spans="1:19" ht="14.45" customHeight="1" x14ac:dyDescent="0.2">
      <c r="A21" s="821" t="s">
        <v>1678</v>
      </c>
      <c r="B21" s="822" t="s">
        <v>1679</v>
      </c>
      <c r="C21" s="822" t="s">
        <v>577</v>
      </c>
      <c r="D21" s="822" t="s">
        <v>934</v>
      </c>
      <c r="E21" s="822" t="s">
        <v>1683</v>
      </c>
      <c r="F21" s="822" t="s">
        <v>1698</v>
      </c>
      <c r="G21" s="822" t="s">
        <v>1699</v>
      </c>
      <c r="H21" s="831">
        <v>652</v>
      </c>
      <c r="I21" s="831">
        <v>6700.88</v>
      </c>
      <c r="J21" s="822"/>
      <c r="K21" s="822">
        <v>10.277423312883435</v>
      </c>
      <c r="L21" s="831">
        <v>441</v>
      </c>
      <c r="M21" s="831">
        <v>4555.5300000000007</v>
      </c>
      <c r="N21" s="822"/>
      <c r="O21" s="822">
        <v>10.330000000000002</v>
      </c>
      <c r="P21" s="831">
        <v>366</v>
      </c>
      <c r="Q21" s="831">
        <v>3872.2800000000007</v>
      </c>
      <c r="R21" s="827"/>
      <c r="S21" s="832">
        <v>10.580000000000002</v>
      </c>
    </row>
    <row r="22" spans="1:19" ht="14.45" customHeight="1" x14ac:dyDescent="0.2">
      <c r="A22" s="821" t="s">
        <v>1678</v>
      </c>
      <c r="B22" s="822" t="s">
        <v>1679</v>
      </c>
      <c r="C22" s="822" t="s">
        <v>577</v>
      </c>
      <c r="D22" s="822" t="s">
        <v>934</v>
      </c>
      <c r="E22" s="822" t="s">
        <v>1683</v>
      </c>
      <c r="F22" s="822" t="s">
        <v>1700</v>
      </c>
      <c r="G22" s="822" t="s">
        <v>1701</v>
      </c>
      <c r="H22" s="831">
        <v>7.84</v>
      </c>
      <c r="I22" s="831">
        <v>78.150000000000006</v>
      </c>
      <c r="J22" s="822"/>
      <c r="K22" s="822">
        <v>9.9681122448979593</v>
      </c>
      <c r="L22" s="831">
        <v>0.60000000000000009</v>
      </c>
      <c r="M22" s="831">
        <v>39.869999999999997</v>
      </c>
      <c r="N22" s="822"/>
      <c r="O22" s="822">
        <v>66.449999999999989</v>
      </c>
      <c r="P22" s="831"/>
      <c r="Q22" s="831"/>
      <c r="R22" s="827"/>
      <c r="S22" s="832"/>
    </row>
    <row r="23" spans="1:19" ht="14.45" customHeight="1" x14ac:dyDescent="0.2">
      <c r="A23" s="821" t="s">
        <v>1678</v>
      </c>
      <c r="B23" s="822" t="s">
        <v>1679</v>
      </c>
      <c r="C23" s="822" t="s">
        <v>577</v>
      </c>
      <c r="D23" s="822" t="s">
        <v>934</v>
      </c>
      <c r="E23" s="822" t="s">
        <v>1683</v>
      </c>
      <c r="F23" s="822" t="s">
        <v>1702</v>
      </c>
      <c r="G23" s="822" t="s">
        <v>1703</v>
      </c>
      <c r="H23" s="831"/>
      <c r="I23" s="831"/>
      <c r="J23" s="822"/>
      <c r="K23" s="822"/>
      <c r="L23" s="831">
        <v>975</v>
      </c>
      <c r="M23" s="831">
        <v>7536.75</v>
      </c>
      <c r="N23" s="822"/>
      <c r="O23" s="822">
        <v>7.73</v>
      </c>
      <c r="P23" s="831"/>
      <c r="Q23" s="831"/>
      <c r="R23" s="827"/>
      <c r="S23" s="832"/>
    </row>
    <row r="24" spans="1:19" ht="14.45" customHeight="1" x14ac:dyDescent="0.2">
      <c r="A24" s="821" t="s">
        <v>1678</v>
      </c>
      <c r="B24" s="822" t="s">
        <v>1679</v>
      </c>
      <c r="C24" s="822" t="s">
        <v>577</v>
      </c>
      <c r="D24" s="822" t="s">
        <v>934</v>
      </c>
      <c r="E24" s="822" t="s">
        <v>1683</v>
      </c>
      <c r="F24" s="822" t="s">
        <v>1704</v>
      </c>
      <c r="G24" s="822" t="s">
        <v>1705</v>
      </c>
      <c r="H24" s="831">
        <v>4455</v>
      </c>
      <c r="I24" s="831">
        <v>89862.75</v>
      </c>
      <c r="J24" s="822"/>
      <c r="K24" s="822">
        <v>20.171212121212122</v>
      </c>
      <c r="L24" s="831">
        <v>2110</v>
      </c>
      <c r="M24" s="831">
        <v>42326.6</v>
      </c>
      <c r="N24" s="822"/>
      <c r="O24" s="822">
        <v>20.059999999999999</v>
      </c>
      <c r="P24" s="831">
        <v>590</v>
      </c>
      <c r="Q24" s="831">
        <v>12095</v>
      </c>
      <c r="R24" s="827"/>
      <c r="S24" s="832">
        <v>20.5</v>
      </c>
    </row>
    <row r="25" spans="1:19" ht="14.45" customHeight="1" x14ac:dyDescent="0.2">
      <c r="A25" s="821" t="s">
        <v>1678</v>
      </c>
      <c r="B25" s="822" t="s">
        <v>1679</v>
      </c>
      <c r="C25" s="822" t="s">
        <v>577</v>
      </c>
      <c r="D25" s="822" t="s">
        <v>934</v>
      </c>
      <c r="E25" s="822" t="s">
        <v>1683</v>
      </c>
      <c r="F25" s="822" t="s">
        <v>1708</v>
      </c>
      <c r="G25" s="822" t="s">
        <v>1709</v>
      </c>
      <c r="H25" s="831">
        <v>7</v>
      </c>
      <c r="I25" s="831">
        <v>12724.529999999999</v>
      </c>
      <c r="J25" s="822"/>
      <c r="K25" s="822">
        <v>1817.7899999999997</v>
      </c>
      <c r="L25" s="831">
        <v>3</v>
      </c>
      <c r="M25" s="831">
        <v>5538.36</v>
      </c>
      <c r="N25" s="822"/>
      <c r="O25" s="822">
        <v>1846.12</v>
      </c>
      <c r="P25" s="831">
        <v>5</v>
      </c>
      <c r="Q25" s="831">
        <v>9265.25</v>
      </c>
      <c r="R25" s="827"/>
      <c r="S25" s="832">
        <v>1853.05</v>
      </c>
    </row>
    <row r="26" spans="1:19" ht="14.45" customHeight="1" x14ac:dyDescent="0.2">
      <c r="A26" s="821" t="s">
        <v>1678</v>
      </c>
      <c r="B26" s="822" t="s">
        <v>1679</v>
      </c>
      <c r="C26" s="822" t="s">
        <v>577</v>
      </c>
      <c r="D26" s="822" t="s">
        <v>934</v>
      </c>
      <c r="E26" s="822" t="s">
        <v>1683</v>
      </c>
      <c r="F26" s="822" t="s">
        <v>1710</v>
      </c>
      <c r="G26" s="822" t="s">
        <v>1711</v>
      </c>
      <c r="H26" s="831"/>
      <c r="I26" s="831"/>
      <c r="J26" s="822"/>
      <c r="K26" s="822"/>
      <c r="L26" s="831"/>
      <c r="M26" s="831"/>
      <c r="N26" s="822"/>
      <c r="O26" s="822"/>
      <c r="P26" s="831">
        <v>185</v>
      </c>
      <c r="Q26" s="831">
        <v>36883.449999999997</v>
      </c>
      <c r="R26" s="827"/>
      <c r="S26" s="832">
        <v>199.36999999999998</v>
      </c>
    </row>
    <row r="27" spans="1:19" ht="14.45" customHeight="1" x14ac:dyDescent="0.2">
      <c r="A27" s="821" t="s">
        <v>1678</v>
      </c>
      <c r="B27" s="822" t="s">
        <v>1679</v>
      </c>
      <c r="C27" s="822" t="s">
        <v>577</v>
      </c>
      <c r="D27" s="822" t="s">
        <v>934</v>
      </c>
      <c r="E27" s="822" t="s">
        <v>1683</v>
      </c>
      <c r="F27" s="822" t="s">
        <v>1712</v>
      </c>
      <c r="G27" s="822" t="s">
        <v>1713</v>
      </c>
      <c r="H27" s="831">
        <v>86670</v>
      </c>
      <c r="I27" s="831">
        <v>326713.2</v>
      </c>
      <c r="J27" s="822"/>
      <c r="K27" s="822">
        <v>3.7696227068189687</v>
      </c>
      <c r="L27" s="831">
        <v>66849</v>
      </c>
      <c r="M27" s="831">
        <v>244667.34000000003</v>
      </c>
      <c r="N27" s="822"/>
      <c r="O27" s="822">
        <v>3.6600000000000006</v>
      </c>
      <c r="P27" s="831">
        <v>29550</v>
      </c>
      <c r="Q27" s="831">
        <v>112448.25000000001</v>
      </c>
      <c r="R27" s="827"/>
      <c r="S27" s="832">
        <v>3.8053553299492391</v>
      </c>
    </row>
    <row r="28" spans="1:19" ht="14.45" customHeight="1" x14ac:dyDescent="0.2">
      <c r="A28" s="821" t="s">
        <v>1678</v>
      </c>
      <c r="B28" s="822" t="s">
        <v>1679</v>
      </c>
      <c r="C28" s="822" t="s">
        <v>577</v>
      </c>
      <c r="D28" s="822" t="s">
        <v>934</v>
      </c>
      <c r="E28" s="822" t="s">
        <v>1683</v>
      </c>
      <c r="F28" s="822" t="s">
        <v>1714</v>
      </c>
      <c r="G28" s="822" t="s">
        <v>1715</v>
      </c>
      <c r="H28" s="831">
        <v>218</v>
      </c>
      <c r="I28" s="831">
        <v>1316.72</v>
      </c>
      <c r="J28" s="822"/>
      <c r="K28" s="822">
        <v>6.04</v>
      </c>
      <c r="L28" s="831"/>
      <c r="M28" s="831"/>
      <c r="N28" s="822"/>
      <c r="O28" s="822"/>
      <c r="P28" s="831"/>
      <c r="Q28" s="831"/>
      <c r="R28" s="827"/>
      <c r="S28" s="832"/>
    </row>
    <row r="29" spans="1:19" ht="14.45" customHeight="1" x14ac:dyDescent="0.2">
      <c r="A29" s="821" t="s">
        <v>1678</v>
      </c>
      <c r="B29" s="822" t="s">
        <v>1679</v>
      </c>
      <c r="C29" s="822" t="s">
        <v>577</v>
      </c>
      <c r="D29" s="822" t="s">
        <v>934</v>
      </c>
      <c r="E29" s="822" t="s">
        <v>1683</v>
      </c>
      <c r="F29" s="822" t="s">
        <v>1716</v>
      </c>
      <c r="G29" s="822" t="s">
        <v>1717</v>
      </c>
      <c r="H29" s="831">
        <v>450</v>
      </c>
      <c r="I29" s="831">
        <v>67410</v>
      </c>
      <c r="J29" s="822"/>
      <c r="K29" s="822">
        <v>149.80000000000001</v>
      </c>
      <c r="L29" s="831">
        <v>310</v>
      </c>
      <c r="M29" s="831">
        <v>48270.1</v>
      </c>
      <c r="N29" s="822"/>
      <c r="O29" s="822">
        <v>155.71</v>
      </c>
      <c r="P29" s="831"/>
      <c r="Q29" s="831"/>
      <c r="R29" s="827"/>
      <c r="S29" s="832"/>
    </row>
    <row r="30" spans="1:19" ht="14.45" customHeight="1" x14ac:dyDescent="0.2">
      <c r="A30" s="821" t="s">
        <v>1678</v>
      </c>
      <c r="B30" s="822" t="s">
        <v>1679</v>
      </c>
      <c r="C30" s="822" t="s">
        <v>577</v>
      </c>
      <c r="D30" s="822" t="s">
        <v>934</v>
      </c>
      <c r="E30" s="822" t="s">
        <v>1683</v>
      </c>
      <c r="F30" s="822" t="s">
        <v>1718</v>
      </c>
      <c r="G30" s="822" t="s">
        <v>1719</v>
      </c>
      <c r="H30" s="831">
        <v>3180</v>
      </c>
      <c r="I30" s="831">
        <v>64798.02</v>
      </c>
      <c r="J30" s="822"/>
      <c r="K30" s="822">
        <v>20.376735849056601</v>
      </c>
      <c r="L30" s="831">
        <v>2263.1999999999998</v>
      </c>
      <c r="M30" s="831">
        <v>46585.920000000006</v>
      </c>
      <c r="N30" s="822"/>
      <c r="O30" s="822">
        <v>20.584093319194064</v>
      </c>
      <c r="P30" s="831">
        <v>4458</v>
      </c>
      <c r="Q30" s="831">
        <v>94063.799999999988</v>
      </c>
      <c r="R30" s="827"/>
      <c r="S30" s="832">
        <v>21.099999999999998</v>
      </c>
    </row>
    <row r="31" spans="1:19" ht="14.45" customHeight="1" x14ac:dyDescent="0.2">
      <c r="A31" s="821" t="s">
        <v>1678</v>
      </c>
      <c r="B31" s="822" t="s">
        <v>1679</v>
      </c>
      <c r="C31" s="822" t="s">
        <v>577</v>
      </c>
      <c r="D31" s="822" t="s">
        <v>934</v>
      </c>
      <c r="E31" s="822" t="s">
        <v>1683</v>
      </c>
      <c r="F31" s="822" t="s">
        <v>1722</v>
      </c>
      <c r="G31" s="822" t="s">
        <v>1723</v>
      </c>
      <c r="H31" s="831">
        <v>2795</v>
      </c>
      <c r="I31" s="831">
        <v>53867.95</v>
      </c>
      <c r="J31" s="822"/>
      <c r="K31" s="822">
        <v>19.272969588550982</v>
      </c>
      <c r="L31" s="831">
        <v>874</v>
      </c>
      <c r="M31" s="831">
        <v>16999.3</v>
      </c>
      <c r="N31" s="822"/>
      <c r="O31" s="822">
        <v>19.45</v>
      </c>
      <c r="P31" s="831">
        <v>740</v>
      </c>
      <c r="Q31" s="831">
        <v>14481.8</v>
      </c>
      <c r="R31" s="827"/>
      <c r="S31" s="832">
        <v>19.57</v>
      </c>
    </row>
    <row r="32" spans="1:19" ht="14.45" customHeight="1" x14ac:dyDescent="0.2">
      <c r="A32" s="821" t="s">
        <v>1678</v>
      </c>
      <c r="B32" s="822" t="s">
        <v>1679</v>
      </c>
      <c r="C32" s="822" t="s">
        <v>577</v>
      </c>
      <c r="D32" s="822" t="s">
        <v>934</v>
      </c>
      <c r="E32" s="822" t="s">
        <v>1734</v>
      </c>
      <c r="F32" s="822" t="s">
        <v>1735</v>
      </c>
      <c r="G32" s="822" t="s">
        <v>1736</v>
      </c>
      <c r="H32" s="831">
        <v>67</v>
      </c>
      <c r="I32" s="831">
        <v>2546</v>
      </c>
      <c r="J32" s="822"/>
      <c r="K32" s="822">
        <v>38</v>
      </c>
      <c r="L32" s="831">
        <v>86</v>
      </c>
      <c r="M32" s="831">
        <v>3268</v>
      </c>
      <c r="N32" s="822"/>
      <c r="O32" s="822">
        <v>38</v>
      </c>
      <c r="P32" s="831">
        <v>57</v>
      </c>
      <c r="Q32" s="831">
        <v>2280</v>
      </c>
      <c r="R32" s="827"/>
      <c r="S32" s="832">
        <v>40</v>
      </c>
    </row>
    <row r="33" spans="1:19" ht="14.45" customHeight="1" x14ac:dyDescent="0.2">
      <c r="A33" s="821" t="s">
        <v>1678</v>
      </c>
      <c r="B33" s="822" t="s">
        <v>1679</v>
      </c>
      <c r="C33" s="822" t="s">
        <v>577</v>
      </c>
      <c r="D33" s="822" t="s">
        <v>934</v>
      </c>
      <c r="E33" s="822" t="s">
        <v>1734</v>
      </c>
      <c r="F33" s="822" t="s">
        <v>1737</v>
      </c>
      <c r="G33" s="822" t="s">
        <v>1738</v>
      </c>
      <c r="H33" s="831">
        <v>21</v>
      </c>
      <c r="I33" s="831">
        <v>9387</v>
      </c>
      <c r="J33" s="822"/>
      <c r="K33" s="822">
        <v>447</v>
      </c>
      <c r="L33" s="831">
        <v>15</v>
      </c>
      <c r="M33" s="831">
        <v>6735</v>
      </c>
      <c r="N33" s="822"/>
      <c r="O33" s="822">
        <v>449</v>
      </c>
      <c r="P33" s="831"/>
      <c r="Q33" s="831"/>
      <c r="R33" s="827"/>
      <c r="S33" s="832"/>
    </row>
    <row r="34" spans="1:19" ht="14.45" customHeight="1" x14ac:dyDescent="0.2">
      <c r="A34" s="821" t="s">
        <v>1678</v>
      </c>
      <c r="B34" s="822" t="s">
        <v>1679</v>
      </c>
      <c r="C34" s="822" t="s">
        <v>577</v>
      </c>
      <c r="D34" s="822" t="s">
        <v>934</v>
      </c>
      <c r="E34" s="822" t="s">
        <v>1734</v>
      </c>
      <c r="F34" s="822" t="s">
        <v>1739</v>
      </c>
      <c r="G34" s="822" t="s">
        <v>1740</v>
      </c>
      <c r="H34" s="831">
        <v>174</v>
      </c>
      <c r="I34" s="831">
        <v>31146</v>
      </c>
      <c r="J34" s="822"/>
      <c r="K34" s="822">
        <v>179</v>
      </c>
      <c r="L34" s="831">
        <v>204</v>
      </c>
      <c r="M34" s="831">
        <v>36720</v>
      </c>
      <c r="N34" s="822"/>
      <c r="O34" s="822">
        <v>180</v>
      </c>
      <c r="P34" s="831">
        <v>113</v>
      </c>
      <c r="Q34" s="831">
        <v>21922</v>
      </c>
      <c r="R34" s="827"/>
      <c r="S34" s="832">
        <v>194</v>
      </c>
    </row>
    <row r="35" spans="1:19" ht="14.45" customHeight="1" x14ac:dyDescent="0.2">
      <c r="A35" s="821" t="s">
        <v>1678</v>
      </c>
      <c r="B35" s="822" t="s">
        <v>1679</v>
      </c>
      <c r="C35" s="822" t="s">
        <v>577</v>
      </c>
      <c r="D35" s="822" t="s">
        <v>934</v>
      </c>
      <c r="E35" s="822" t="s">
        <v>1734</v>
      </c>
      <c r="F35" s="822" t="s">
        <v>1743</v>
      </c>
      <c r="G35" s="822" t="s">
        <v>1744</v>
      </c>
      <c r="H35" s="831">
        <v>6</v>
      </c>
      <c r="I35" s="831">
        <v>1914</v>
      </c>
      <c r="J35" s="822"/>
      <c r="K35" s="822">
        <v>319</v>
      </c>
      <c r="L35" s="831">
        <v>4</v>
      </c>
      <c r="M35" s="831">
        <v>1280</v>
      </c>
      <c r="N35" s="822"/>
      <c r="O35" s="822">
        <v>320</v>
      </c>
      <c r="P35" s="831"/>
      <c r="Q35" s="831"/>
      <c r="R35" s="827"/>
      <c r="S35" s="832"/>
    </row>
    <row r="36" spans="1:19" ht="14.45" customHeight="1" x14ac:dyDescent="0.2">
      <c r="A36" s="821" t="s">
        <v>1678</v>
      </c>
      <c r="B36" s="822" t="s">
        <v>1679</v>
      </c>
      <c r="C36" s="822" t="s">
        <v>577</v>
      </c>
      <c r="D36" s="822" t="s">
        <v>934</v>
      </c>
      <c r="E36" s="822" t="s">
        <v>1734</v>
      </c>
      <c r="F36" s="822" t="s">
        <v>1745</v>
      </c>
      <c r="G36" s="822" t="s">
        <v>1746</v>
      </c>
      <c r="H36" s="831">
        <v>7</v>
      </c>
      <c r="I36" s="831">
        <v>14329</v>
      </c>
      <c r="J36" s="822"/>
      <c r="K36" s="822">
        <v>2047</v>
      </c>
      <c r="L36" s="831">
        <v>11</v>
      </c>
      <c r="M36" s="831">
        <v>22572</v>
      </c>
      <c r="N36" s="822"/>
      <c r="O36" s="822">
        <v>2052</v>
      </c>
      <c r="P36" s="831">
        <v>2</v>
      </c>
      <c r="Q36" s="831">
        <v>4254</v>
      </c>
      <c r="R36" s="827"/>
      <c r="S36" s="832">
        <v>2127</v>
      </c>
    </row>
    <row r="37" spans="1:19" ht="14.45" customHeight="1" x14ac:dyDescent="0.2">
      <c r="A37" s="821" t="s">
        <v>1678</v>
      </c>
      <c r="B37" s="822" t="s">
        <v>1679</v>
      </c>
      <c r="C37" s="822" t="s">
        <v>577</v>
      </c>
      <c r="D37" s="822" t="s">
        <v>934</v>
      </c>
      <c r="E37" s="822" t="s">
        <v>1734</v>
      </c>
      <c r="F37" s="822" t="s">
        <v>1753</v>
      </c>
      <c r="G37" s="822" t="s">
        <v>1754</v>
      </c>
      <c r="H37" s="831">
        <v>7</v>
      </c>
      <c r="I37" s="831">
        <v>10059</v>
      </c>
      <c r="J37" s="822"/>
      <c r="K37" s="822">
        <v>1437</v>
      </c>
      <c r="L37" s="831">
        <v>2</v>
      </c>
      <c r="M37" s="831">
        <v>2882</v>
      </c>
      <c r="N37" s="822"/>
      <c r="O37" s="822">
        <v>1441</v>
      </c>
      <c r="P37" s="831">
        <v>2</v>
      </c>
      <c r="Q37" s="831">
        <v>2980</v>
      </c>
      <c r="R37" s="827"/>
      <c r="S37" s="832">
        <v>1490</v>
      </c>
    </row>
    <row r="38" spans="1:19" ht="14.45" customHeight="1" x14ac:dyDescent="0.2">
      <c r="A38" s="821" t="s">
        <v>1678</v>
      </c>
      <c r="B38" s="822" t="s">
        <v>1679</v>
      </c>
      <c r="C38" s="822" t="s">
        <v>577</v>
      </c>
      <c r="D38" s="822" t="s">
        <v>934</v>
      </c>
      <c r="E38" s="822" t="s">
        <v>1734</v>
      </c>
      <c r="F38" s="822" t="s">
        <v>1755</v>
      </c>
      <c r="G38" s="822" t="s">
        <v>1756</v>
      </c>
      <c r="H38" s="831">
        <v>11</v>
      </c>
      <c r="I38" s="831">
        <v>21120</v>
      </c>
      <c r="J38" s="822"/>
      <c r="K38" s="822">
        <v>1920</v>
      </c>
      <c r="L38" s="831">
        <v>7</v>
      </c>
      <c r="M38" s="831">
        <v>13475</v>
      </c>
      <c r="N38" s="822"/>
      <c r="O38" s="822">
        <v>1925</v>
      </c>
      <c r="P38" s="831">
        <v>4</v>
      </c>
      <c r="Q38" s="831">
        <v>8000</v>
      </c>
      <c r="R38" s="827"/>
      <c r="S38" s="832">
        <v>2000</v>
      </c>
    </row>
    <row r="39" spans="1:19" ht="14.45" customHeight="1" x14ac:dyDescent="0.2">
      <c r="A39" s="821" t="s">
        <v>1678</v>
      </c>
      <c r="B39" s="822" t="s">
        <v>1679</v>
      </c>
      <c r="C39" s="822" t="s">
        <v>577</v>
      </c>
      <c r="D39" s="822" t="s">
        <v>934</v>
      </c>
      <c r="E39" s="822" t="s">
        <v>1734</v>
      </c>
      <c r="F39" s="822" t="s">
        <v>1757</v>
      </c>
      <c r="G39" s="822" t="s">
        <v>1758</v>
      </c>
      <c r="H39" s="831">
        <v>9</v>
      </c>
      <c r="I39" s="831">
        <v>10971</v>
      </c>
      <c r="J39" s="822"/>
      <c r="K39" s="822">
        <v>1219</v>
      </c>
      <c r="L39" s="831">
        <v>6</v>
      </c>
      <c r="M39" s="831">
        <v>7338</v>
      </c>
      <c r="N39" s="822"/>
      <c r="O39" s="822">
        <v>1223</v>
      </c>
      <c r="P39" s="831">
        <v>2</v>
      </c>
      <c r="Q39" s="831">
        <v>2534</v>
      </c>
      <c r="R39" s="827"/>
      <c r="S39" s="832">
        <v>1267</v>
      </c>
    </row>
    <row r="40" spans="1:19" ht="14.45" customHeight="1" x14ac:dyDescent="0.2">
      <c r="A40" s="821" t="s">
        <v>1678</v>
      </c>
      <c r="B40" s="822" t="s">
        <v>1679</v>
      </c>
      <c r="C40" s="822" t="s">
        <v>577</v>
      </c>
      <c r="D40" s="822" t="s">
        <v>934</v>
      </c>
      <c r="E40" s="822" t="s">
        <v>1734</v>
      </c>
      <c r="F40" s="822" t="s">
        <v>1759</v>
      </c>
      <c r="G40" s="822" t="s">
        <v>1760</v>
      </c>
      <c r="H40" s="831">
        <v>7</v>
      </c>
      <c r="I40" s="831">
        <v>4795</v>
      </c>
      <c r="J40" s="822"/>
      <c r="K40" s="822">
        <v>685</v>
      </c>
      <c r="L40" s="831">
        <v>3</v>
      </c>
      <c r="M40" s="831">
        <v>2061</v>
      </c>
      <c r="N40" s="822"/>
      <c r="O40" s="822">
        <v>687</v>
      </c>
      <c r="P40" s="831">
        <v>5</v>
      </c>
      <c r="Q40" s="831">
        <v>3575</v>
      </c>
      <c r="R40" s="827"/>
      <c r="S40" s="832">
        <v>715</v>
      </c>
    </row>
    <row r="41" spans="1:19" ht="14.45" customHeight="1" x14ac:dyDescent="0.2">
      <c r="A41" s="821" t="s">
        <v>1678</v>
      </c>
      <c r="B41" s="822" t="s">
        <v>1679</v>
      </c>
      <c r="C41" s="822" t="s">
        <v>577</v>
      </c>
      <c r="D41" s="822" t="s">
        <v>934</v>
      </c>
      <c r="E41" s="822" t="s">
        <v>1734</v>
      </c>
      <c r="F41" s="822" t="s">
        <v>1761</v>
      </c>
      <c r="G41" s="822" t="s">
        <v>1762</v>
      </c>
      <c r="H41" s="831">
        <v>12</v>
      </c>
      <c r="I41" s="831">
        <v>8640</v>
      </c>
      <c r="J41" s="822"/>
      <c r="K41" s="822">
        <v>720</v>
      </c>
      <c r="L41" s="831">
        <v>6</v>
      </c>
      <c r="M41" s="831">
        <v>4332</v>
      </c>
      <c r="N41" s="822"/>
      <c r="O41" s="822">
        <v>722</v>
      </c>
      <c r="P41" s="831">
        <v>12</v>
      </c>
      <c r="Q41" s="831">
        <v>9048</v>
      </c>
      <c r="R41" s="827"/>
      <c r="S41" s="832">
        <v>754</v>
      </c>
    </row>
    <row r="42" spans="1:19" ht="14.45" customHeight="1" x14ac:dyDescent="0.2">
      <c r="A42" s="821" t="s">
        <v>1678</v>
      </c>
      <c r="B42" s="822" t="s">
        <v>1679</v>
      </c>
      <c r="C42" s="822" t="s">
        <v>577</v>
      </c>
      <c r="D42" s="822" t="s">
        <v>934</v>
      </c>
      <c r="E42" s="822" t="s">
        <v>1734</v>
      </c>
      <c r="F42" s="822" t="s">
        <v>1765</v>
      </c>
      <c r="G42" s="822" t="s">
        <v>1766</v>
      </c>
      <c r="H42" s="831">
        <v>488</v>
      </c>
      <c r="I42" s="831">
        <v>893528</v>
      </c>
      <c r="J42" s="822"/>
      <c r="K42" s="822">
        <v>1831</v>
      </c>
      <c r="L42" s="831">
        <v>341</v>
      </c>
      <c r="M42" s="831">
        <v>625735</v>
      </c>
      <c r="N42" s="822"/>
      <c r="O42" s="822">
        <v>1835</v>
      </c>
      <c r="P42" s="831">
        <v>103</v>
      </c>
      <c r="Q42" s="831">
        <v>196627</v>
      </c>
      <c r="R42" s="827"/>
      <c r="S42" s="832">
        <v>1909</v>
      </c>
    </row>
    <row r="43" spans="1:19" ht="14.45" customHeight="1" x14ac:dyDescent="0.2">
      <c r="A43" s="821" t="s">
        <v>1678</v>
      </c>
      <c r="B43" s="822" t="s">
        <v>1679</v>
      </c>
      <c r="C43" s="822" t="s">
        <v>577</v>
      </c>
      <c r="D43" s="822" t="s">
        <v>934</v>
      </c>
      <c r="E43" s="822" t="s">
        <v>1734</v>
      </c>
      <c r="F43" s="822" t="s">
        <v>1767</v>
      </c>
      <c r="G43" s="822" t="s">
        <v>1768</v>
      </c>
      <c r="H43" s="831">
        <v>176</v>
      </c>
      <c r="I43" s="831">
        <v>75856</v>
      </c>
      <c r="J43" s="822"/>
      <c r="K43" s="822">
        <v>431</v>
      </c>
      <c r="L43" s="831">
        <v>105</v>
      </c>
      <c r="M43" s="831">
        <v>45465</v>
      </c>
      <c r="N43" s="822"/>
      <c r="O43" s="822">
        <v>433</v>
      </c>
      <c r="P43" s="831">
        <v>5</v>
      </c>
      <c r="Q43" s="831">
        <v>2260</v>
      </c>
      <c r="R43" s="827"/>
      <c r="S43" s="832">
        <v>452</v>
      </c>
    </row>
    <row r="44" spans="1:19" ht="14.45" customHeight="1" x14ac:dyDescent="0.2">
      <c r="A44" s="821" t="s">
        <v>1678</v>
      </c>
      <c r="B44" s="822" t="s">
        <v>1679</v>
      </c>
      <c r="C44" s="822" t="s">
        <v>577</v>
      </c>
      <c r="D44" s="822" t="s">
        <v>934</v>
      </c>
      <c r="E44" s="822" t="s">
        <v>1734</v>
      </c>
      <c r="F44" s="822" t="s">
        <v>1769</v>
      </c>
      <c r="G44" s="822" t="s">
        <v>1770</v>
      </c>
      <c r="H44" s="831">
        <v>13</v>
      </c>
      <c r="I44" s="831">
        <v>45929</v>
      </c>
      <c r="J44" s="822"/>
      <c r="K44" s="822">
        <v>3533</v>
      </c>
      <c r="L44" s="831">
        <v>11</v>
      </c>
      <c r="M44" s="831">
        <v>38973</v>
      </c>
      <c r="N44" s="822"/>
      <c r="O44" s="822">
        <v>3543</v>
      </c>
      <c r="P44" s="831">
        <v>21</v>
      </c>
      <c r="Q44" s="831">
        <v>76083</v>
      </c>
      <c r="R44" s="827"/>
      <c r="S44" s="832">
        <v>3623</v>
      </c>
    </row>
    <row r="45" spans="1:19" ht="14.45" customHeight="1" x14ac:dyDescent="0.2">
      <c r="A45" s="821" t="s">
        <v>1678</v>
      </c>
      <c r="B45" s="822" t="s">
        <v>1679</v>
      </c>
      <c r="C45" s="822" t="s">
        <v>577</v>
      </c>
      <c r="D45" s="822" t="s">
        <v>934</v>
      </c>
      <c r="E45" s="822" t="s">
        <v>1734</v>
      </c>
      <c r="F45" s="822" t="s">
        <v>1773</v>
      </c>
      <c r="G45" s="822" t="s">
        <v>1774</v>
      </c>
      <c r="H45" s="831">
        <v>124</v>
      </c>
      <c r="I45" s="831">
        <v>4133.33</v>
      </c>
      <c r="J45" s="822"/>
      <c r="K45" s="822">
        <v>33.333306451612906</v>
      </c>
      <c r="L45" s="831">
        <v>202</v>
      </c>
      <c r="M45" s="831">
        <v>7271.1200000000008</v>
      </c>
      <c r="N45" s="822"/>
      <c r="O45" s="822">
        <v>35.995643564356442</v>
      </c>
      <c r="P45" s="831">
        <v>102</v>
      </c>
      <c r="Q45" s="831">
        <v>4646.66</v>
      </c>
      <c r="R45" s="827"/>
      <c r="S45" s="832">
        <v>45.555490196078431</v>
      </c>
    </row>
    <row r="46" spans="1:19" ht="14.45" customHeight="1" x14ac:dyDescent="0.2">
      <c r="A46" s="821" t="s">
        <v>1678</v>
      </c>
      <c r="B46" s="822" t="s">
        <v>1679</v>
      </c>
      <c r="C46" s="822" t="s">
        <v>577</v>
      </c>
      <c r="D46" s="822" t="s">
        <v>934</v>
      </c>
      <c r="E46" s="822" t="s">
        <v>1734</v>
      </c>
      <c r="F46" s="822" t="s">
        <v>1775</v>
      </c>
      <c r="G46" s="822" t="s">
        <v>1776</v>
      </c>
      <c r="H46" s="831">
        <v>172</v>
      </c>
      <c r="I46" s="831">
        <v>6536</v>
      </c>
      <c r="J46" s="822"/>
      <c r="K46" s="822">
        <v>38</v>
      </c>
      <c r="L46" s="831">
        <v>204</v>
      </c>
      <c r="M46" s="831">
        <v>7752</v>
      </c>
      <c r="N46" s="822"/>
      <c r="O46" s="822">
        <v>38</v>
      </c>
      <c r="P46" s="831">
        <v>113</v>
      </c>
      <c r="Q46" s="831">
        <v>4407</v>
      </c>
      <c r="R46" s="827"/>
      <c r="S46" s="832">
        <v>39</v>
      </c>
    </row>
    <row r="47" spans="1:19" ht="14.45" customHeight="1" x14ac:dyDescent="0.2">
      <c r="A47" s="821" t="s">
        <v>1678</v>
      </c>
      <c r="B47" s="822" t="s">
        <v>1679</v>
      </c>
      <c r="C47" s="822" t="s">
        <v>577</v>
      </c>
      <c r="D47" s="822" t="s">
        <v>934</v>
      </c>
      <c r="E47" s="822" t="s">
        <v>1734</v>
      </c>
      <c r="F47" s="822" t="s">
        <v>1777</v>
      </c>
      <c r="G47" s="822" t="s">
        <v>1778</v>
      </c>
      <c r="H47" s="831">
        <v>74</v>
      </c>
      <c r="I47" s="831">
        <v>45436</v>
      </c>
      <c r="J47" s="822"/>
      <c r="K47" s="822">
        <v>614</v>
      </c>
      <c r="L47" s="831">
        <v>44</v>
      </c>
      <c r="M47" s="831">
        <v>27192</v>
      </c>
      <c r="N47" s="822"/>
      <c r="O47" s="822">
        <v>618</v>
      </c>
      <c r="P47" s="831">
        <v>2</v>
      </c>
      <c r="Q47" s="831">
        <v>1296</v>
      </c>
      <c r="R47" s="827"/>
      <c r="S47" s="832">
        <v>648</v>
      </c>
    </row>
    <row r="48" spans="1:19" ht="14.45" customHeight="1" x14ac:dyDescent="0.2">
      <c r="A48" s="821" t="s">
        <v>1678</v>
      </c>
      <c r="B48" s="822" t="s">
        <v>1679</v>
      </c>
      <c r="C48" s="822" t="s">
        <v>577</v>
      </c>
      <c r="D48" s="822" t="s">
        <v>934</v>
      </c>
      <c r="E48" s="822" t="s">
        <v>1734</v>
      </c>
      <c r="F48" s="822" t="s">
        <v>1781</v>
      </c>
      <c r="G48" s="822" t="s">
        <v>1782</v>
      </c>
      <c r="H48" s="831">
        <v>18</v>
      </c>
      <c r="I48" s="831">
        <v>7884</v>
      </c>
      <c r="J48" s="822"/>
      <c r="K48" s="822">
        <v>438</v>
      </c>
      <c r="L48" s="831">
        <v>6</v>
      </c>
      <c r="M48" s="831">
        <v>2640</v>
      </c>
      <c r="N48" s="822"/>
      <c r="O48" s="822">
        <v>440</v>
      </c>
      <c r="P48" s="831">
        <v>7</v>
      </c>
      <c r="Q48" s="831">
        <v>3213</v>
      </c>
      <c r="R48" s="827"/>
      <c r="S48" s="832">
        <v>459</v>
      </c>
    </row>
    <row r="49" spans="1:19" ht="14.45" customHeight="1" x14ac:dyDescent="0.2">
      <c r="A49" s="821" t="s">
        <v>1678</v>
      </c>
      <c r="B49" s="822" t="s">
        <v>1679</v>
      </c>
      <c r="C49" s="822" t="s">
        <v>577</v>
      </c>
      <c r="D49" s="822" t="s">
        <v>934</v>
      </c>
      <c r="E49" s="822" t="s">
        <v>1734</v>
      </c>
      <c r="F49" s="822" t="s">
        <v>1783</v>
      </c>
      <c r="G49" s="822" t="s">
        <v>1784</v>
      </c>
      <c r="H49" s="831">
        <v>117</v>
      </c>
      <c r="I49" s="831">
        <v>157599</v>
      </c>
      <c r="J49" s="822"/>
      <c r="K49" s="822">
        <v>1347</v>
      </c>
      <c r="L49" s="831">
        <v>91</v>
      </c>
      <c r="M49" s="831">
        <v>122941</v>
      </c>
      <c r="N49" s="822"/>
      <c r="O49" s="822">
        <v>1351</v>
      </c>
      <c r="P49" s="831">
        <v>40</v>
      </c>
      <c r="Q49" s="831">
        <v>56320</v>
      </c>
      <c r="R49" s="827"/>
      <c r="S49" s="832">
        <v>1408</v>
      </c>
    </row>
    <row r="50" spans="1:19" ht="14.45" customHeight="1" x14ac:dyDescent="0.2">
      <c r="A50" s="821" t="s">
        <v>1678</v>
      </c>
      <c r="B50" s="822" t="s">
        <v>1679</v>
      </c>
      <c r="C50" s="822" t="s">
        <v>577</v>
      </c>
      <c r="D50" s="822" t="s">
        <v>934</v>
      </c>
      <c r="E50" s="822" t="s">
        <v>1734</v>
      </c>
      <c r="F50" s="822" t="s">
        <v>1785</v>
      </c>
      <c r="G50" s="822" t="s">
        <v>1786</v>
      </c>
      <c r="H50" s="831">
        <v>13</v>
      </c>
      <c r="I50" s="831">
        <v>6656</v>
      </c>
      <c r="J50" s="822"/>
      <c r="K50" s="822">
        <v>512</v>
      </c>
      <c r="L50" s="831">
        <v>9</v>
      </c>
      <c r="M50" s="831">
        <v>4626</v>
      </c>
      <c r="N50" s="822"/>
      <c r="O50" s="822">
        <v>514</v>
      </c>
      <c r="P50" s="831">
        <v>10</v>
      </c>
      <c r="Q50" s="831">
        <v>5370</v>
      </c>
      <c r="R50" s="827"/>
      <c r="S50" s="832">
        <v>537</v>
      </c>
    </row>
    <row r="51" spans="1:19" ht="14.45" customHeight="1" x14ac:dyDescent="0.2">
      <c r="A51" s="821" t="s">
        <v>1678</v>
      </c>
      <c r="B51" s="822" t="s">
        <v>1679</v>
      </c>
      <c r="C51" s="822" t="s">
        <v>577</v>
      </c>
      <c r="D51" s="822" t="s">
        <v>934</v>
      </c>
      <c r="E51" s="822" t="s">
        <v>1734</v>
      </c>
      <c r="F51" s="822" t="s">
        <v>1787</v>
      </c>
      <c r="G51" s="822" t="s">
        <v>1788</v>
      </c>
      <c r="H51" s="831">
        <v>8</v>
      </c>
      <c r="I51" s="831">
        <v>18736</v>
      </c>
      <c r="J51" s="822"/>
      <c r="K51" s="822">
        <v>2342</v>
      </c>
      <c r="L51" s="831">
        <v>4</v>
      </c>
      <c r="M51" s="831">
        <v>9404</v>
      </c>
      <c r="N51" s="822"/>
      <c r="O51" s="822">
        <v>2351</v>
      </c>
      <c r="P51" s="831">
        <v>1</v>
      </c>
      <c r="Q51" s="831">
        <v>2439</v>
      </c>
      <c r="R51" s="827"/>
      <c r="S51" s="832">
        <v>2439</v>
      </c>
    </row>
    <row r="52" spans="1:19" ht="14.45" customHeight="1" x14ac:dyDescent="0.2">
      <c r="A52" s="821" t="s">
        <v>1678</v>
      </c>
      <c r="B52" s="822" t="s">
        <v>1679</v>
      </c>
      <c r="C52" s="822" t="s">
        <v>577</v>
      </c>
      <c r="D52" s="822" t="s">
        <v>934</v>
      </c>
      <c r="E52" s="822" t="s">
        <v>1734</v>
      </c>
      <c r="F52" s="822" t="s">
        <v>1789</v>
      </c>
      <c r="G52" s="822" t="s">
        <v>1790</v>
      </c>
      <c r="H52" s="831">
        <v>4</v>
      </c>
      <c r="I52" s="831">
        <v>10632</v>
      </c>
      <c r="J52" s="822"/>
      <c r="K52" s="822">
        <v>2658</v>
      </c>
      <c r="L52" s="831">
        <v>1</v>
      </c>
      <c r="M52" s="831">
        <v>2667</v>
      </c>
      <c r="N52" s="822"/>
      <c r="O52" s="822">
        <v>2667</v>
      </c>
      <c r="P52" s="831">
        <v>2</v>
      </c>
      <c r="Q52" s="831">
        <v>5560</v>
      </c>
      <c r="R52" s="827"/>
      <c r="S52" s="832">
        <v>2780</v>
      </c>
    </row>
    <row r="53" spans="1:19" ht="14.45" customHeight="1" x14ac:dyDescent="0.2">
      <c r="A53" s="821" t="s">
        <v>1678</v>
      </c>
      <c r="B53" s="822" t="s">
        <v>1679</v>
      </c>
      <c r="C53" s="822" t="s">
        <v>577</v>
      </c>
      <c r="D53" s="822" t="s">
        <v>934</v>
      </c>
      <c r="E53" s="822" t="s">
        <v>1734</v>
      </c>
      <c r="F53" s="822" t="s">
        <v>1791</v>
      </c>
      <c r="G53" s="822" t="s">
        <v>1792</v>
      </c>
      <c r="H53" s="831"/>
      <c r="I53" s="831"/>
      <c r="J53" s="822"/>
      <c r="K53" s="822"/>
      <c r="L53" s="831">
        <v>11</v>
      </c>
      <c r="M53" s="831">
        <v>3960</v>
      </c>
      <c r="N53" s="822"/>
      <c r="O53" s="822">
        <v>360</v>
      </c>
      <c r="P53" s="831"/>
      <c r="Q53" s="831"/>
      <c r="R53" s="827"/>
      <c r="S53" s="832"/>
    </row>
    <row r="54" spans="1:19" ht="14.45" customHeight="1" x14ac:dyDescent="0.2">
      <c r="A54" s="821" t="s">
        <v>1678</v>
      </c>
      <c r="B54" s="822" t="s">
        <v>1679</v>
      </c>
      <c r="C54" s="822" t="s">
        <v>577</v>
      </c>
      <c r="D54" s="822" t="s">
        <v>934</v>
      </c>
      <c r="E54" s="822" t="s">
        <v>1734</v>
      </c>
      <c r="F54" s="822" t="s">
        <v>1795</v>
      </c>
      <c r="G54" s="822" t="s">
        <v>1796</v>
      </c>
      <c r="H54" s="831">
        <v>4</v>
      </c>
      <c r="I54" s="831">
        <v>4228</v>
      </c>
      <c r="J54" s="822"/>
      <c r="K54" s="822">
        <v>1057</v>
      </c>
      <c r="L54" s="831">
        <v>3</v>
      </c>
      <c r="M54" s="831">
        <v>3216</v>
      </c>
      <c r="N54" s="822"/>
      <c r="O54" s="822">
        <v>1072</v>
      </c>
      <c r="P54" s="831"/>
      <c r="Q54" s="831"/>
      <c r="R54" s="827"/>
      <c r="S54" s="832"/>
    </row>
    <row r="55" spans="1:19" ht="14.45" customHeight="1" x14ac:dyDescent="0.2">
      <c r="A55" s="821" t="s">
        <v>1678</v>
      </c>
      <c r="B55" s="822" t="s">
        <v>1679</v>
      </c>
      <c r="C55" s="822" t="s">
        <v>577</v>
      </c>
      <c r="D55" s="822" t="s">
        <v>934</v>
      </c>
      <c r="E55" s="822" t="s">
        <v>1734</v>
      </c>
      <c r="F55" s="822" t="s">
        <v>1805</v>
      </c>
      <c r="G55" s="822" t="s">
        <v>1806</v>
      </c>
      <c r="H55" s="831">
        <v>8</v>
      </c>
      <c r="I55" s="831">
        <v>5776</v>
      </c>
      <c r="J55" s="822"/>
      <c r="K55" s="822">
        <v>722</v>
      </c>
      <c r="L55" s="831">
        <v>5</v>
      </c>
      <c r="M55" s="831">
        <v>3620</v>
      </c>
      <c r="N55" s="822"/>
      <c r="O55" s="822">
        <v>724</v>
      </c>
      <c r="P55" s="831">
        <v>1</v>
      </c>
      <c r="Q55" s="831">
        <v>752</v>
      </c>
      <c r="R55" s="827"/>
      <c r="S55" s="832">
        <v>752</v>
      </c>
    </row>
    <row r="56" spans="1:19" ht="14.45" customHeight="1" x14ac:dyDescent="0.2">
      <c r="A56" s="821" t="s">
        <v>1678</v>
      </c>
      <c r="B56" s="822" t="s">
        <v>1679</v>
      </c>
      <c r="C56" s="822" t="s">
        <v>577</v>
      </c>
      <c r="D56" s="822" t="s">
        <v>934</v>
      </c>
      <c r="E56" s="822" t="s">
        <v>1734</v>
      </c>
      <c r="F56" s="822" t="s">
        <v>1807</v>
      </c>
      <c r="G56" s="822" t="s">
        <v>1808</v>
      </c>
      <c r="H56" s="831"/>
      <c r="I56" s="831"/>
      <c r="J56" s="822"/>
      <c r="K56" s="822"/>
      <c r="L56" s="831">
        <v>1</v>
      </c>
      <c r="M56" s="831">
        <v>1953</v>
      </c>
      <c r="N56" s="822"/>
      <c r="O56" s="822">
        <v>1953</v>
      </c>
      <c r="P56" s="831"/>
      <c r="Q56" s="831"/>
      <c r="R56" s="827"/>
      <c r="S56" s="832"/>
    </row>
    <row r="57" spans="1:19" ht="14.45" customHeight="1" x14ac:dyDescent="0.2">
      <c r="A57" s="821" t="s">
        <v>1678</v>
      </c>
      <c r="B57" s="822" t="s">
        <v>1679</v>
      </c>
      <c r="C57" s="822" t="s">
        <v>577</v>
      </c>
      <c r="D57" s="822" t="s">
        <v>934</v>
      </c>
      <c r="E57" s="822" t="s">
        <v>1734</v>
      </c>
      <c r="F57" s="822" t="s">
        <v>1813</v>
      </c>
      <c r="G57" s="822" t="s">
        <v>1814</v>
      </c>
      <c r="H57" s="831"/>
      <c r="I57" s="831"/>
      <c r="J57" s="822"/>
      <c r="K57" s="822"/>
      <c r="L57" s="831">
        <v>1</v>
      </c>
      <c r="M57" s="831">
        <v>676</v>
      </c>
      <c r="N57" s="822"/>
      <c r="O57" s="822">
        <v>676</v>
      </c>
      <c r="P57" s="831"/>
      <c r="Q57" s="831"/>
      <c r="R57" s="827"/>
      <c r="S57" s="832"/>
    </row>
    <row r="58" spans="1:19" ht="14.45" customHeight="1" x14ac:dyDescent="0.2">
      <c r="A58" s="821" t="s">
        <v>1678</v>
      </c>
      <c r="B58" s="822" t="s">
        <v>1679</v>
      </c>
      <c r="C58" s="822" t="s">
        <v>577</v>
      </c>
      <c r="D58" s="822" t="s">
        <v>934</v>
      </c>
      <c r="E58" s="822" t="s">
        <v>1734</v>
      </c>
      <c r="F58" s="822" t="s">
        <v>1815</v>
      </c>
      <c r="G58" s="822" t="s">
        <v>1816</v>
      </c>
      <c r="H58" s="831"/>
      <c r="I58" s="831"/>
      <c r="J58" s="822"/>
      <c r="K58" s="822"/>
      <c r="L58" s="831"/>
      <c r="M58" s="831"/>
      <c r="N58" s="822"/>
      <c r="O58" s="822"/>
      <c r="P58" s="831">
        <v>1</v>
      </c>
      <c r="Q58" s="831">
        <v>0</v>
      </c>
      <c r="R58" s="827"/>
      <c r="S58" s="832">
        <v>0</v>
      </c>
    </row>
    <row r="59" spans="1:19" ht="14.45" customHeight="1" x14ac:dyDescent="0.2">
      <c r="A59" s="821" t="s">
        <v>1678</v>
      </c>
      <c r="B59" s="822" t="s">
        <v>1679</v>
      </c>
      <c r="C59" s="822" t="s">
        <v>577</v>
      </c>
      <c r="D59" s="822" t="s">
        <v>935</v>
      </c>
      <c r="E59" s="822" t="s">
        <v>1734</v>
      </c>
      <c r="F59" s="822" t="s">
        <v>1735</v>
      </c>
      <c r="G59" s="822" t="s">
        <v>1736</v>
      </c>
      <c r="H59" s="831">
        <v>6</v>
      </c>
      <c r="I59" s="831">
        <v>228</v>
      </c>
      <c r="J59" s="822"/>
      <c r="K59" s="822">
        <v>38</v>
      </c>
      <c r="L59" s="831">
        <v>4</v>
      </c>
      <c r="M59" s="831">
        <v>152</v>
      </c>
      <c r="N59" s="822"/>
      <c r="O59" s="822">
        <v>38</v>
      </c>
      <c r="P59" s="831"/>
      <c r="Q59" s="831"/>
      <c r="R59" s="827"/>
      <c r="S59" s="832"/>
    </row>
    <row r="60" spans="1:19" ht="14.45" customHeight="1" x14ac:dyDescent="0.2">
      <c r="A60" s="821" t="s">
        <v>1678</v>
      </c>
      <c r="B60" s="822" t="s">
        <v>1679</v>
      </c>
      <c r="C60" s="822" t="s">
        <v>577</v>
      </c>
      <c r="D60" s="822" t="s">
        <v>936</v>
      </c>
      <c r="E60" s="822" t="s">
        <v>1680</v>
      </c>
      <c r="F60" s="822" t="s">
        <v>1681</v>
      </c>
      <c r="G60" s="822" t="s">
        <v>1682</v>
      </c>
      <c r="H60" s="831"/>
      <c r="I60" s="831"/>
      <c r="J60" s="822"/>
      <c r="K60" s="822"/>
      <c r="L60" s="831"/>
      <c r="M60" s="831"/>
      <c r="N60" s="822"/>
      <c r="O60" s="822"/>
      <c r="P60" s="831">
        <v>3</v>
      </c>
      <c r="Q60" s="831">
        <v>5291.3099999999995</v>
      </c>
      <c r="R60" s="827"/>
      <c r="S60" s="832">
        <v>1763.7699999999998</v>
      </c>
    </row>
    <row r="61" spans="1:19" ht="14.45" customHeight="1" x14ac:dyDescent="0.2">
      <c r="A61" s="821" t="s">
        <v>1678</v>
      </c>
      <c r="B61" s="822" t="s">
        <v>1679</v>
      </c>
      <c r="C61" s="822" t="s">
        <v>577</v>
      </c>
      <c r="D61" s="822" t="s">
        <v>936</v>
      </c>
      <c r="E61" s="822" t="s">
        <v>1683</v>
      </c>
      <c r="F61" s="822" t="s">
        <v>1684</v>
      </c>
      <c r="G61" s="822" t="s">
        <v>1685</v>
      </c>
      <c r="H61" s="831">
        <v>1170</v>
      </c>
      <c r="I61" s="831">
        <v>31737.899999999998</v>
      </c>
      <c r="J61" s="822"/>
      <c r="K61" s="822">
        <v>27.126410256410253</v>
      </c>
      <c r="L61" s="831"/>
      <c r="M61" s="831"/>
      <c r="N61" s="822"/>
      <c r="O61" s="822"/>
      <c r="P61" s="831">
        <v>850</v>
      </c>
      <c r="Q61" s="831">
        <v>23749</v>
      </c>
      <c r="R61" s="827"/>
      <c r="S61" s="832">
        <v>27.94</v>
      </c>
    </row>
    <row r="62" spans="1:19" ht="14.45" customHeight="1" x14ac:dyDescent="0.2">
      <c r="A62" s="821" t="s">
        <v>1678</v>
      </c>
      <c r="B62" s="822" t="s">
        <v>1679</v>
      </c>
      <c r="C62" s="822" t="s">
        <v>577</v>
      </c>
      <c r="D62" s="822" t="s">
        <v>936</v>
      </c>
      <c r="E62" s="822" t="s">
        <v>1683</v>
      </c>
      <c r="F62" s="822" t="s">
        <v>1686</v>
      </c>
      <c r="G62" s="822" t="s">
        <v>1687</v>
      </c>
      <c r="H62" s="831">
        <v>5172</v>
      </c>
      <c r="I62" s="831">
        <v>13450.839999999998</v>
      </c>
      <c r="J62" s="822"/>
      <c r="K62" s="822">
        <v>2.6007037896365039</v>
      </c>
      <c r="L62" s="831">
        <v>3245</v>
      </c>
      <c r="M62" s="831">
        <v>8080.0499999999993</v>
      </c>
      <c r="N62" s="822"/>
      <c r="O62" s="822">
        <v>2.4899999999999998</v>
      </c>
      <c r="P62" s="831">
        <v>280</v>
      </c>
      <c r="Q62" s="831">
        <v>730.8</v>
      </c>
      <c r="R62" s="827"/>
      <c r="S62" s="832">
        <v>2.61</v>
      </c>
    </row>
    <row r="63" spans="1:19" ht="14.45" customHeight="1" x14ac:dyDescent="0.2">
      <c r="A63" s="821" t="s">
        <v>1678</v>
      </c>
      <c r="B63" s="822" t="s">
        <v>1679</v>
      </c>
      <c r="C63" s="822" t="s">
        <v>577</v>
      </c>
      <c r="D63" s="822" t="s">
        <v>936</v>
      </c>
      <c r="E63" s="822" t="s">
        <v>1683</v>
      </c>
      <c r="F63" s="822" t="s">
        <v>1688</v>
      </c>
      <c r="G63" s="822" t="s">
        <v>1689</v>
      </c>
      <c r="H63" s="831">
        <v>2455</v>
      </c>
      <c r="I63" s="831">
        <v>17541.75</v>
      </c>
      <c r="J63" s="822"/>
      <c r="K63" s="822">
        <v>7.1453156822810593</v>
      </c>
      <c r="L63" s="831">
        <v>6110</v>
      </c>
      <c r="M63" s="831">
        <v>43569.450000000004</v>
      </c>
      <c r="N63" s="822"/>
      <c r="O63" s="822">
        <v>7.1308428805237325</v>
      </c>
      <c r="P63" s="831">
        <v>1695</v>
      </c>
      <c r="Q63" s="831">
        <v>12279</v>
      </c>
      <c r="R63" s="827"/>
      <c r="S63" s="832">
        <v>7.244247787610619</v>
      </c>
    </row>
    <row r="64" spans="1:19" ht="14.45" customHeight="1" x14ac:dyDescent="0.2">
      <c r="A64" s="821" t="s">
        <v>1678</v>
      </c>
      <c r="B64" s="822" t="s">
        <v>1679</v>
      </c>
      <c r="C64" s="822" t="s">
        <v>577</v>
      </c>
      <c r="D64" s="822" t="s">
        <v>936</v>
      </c>
      <c r="E64" s="822" t="s">
        <v>1683</v>
      </c>
      <c r="F64" s="822" t="s">
        <v>1692</v>
      </c>
      <c r="G64" s="822" t="s">
        <v>1693</v>
      </c>
      <c r="H64" s="831">
        <v>3235</v>
      </c>
      <c r="I64" s="831">
        <v>17060.95</v>
      </c>
      <c r="J64" s="822"/>
      <c r="K64" s="822">
        <v>5.2738639876352398</v>
      </c>
      <c r="L64" s="831">
        <v>11485</v>
      </c>
      <c r="M64" s="831">
        <v>59467.9</v>
      </c>
      <c r="N64" s="822"/>
      <c r="O64" s="822">
        <v>5.1778754897692645</v>
      </c>
      <c r="P64" s="831">
        <v>5560</v>
      </c>
      <c r="Q64" s="831">
        <v>29634.800000000003</v>
      </c>
      <c r="R64" s="827"/>
      <c r="S64" s="832">
        <v>5.330000000000001</v>
      </c>
    </row>
    <row r="65" spans="1:19" ht="14.45" customHeight="1" x14ac:dyDescent="0.2">
      <c r="A65" s="821" t="s">
        <v>1678</v>
      </c>
      <c r="B65" s="822" t="s">
        <v>1679</v>
      </c>
      <c r="C65" s="822" t="s">
        <v>577</v>
      </c>
      <c r="D65" s="822" t="s">
        <v>936</v>
      </c>
      <c r="E65" s="822" t="s">
        <v>1683</v>
      </c>
      <c r="F65" s="822" t="s">
        <v>1694</v>
      </c>
      <c r="G65" s="822" t="s">
        <v>1695</v>
      </c>
      <c r="H65" s="831">
        <v>121</v>
      </c>
      <c r="I65" s="831">
        <v>1132.56</v>
      </c>
      <c r="J65" s="822"/>
      <c r="K65" s="822">
        <v>9.36</v>
      </c>
      <c r="L65" s="831">
        <v>449</v>
      </c>
      <c r="M65" s="831">
        <v>4166.72</v>
      </c>
      <c r="N65" s="822"/>
      <c r="O65" s="822">
        <v>9.2800000000000011</v>
      </c>
      <c r="P65" s="831">
        <v>336</v>
      </c>
      <c r="Q65" s="831">
        <v>3146.2999999999997</v>
      </c>
      <c r="R65" s="827"/>
      <c r="S65" s="832">
        <v>9.3639880952380938</v>
      </c>
    </row>
    <row r="66" spans="1:19" ht="14.45" customHeight="1" x14ac:dyDescent="0.2">
      <c r="A66" s="821" t="s">
        <v>1678</v>
      </c>
      <c r="B66" s="822" t="s">
        <v>1679</v>
      </c>
      <c r="C66" s="822" t="s">
        <v>577</v>
      </c>
      <c r="D66" s="822" t="s">
        <v>936</v>
      </c>
      <c r="E66" s="822" t="s">
        <v>1683</v>
      </c>
      <c r="F66" s="822" t="s">
        <v>1696</v>
      </c>
      <c r="G66" s="822" t="s">
        <v>1697</v>
      </c>
      <c r="H66" s="831">
        <v>159</v>
      </c>
      <c r="I66" s="831">
        <v>1494.6</v>
      </c>
      <c r="J66" s="822"/>
      <c r="K66" s="822">
        <v>9.3999999999999986</v>
      </c>
      <c r="L66" s="831">
        <v>742</v>
      </c>
      <c r="M66" s="831">
        <v>6903.68</v>
      </c>
      <c r="N66" s="822"/>
      <c r="O66" s="822">
        <v>9.3041509433962268</v>
      </c>
      <c r="P66" s="831"/>
      <c r="Q66" s="831"/>
      <c r="R66" s="827"/>
      <c r="S66" s="832"/>
    </row>
    <row r="67" spans="1:19" ht="14.45" customHeight="1" x14ac:dyDescent="0.2">
      <c r="A67" s="821" t="s">
        <v>1678</v>
      </c>
      <c r="B67" s="822" t="s">
        <v>1679</v>
      </c>
      <c r="C67" s="822" t="s">
        <v>577</v>
      </c>
      <c r="D67" s="822" t="s">
        <v>936</v>
      </c>
      <c r="E67" s="822" t="s">
        <v>1683</v>
      </c>
      <c r="F67" s="822" t="s">
        <v>1698</v>
      </c>
      <c r="G67" s="822" t="s">
        <v>1699</v>
      </c>
      <c r="H67" s="831"/>
      <c r="I67" s="831"/>
      <c r="J67" s="822"/>
      <c r="K67" s="822"/>
      <c r="L67" s="831">
        <v>367.5</v>
      </c>
      <c r="M67" s="831">
        <v>3790.2799999999997</v>
      </c>
      <c r="N67" s="822"/>
      <c r="O67" s="822">
        <v>10.313687074829931</v>
      </c>
      <c r="P67" s="831"/>
      <c r="Q67" s="831"/>
      <c r="R67" s="827"/>
      <c r="S67" s="832"/>
    </row>
    <row r="68" spans="1:19" ht="14.45" customHeight="1" x14ac:dyDescent="0.2">
      <c r="A68" s="821" t="s">
        <v>1678</v>
      </c>
      <c r="B68" s="822" t="s">
        <v>1679</v>
      </c>
      <c r="C68" s="822" t="s">
        <v>577</v>
      </c>
      <c r="D68" s="822" t="s">
        <v>936</v>
      </c>
      <c r="E68" s="822" t="s">
        <v>1683</v>
      </c>
      <c r="F68" s="822" t="s">
        <v>1700</v>
      </c>
      <c r="G68" s="822" t="s">
        <v>1701</v>
      </c>
      <c r="H68" s="831">
        <v>0.4</v>
      </c>
      <c r="I68" s="831">
        <v>3.98</v>
      </c>
      <c r="J68" s="822"/>
      <c r="K68" s="822">
        <v>9.9499999999999993</v>
      </c>
      <c r="L68" s="831">
        <v>0.18</v>
      </c>
      <c r="M68" s="831">
        <v>12.08</v>
      </c>
      <c r="N68" s="822"/>
      <c r="O68" s="822">
        <v>67.111111111111114</v>
      </c>
      <c r="P68" s="831"/>
      <c r="Q68" s="831"/>
      <c r="R68" s="827"/>
      <c r="S68" s="832"/>
    </row>
    <row r="69" spans="1:19" ht="14.45" customHeight="1" x14ac:dyDescent="0.2">
      <c r="A69" s="821" t="s">
        <v>1678</v>
      </c>
      <c r="B69" s="822" t="s">
        <v>1679</v>
      </c>
      <c r="C69" s="822" t="s">
        <v>577</v>
      </c>
      <c r="D69" s="822" t="s">
        <v>936</v>
      </c>
      <c r="E69" s="822" t="s">
        <v>1683</v>
      </c>
      <c r="F69" s="822" t="s">
        <v>1704</v>
      </c>
      <c r="G69" s="822" t="s">
        <v>1705</v>
      </c>
      <c r="H69" s="831">
        <v>520</v>
      </c>
      <c r="I69" s="831">
        <v>10426</v>
      </c>
      <c r="J69" s="822"/>
      <c r="K69" s="822">
        <v>20.05</v>
      </c>
      <c r="L69" s="831">
        <v>1905</v>
      </c>
      <c r="M69" s="831">
        <v>38214.300000000003</v>
      </c>
      <c r="N69" s="822"/>
      <c r="O69" s="822">
        <v>20.060000000000002</v>
      </c>
      <c r="P69" s="831">
        <v>520</v>
      </c>
      <c r="Q69" s="831">
        <v>10431.200000000001</v>
      </c>
      <c r="R69" s="827"/>
      <c r="S69" s="832">
        <v>20.060000000000002</v>
      </c>
    </row>
    <row r="70" spans="1:19" ht="14.45" customHeight="1" x14ac:dyDescent="0.2">
      <c r="A70" s="821" t="s">
        <v>1678</v>
      </c>
      <c r="B70" s="822" t="s">
        <v>1679</v>
      </c>
      <c r="C70" s="822" t="s">
        <v>577</v>
      </c>
      <c r="D70" s="822" t="s">
        <v>936</v>
      </c>
      <c r="E70" s="822" t="s">
        <v>1683</v>
      </c>
      <c r="F70" s="822" t="s">
        <v>1706</v>
      </c>
      <c r="G70" s="822" t="s">
        <v>1707</v>
      </c>
      <c r="H70" s="831"/>
      <c r="I70" s="831"/>
      <c r="J70" s="822"/>
      <c r="K70" s="822"/>
      <c r="L70" s="831"/>
      <c r="M70" s="831"/>
      <c r="N70" s="822"/>
      <c r="O70" s="822"/>
      <c r="P70" s="831">
        <v>15</v>
      </c>
      <c r="Q70" s="831">
        <v>20045.099999999999</v>
      </c>
      <c r="R70" s="827"/>
      <c r="S70" s="832">
        <v>1336.34</v>
      </c>
    </row>
    <row r="71" spans="1:19" ht="14.45" customHeight="1" x14ac:dyDescent="0.2">
      <c r="A71" s="821" t="s">
        <v>1678</v>
      </c>
      <c r="B71" s="822" t="s">
        <v>1679</v>
      </c>
      <c r="C71" s="822" t="s">
        <v>577</v>
      </c>
      <c r="D71" s="822" t="s">
        <v>936</v>
      </c>
      <c r="E71" s="822" t="s">
        <v>1683</v>
      </c>
      <c r="F71" s="822" t="s">
        <v>1708</v>
      </c>
      <c r="G71" s="822" t="s">
        <v>1709</v>
      </c>
      <c r="H71" s="831">
        <v>12</v>
      </c>
      <c r="I71" s="831">
        <v>22143.359999999997</v>
      </c>
      <c r="J71" s="822"/>
      <c r="K71" s="822">
        <v>1845.2799999999997</v>
      </c>
      <c r="L71" s="831">
        <v>30</v>
      </c>
      <c r="M71" s="831">
        <v>55372.68</v>
      </c>
      <c r="N71" s="822"/>
      <c r="O71" s="822">
        <v>1845.7560000000001</v>
      </c>
      <c r="P71" s="831"/>
      <c r="Q71" s="831"/>
      <c r="R71" s="827"/>
      <c r="S71" s="832"/>
    </row>
    <row r="72" spans="1:19" ht="14.45" customHeight="1" x14ac:dyDescent="0.2">
      <c r="A72" s="821" t="s">
        <v>1678</v>
      </c>
      <c r="B72" s="822" t="s">
        <v>1679</v>
      </c>
      <c r="C72" s="822" t="s">
        <v>577</v>
      </c>
      <c r="D72" s="822" t="s">
        <v>936</v>
      </c>
      <c r="E72" s="822" t="s">
        <v>1683</v>
      </c>
      <c r="F72" s="822" t="s">
        <v>1712</v>
      </c>
      <c r="G72" s="822" t="s">
        <v>1713</v>
      </c>
      <c r="H72" s="831">
        <v>44641</v>
      </c>
      <c r="I72" s="831">
        <v>167018.66000000003</v>
      </c>
      <c r="J72" s="822"/>
      <c r="K72" s="822">
        <v>3.7413736251428067</v>
      </c>
      <c r="L72" s="831">
        <v>73170</v>
      </c>
      <c r="M72" s="831">
        <v>267802.2</v>
      </c>
      <c r="N72" s="822"/>
      <c r="O72" s="822">
        <v>3.66</v>
      </c>
      <c r="P72" s="831">
        <v>17759</v>
      </c>
      <c r="Q72" s="831">
        <v>66694.89</v>
      </c>
      <c r="R72" s="827"/>
      <c r="S72" s="832">
        <v>3.7555543667999323</v>
      </c>
    </row>
    <row r="73" spans="1:19" ht="14.45" customHeight="1" x14ac:dyDescent="0.2">
      <c r="A73" s="821" t="s">
        <v>1678</v>
      </c>
      <c r="B73" s="822" t="s">
        <v>1679</v>
      </c>
      <c r="C73" s="822" t="s">
        <v>577</v>
      </c>
      <c r="D73" s="822" t="s">
        <v>936</v>
      </c>
      <c r="E73" s="822" t="s">
        <v>1683</v>
      </c>
      <c r="F73" s="822" t="s">
        <v>1716</v>
      </c>
      <c r="G73" s="822" t="s">
        <v>1717</v>
      </c>
      <c r="H73" s="831">
        <v>947</v>
      </c>
      <c r="I73" s="831">
        <v>141860.6</v>
      </c>
      <c r="J73" s="822"/>
      <c r="K73" s="822">
        <v>149.80000000000001</v>
      </c>
      <c r="L73" s="831">
        <v>945</v>
      </c>
      <c r="M73" s="831">
        <v>147244.65</v>
      </c>
      <c r="N73" s="822"/>
      <c r="O73" s="822">
        <v>155.81444444444443</v>
      </c>
      <c r="P73" s="831"/>
      <c r="Q73" s="831"/>
      <c r="R73" s="827"/>
      <c r="S73" s="832"/>
    </row>
    <row r="74" spans="1:19" ht="14.45" customHeight="1" x14ac:dyDescent="0.2">
      <c r="A74" s="821" t="s">
        <v>1678</v>
      </c>
      <c r="B74" s="822" t="s">
        <v>1679</v>
      </c>
      <c r="C74" s="822" t="s">
        <v>577</v>
      </c>
      <c r="D74" s="822" t="s">
        <v>936</v>
      </c>
      <c r="E74" s="822" t="s">
        <v>1683</v>
      </c>
      <c r="F74" s="822" t="s">
        <v>1718</v>
      </c>
      <c r="G74" s="822" t="s">
        <v>1719</v>
      </c>
      <c r="H74" s="831">
        <v>1637</v>
      </c>
      <c r="I74" s="831">
        <v>33336.61</v>
      </c>
      <c r="J74" s="822"/>
      <c r="K74" s="822">
        <v>20.364453268173488</v>
      </c>
      <c r="L74" s="831">
        <v>3871</v>
      </c>
      <c r="M74" s="831">
        <v>79609.759999999995</v>
      </c>
      <c r="N74" s="822"/>
      <c r="O74" s="822">
        <v>20.565683285972614</v>
      </c>
      <c r="P74" s="831">
        <v>252</v>
      </c>
      <c r="Q74" s="831">
        <v>5242.2</v>
      </c>
      <c r="R74" s="827"/>
      <c r="S74" s="832">
        <v>20.80238095238095</v>
      </c>
    </row>
    <row r="75" spans="1:19" ht="14.45" customHeight="1" x14ac:dyDescent="0.2">
      <c r="A75" s="821" t="s">
        <v>1678</v>
      </c>
      <c r="B75" s="822" t="s">
        <v>1679</v>
      </c>
      <c r="C75" s="822" t="s">
        <v>577</v>
      </c>
      <c r="D75" s="822" t="s">
        <v>936</v>
      </c>
      <c r="E75" s="822" t="s">
        <v>1683</v>
      </c>
      <c r="F75" s="822" t="s">
        <v>1722</v>
      </c>
      <c r="G75" s="822" t="s">
        <v>1723</v>
      </c>
      <c r="H75" s="831">
        <v>3952</v>
      </c>
      <c r="I75" s="831">
        <v>75727.399999999994</v>
      </c>
      <c r="J75" s="822"/>
      <c r="K75" s="822">
        <v>19.161791497975706</v>
      </c>
      <c r="L75" s="831">
        <v>3602</v>
      </c>
      <c r="M75" s="831">
        <v>70044.100000000006</v>
      </c>
      <c r="N75" s="822"/>
      <c r="O75" s="822">
        <v>19.44589117157135</v>
      </c>
      <c r="P75" s="831">
        <v>740</v>
      </c>
      <c r="Q75" s="831">
        <v>14481.8</v>
      </c>
      <c r="R75" s="827"/>
      <c r="S75" s="832">
        <v>19.57</v>
      </c>
    </row>
    <row r="76" spans="1:19" ht="14.45" customHeight="1" x14ac:dyDescent="0.2">
      <c r="A76" s="821" t="s">
        <v>1678</v>
      </c>
      <c r="B76" s="822" t="s">
        <v>1679</v>
      </c>
      <c r="C76" s="822" t="s">
        <v>577</v>
      </c>
      <c r="D76" s="822" t="s">
        <v>936</v>
      </c>
      <c r="E76" s="822" t="s">
        <v>1683</v>
      </c>
      <c r="F76" s="822" t="s">
        <v>1730</v>
      </c>
      <c r="G76" s="822" t="s">
        <v>1731</v>
      </c>
      <c r="H76" s="831"/>
      <c r="I76" s="831"/>
      <c r="J76" s="822"/>
      <c r="K76" s="822"/>
      <c r="L76" s="831"/>
      <c r="M76" s="831"/>
      <c r="N76" s="822"/>
      <c r="O76" s="822"/>
      <c r="P76" s="831">
        <v>5.24</v>
      </c>
      <c r="Q76" s="831">
        <v>14408</v>
      </c>
      <c r="R76" s="827"/>
      <c r="S76" s="832">
        <v>2749.6183206106871</v>
      </c>
    </row>
    <row r="77" spans="1:19" ht="14.45" customHeight="1" x14ac:dyDescent="0.2">
      <c r="A77" s="821" t="s">
        <v>1678</v>
      </c>
      <c r="B77" s="822" t="s">
        <v>1679</v>
      </c>
      <c r="C77" s="822" t="s">
        <v>577</v>
      </c>
      <c r="D77" s="822" t="s">
        <v>936</v>
      </c>
      <c r="E77" s="822" t="s">
        <v>1734</v>
      </c>
      <c r="F77" s="822" t="s">
        <v>1735</v>
      </c>
      <c r="G77" s="822" t="s">
        <v>1736</v>
      </c>
      <c r="H77" s="831">
        <v>18</v>
      </c>
      <c r="I77" s="831">
        <v>684</v>
      </c>
      <c r="J77" s="822"/>
      <c r="K77" s="822">
        <v>38</v>
      </c>
      <c r="L77" s="831">
        <v>47</v>
      </c>
      <c r="M77" s="831">
        <v>1786</v>
      </c>
      <c r="N77" s="822"/>
      <c r="O77" s="822">
        <v>38</v>
      </c>
      <c r="P77" s="831">
        <v>11</v>
      </c>
      <c r="Q77" s="831">
        <v>440</v>
      </c>
      <c r="R77" s="827"/>
      <c r="S77" s="832">
        <v>40</v>
      </c>
    </row>
    <row r="78" spans="1:19" ht="14.45" customHeight="1" x14ac:dyDescent="0.2">
      <c r="A78" s="821" t="s">
        <v>1678</v>
      </c>
      <c r="B78" s="822" t="s">
        <v>1679</v>
      </c>
      <c r="C78" s="822" t="s">
        <v>577</v>
      </c>
      <c r="D78" s="822" t="s">
        <v>936</v>
      </c>
      <c r="E78" s="822" t="s">
        <v>1734</v>
      </c>
      <c r="F78" s="822" t="s">
        <v>1737</v>
      </c>
      <c r="G78" s="822" t="s">
        <v>1738</v>
      </c>
      <c r="H78" s="831"/>
      <c r="I78" s="831"/>
      <c r="J78" s="822"/>
      <c r="K78" s="822"/>
      <c r="L78" s="831"/>
      <c r="M78" s="831"/>
      <c r="N78" s="822"/>
      <c r="O78" s="822"/>
      <c r="P78" s="831">
        <v>3</v>
      </c>
      <c r="Q78" s="831">
        <v>1416</v>
      </c>
      <c r="R78" s="827"/>
      <c r="S78" s="832">
        <v>472</v>
      </c>
    </row>
    <row r="79" spans="1:19" ht="14.45" customHeight="1" x14ac:dyDescent="0.2">
      <c r="A79" s="821" t="s">
        <v>1678</v>
      </c>
      <c r="B79" s="822" t="s">
        <v>1679</v>
      </c>
      <c r="C79" s="822" t="s">
        <v>577</v>
      </c>
      <c r="D79" s="822" t="s">
        <v>936</v>
      </c>
      <c r="E79" s="822" t="s">
        <v>1734</v>
      </c>
      <c r="F79" s="822" t="s">
        <v>1739</v>
      </c>
      <c r="G79" s="822" t="s">
        <v>1740</v>
      </c>
      <c r="H79" s="831">
        <v>273</v>
      </c>
      <c r="I79" s="831">
        <v>48867</v>
      </c>
      <c r="J79" s="822"/>
      <c r="K79" s="822">
        <v>179</v>
      </c>
      <c r="L79" s="831">
        <v>212</v>
      </c>
      <c r="M79" s="831">
        <v>38160</v>
      </c>
      <c r="N79" s="822"/>
      <c r="O79" s="822">
        <v>180</v>
      </c>
      <c r="P79" s="831">
        <v>105</v>
      </c>
      <c r="Q79" s="831">
        <v>20370</v>
      </c>
      <c r="R79" s="827"/>
      <c r="S79" s="832">
        <v>194</v>
      </c>
    </row>
    <row r="80" spans="1:19" ht="14.45" customHeight="1" x14ac:dyDescent="0.2">
      <c r="A80" s="821" t="s">
        <v>1678</v>
      </c>
      <c r="B80" s="822" t="s">
        <v>1679</v>
      </c>
      <c r="C80" s="822" t="s">
        <v>577</v>
      </c>
      <c r="D80" s="822" t="s">
        <v>936</v>
      </c>
      <c r="E80" s="822" t="s">
        <v>1734</v>
      </c>
      <c r="F80" s="822" t="s">
        <v>1743</v>
      </c>
      <c r="G80" s="822" t="s">
        <v>1744</v>
      </c>
      <c r="H80" s="831">
        <v>6</v>
      </c>
      <c r="I80" s="831">
        <v>1914</v>
      </c>
      <c r="J80" s="822"/>
      <c r="K80" s="822">
        <v>319</v>
      </c>
      <c r="L80" s="831"/>
      <c r="M80" s="831"/>
      <c r="N80" s="822"/>
      <c r="O80" s="822"/>
      <c r="P80" s="831">
        <v>5</v>
      </c>
      <c r="Q80" s="831">
        <v>1690</v>
      </c>
      <c r="R80" s="827"/>
      <c r="S80" s="832">
        <v>338</v>
      </c>
    </row>
    <row r="81" spans="1:19" ht="14.45" customHeight="1" x14ac:dyDescent="0.2">
      <c r="A81" s="821" t="s">
        <v>1678</v>
      </c>
      <c r="B81" s="822" t="s">
        <v>1679</v>
      </c>
      <c r="C81" s="822" t="s">
        <v>577</v>
      </c>
      <c r="D81" s="822" t="s">
        <v>936</v>
      </c>
      <c r="E81" s="822" t="s">
        <v>1734</v>
      </c>
      <c r="F81" s="822" t="s">
        <v>1745</v>
      </c>
      <c r="G81" s="822" t="s">
        <v>1746</v>
      </c>
      <c r="H81" s="831">
        <v>4</v>
      </c>
      <c r="I81" s="831">
        <v>8188</v>
      </c>
      <c r="J81" s="822"/>
      <c r="K81" s="822">
        <v>2047</v>
      </c>
      <c r="L81" s="831">
        <v>14</v>
      </c>
      <c r="M81" s="831">
        <v>28728</v>
      </c>
      <c r="N81" s="822"/>
      <c r="O81" s="822">
        <v>2052</v>
      </c>
      <c r="P81" s="831">
        <v>1</v>
      </c>
      <c r="Q81" s="831">
        <v>2127</v>
      </c>
      <c r="R81" s="827"/>
      <c r="S81" s="832">
        <v>2127</v>
      </c>
    </row>
    <row r="82" spans="1:19" ht="14.45" customHeight="1" x14ac:dyDescent="0.2">
      <c r="A82" s="821" t="s">
        <v>1678</v>
      </c>
      <c r="B82" s="822" t="s">
        <v>1679</v>
      </c>
      <c r="C82" s="822" t="s">
        <v>577</v>
      </c>
      <c r="D82" s="822" t="s">
        <v>936</v>
      </c>
      <c r="E82" s="822" t="s">
        <v>1734</v>
      </c>
      <c r="F82" s="822" t="s">
        <v>1753</v>
      </c>
      <c r="G82" s="822" t="s">
        <v>1754</v>
      </c>
      <c r="H82" s="831">
        <v>2</v>
      </c>
      <c r="I82" s="831">
        <v>2874</v>
      </c>
      <c r="J82" s="822"/>
      <c r="K82" s="822">
        <v>1437</v>
      </c>
      <c r="L82" s="831">
        <v>6</v>
      </c>
      <c r="M82" s="831">
        <v>8646</v>
      </c>
      <c r="N82" s="822"/>
      <c r="O82" s="822">
        <v>1441</v>
      </c>
      <c r="P82" s="831">
        <v>4</v>
      </c>
      <c r="Q82" s="831">
        <v>5960</v>
      </c>
      <c r="R82" s="827"/>
      <c r="S82" s="832">
        <v>1490</v>
      </c>
    </row>
    <row r="83" spans="1:19" ht="14.45" customHeight="1" x14ac:dyDescent="0.2">
      <c r="A83" s="821" t="s">
        <v>1678</v>
      </c>
      <c r="B83" s="822" t="s">
        <v>1679</v>
      </c>
      <c r="C83" s="822" t="s">
        <v>577</v>
      </c>
      <c r="D83" s="822" t="s">
        <v>936</v>
      </c>
      <c r="E83" s="822" t="s">
        <v>1734</v>
      </c>
      <c r="F83" s="822" t="s">
        <v>1755</v>
      </c>
      <c r="G83" s="822" t="s">
        <v>1756</v>
      </c>
      <c r="H83" s="831">
        <v>1</v>
      </c>
      <c r="I83" s="831">
        <v>1920</v>
      </c>
      <c r="J83" s="822"/>
      <c r="K83" s="822">
        <v>1920</v>
      </c>
      <c r="L83" s="831">
        <v>12</v>
      </c>
      <c r="M83" s="831">
        <v>23100</v>
      </c>
      <c r="N83" s="822"/>
      <c r="O83" s="822">
        <v>1925</v>
      </c>
      <c r="P83" s="831"/>
      <c r="Q83" s="831"/>
      <c r="R83" s="827"/>
      <c r="S83" s="832"/>
    </row>
    <row r="84" spans="1:19" ht="14.45" customHeight="1" x14ac:dyDescent="0.2">
      <c r="A84" s="821" t="s">
        <v>1678</v>
      </c>
      <c r="B84" s="822" t="s">
        <v>1679</v>
      </c>
      <c r="C84" s="822" t="s">
        <v>577</v>
      </c>
      <c r="D84" s="822" t="s">
        <v>936</v>
      </c>
      <c r="E84" s="822" t="s">
        <v>1734</v>
      </c>
      <c r="F84" s="822" t="s">
        <v>1757</v>
      </c>
      <c r="G84" s="822" t="s">
        <v>1758</v>
      </c>
      <c r="H84" s="831">
        <v>9</v>
      </c>
      <c r="I84" s="831">
        <v>10971</v>
      </c>
      <c r="J84" s="822"/>
      <c r="K84" s="822">
        <v>1219</v>
      </c>
      <c r="L84" s="831">
        <v>6</v>
      </c>
      <c r="M84" s="831">
        <v>7338</v>
      </c>
      <c r="N84" s="822"/>
      <c r="O84" s="822">
        <v>1223</v>
      </c>
      <c r="P84" s="831">
        <v>1</v>
      </c>
      <c r="Q84" s="831">
        <v>1267</v>
      </c>
      <c r="R84" s="827"/>
      <c r="S84" s="832">
        <v>1267</v>
      </c>
    </row>
    <row r="85" spans="1:19" ht="14.45" customHeight="1" x14ac:dyDescent="0.2">
      <c r="A85" s="821" t="s">
        <v>1678</v>
      </c>
      <c r="B85" s="822" t="s">
        <v>1679</v>
      </c>
      <c r="C85" s="822" t="s">
        <v>577</v>
      </c>
      <c r="D85" s="822" t="s">
        <v>936</v>
      </c>
      <c r="E85" s="822" t="s">
        <v>1734</v>
      </c>
      <c r="F85" s="822" t="s">
        <v>1759</v>
      </c>
      <c r="G85" s="822" t="s">
        <v>1760</v>
      </c>
      <c r="H85" s="831">
        <v>12</v>
      </c>
      <c r="I85" s="831">
        <v>8220</v>
      </c>
      <c r="J85" s="822"/>
      <c r="K85" s="822">
        <v>685</v>
      </c>
      <c r="L85" s="831">
        <v>29</v>
      </c>
      <c r="M85" s="831">
        <v>19923</v>
      </c>
      <c r="N85" s="822"/>
      <c r="O85" s="822">
        <v>687</v>
      </c>
      <c r="P85" s="831"/>
      <c r="Q85" s="831"/>
      <c r="R85" s="827"/>
      <c r="S85" s="832"/>
    </row>
    <row r="86" spans="1:19" ht="14.45" customHeight="1" x14ac:dyDescent="0.2">
      <c r="A86" s="821" t="s">
        <v>1678</v>
      </c>
      <c r="B86" s="822" t="s">
        <v>1679</v>
      </c>
      <c r="C86" s="822" t="s">
        <v>577</v>
      </c>
      <c r="D86" s="822" t="s">
        <v>936</v>
      </c>
      <c r="E86" s="822" t="s">
        <v>1734</v>
      </c>
      <c r="F86" s="822" t="s">
        <v>1761</v>
      </c>
      <c r="G86" s="822" t="s">
        <v>1762</v>
      </c>
      <c r="H86" s="831">
        <v>9</v>
      </c>
      <c r="I86" s="831">
        <v>6480</v>
      </c>
      <c r="J86" s="822"/>
      <c r="K86" s="822">
        <v>720</v>
      </c>
      <c r="L86" s="831">
        <v>8</v>
      </c>
      <c r="M86" s="831">
        <v>5776</v>
      </c>
      <c r="N86" s="822"/>
      <c r="O86" s="822">
        <v>722</v>
      </c>
      <c r="P86" s="831">
        <v>1</v>
      </c>
      <c r="Q86" s="831">
        <v>754</v>
      </c>
      <c r="R86" s="827"/>
      <c r="S86" s="832">
        <v>754</v>
      </c>
    </row>
    <row r="87" spans="1:19" ht="14.45" customHeight="1" x14ac:dyDescent="0.2">
      <c r="A87" s="821" t="s">
        <v>1678</v>
      </c>
      <c r="B87" s="822" t="s">
        <v>1679</v>
      </c>
      <c r="C87" s="822" t="s">
        <v>577</v>
      </c>
      <c r="D87" s="822" t="s">
        <v>936</v>
      </c>
      <c r="E87" s="822" t="s">
        <v>1734</v>
      </c>
      <c r="F87" s="822" t="s">
        <v>1765</v>
      </c>
      <c r="G87" s="822" t="s">
        <v>1766</v>
      </c>
      <c r="H87" s="831">
        <v>144</v>
      </c>
      <c r="I87" s="831">
        <v>263664</v>
      </c>
      <c r="J87" s="822"/>
      <c r="K87" s="822">
        <v>1831</v>
      </c>
      <c r="L87" s="831">
        <v>270</v>
      </c>
      <c r="M87" s="831">
        <v>495450</v>
      </c>
      <c r="N87" s="822"/>
      <c r="O87" s="822">
        <v>1835</v>
      </c>
      <c r="P87" s="831">
        <v>81</v>
      </c>
      <c r="Q87" s="831">
        <v>154629</v>
      </c>
      <c r="R87" s="827"/>
      <c r="S87" s="832">
        <v>1909</v>
      </c>
    </row>
    <row r="88" spans="1:19" ht="14.45" customHeight="1" x14ac:dyDescent="0.2">
      <c r="A88" s="821" t="s">
        <v>1678</v>
      </c>
      <c r="B88" s="822" t="s">
        <v>1679</v>
      </c>
      <c r="C88" s="822" t="s">
        <v>577</v>
      </c>
      <c r="D88" s="822" t="s">
        <v>936</v>
      </c>
      <c r="E88" s="822" t="s">
        <v>1734</v>
      </c>
      <c r="F88" s="822" t="s">
        <v>1767</v>
      </c>
      <c r="G88" s="822" t="s">
        <v>1768</v>
      </c>
      <c r="H88" s="831">
        <v>7</v>
      </c>
      <c r="I88" s="831">
        <v>3017</v>
      </c>
      <c r="J88" s="822"/>
      <c r="K88" s="822">
        <v>431</v>
      </c>
      <c r="L88" s="831">
        <v>10</v>
      </c>
      <c r="M88" s="831">
        <v>4330</v>
      </c>
      <c r="N88" s="822"/>
      <c r="O88" s="822">
        <v>433</v>
      </c>
      <c r="P88" s="831">
        <v>17</v>
      </c>
      <c r="Q88" s="831">
        <v>7684</v>
      </c>
      <c r="R88" s="827"/>
      <c r="S88" s="832">
        <v>452</v>
      </c>
    </row>
    <row r="89" spans="1:19" ht="14.45" customHeight="1" x14ac:dyDescent="0.2">
      <c r="A89" s="821" t="s">
        <v>1678</v>
      </c>
      <c r="B89" s="822" t="s">
        <v>1679</v>
      </c>
      <c r="C89" s="822" t="s">
        <v>577</v>
      </c>
      <c r="D89" s="822" t="s">
        <v>936</v>
      </c>
      <c r="E89" s="822" t="s">
        <v>1734</v>
      </c>
      <c r="F89" s="822" t="s">
        <v>1769</v>
      </c>
      <c r="G89" s="822" t="s">
        <v>1770</v>
      </c>
      <c r="H89" s="831">
        <v>5</v>
      </c>
      <c r="I89" s="831">
        <v>17665</v>
      </c>
      <c r="J89" s="822"/>
      <c r="K89" s="822">
        <v>3533</v>
      </c>
      <c r="L89" s="831">
        <v>24</v>
      </c>
      <c r="M89" s="831">
        <v>85032</v>
      </c>
      <c r="N89" s="822"/>
      <c r="O89" s="822">
        <v>3543</v>
      </c>
      <c r="P89" s="831">
        <v>1</v>
      </c>
      <c r="Q89" s="831">
        <v>3623</v>
      </c>
      <c r="R89" s="827"/>
      <c r="S89" s="832">
        <v>3623</v>
      </c>
    </row>
    <row r="90" spans="1:19" ht="14.45" customHeight="1" x14ac:dyDescent="0.2">
      <c r="A90" s="821" t="s">
        <v>1678</v>
      </c>
      <c r="B90" s="822" t="s">
        <v>1679</v>
      </c>
      <c r="C90" s="822" t="s">
        <v>577</v>
      </c>
      <c r="D90" s="822" t="s">
        <v>936</v>
      </c>
      <c r="E90" s="822" t="s">
        <v>1734</v>
      </c>
      <c r="F90" s="822" t="s">
        <v>1773</v>
      </c>
      <c r="G90" s="822" t="s">
        <v>1774</v>
      </c>
      <c r="H90" s="831">
        <v>236</v>
      </c>
      <c r="I90" s="831">
        <v>7866.67</v>
      </c>
      <c r="J90" s="822"/>
      <c r="K90" s="822">
        <v>33.33334745762712</v>
      </c>
      <c r="L90" s="831">
        <v>226</v>
      </c>
      <c r="M90" s="831">
        <v>7826.670000000001</v>
      </c>
      <c r="N90" s="822"/>
      <c r="O90" s="822">
        <v>34.631283185840715</v>
      </c>
      <c r="P90" s="831">
        <v>109</v>
      </c>
      <c r="Q90" s="831">
        <v>4965.5600000000004</v>
      </c>
      <c r="R90" s="827"/>
      <c r="S90" s="832">
        <v>45.555596330275236</v>
      </c>
    </row>
    <row r="91" spans="1:19" ht="14.45" customHeight="1" x14ac:dyDescent="0.2">
      <c r="A91" s="821" t="s">
        <v>1678</v>
      </c>
      <c r="B91" s="822" t="s">
        <v>1679</v>
      </c>
      <c r="C91" s="822" t="s">
        <v>577</v>
      </c>
      <c r="D91" s="822" t="s">
        <v>936</v>
      </c>
      <c r="E91" s="822" t="s">
        <v>1734</v>
      </c>
      <c r="F91" s="822" t="s">
        <v>1775</v>
      </c>
      <c r="G91" s="822" t="s">
        <v>1776</v>
      </c>
      <c r="H91" s="831">
        <v>271</v>
      </c>
      <c r="I91" s="831">
        <v>10298</v>
      </c>
      <c r="J91" s="822"/>
      <c r="K91" s="822">
        <v>38</v>
      </c>
      <c r="L91" s="831">
        <v>211</v>
      </c>
      <c r="M91" s="831">
        <v>8018</v>
      </c>
      <c r="N91" s="822"/>
      <c r="O91" s="822">
        <v>38</v>
      </c>
      <c r="P91" s="831">
        <v>104</v>
      </c>
      <c r="Q91" s="831">
        <v>4056</v>
      </c>
      <c r="R91" s="827"/>
      <c r="S91" s="832">
        <v>39</v>
      </c>
    </row>
    <row r="92" spans="1:19" ht="14.45" customHeight="1" x14ac:dyDescent="0.2">
      <c r="A92" s="821" t="s">
        <v>1678</v>
      </c>
      <c r="B92" s="822" t="s">
        <v>1679</v>
      </c>
      <c r="C92" s="822" t="s">
        <v>577</v>
      </c>
      <c r="D92" s="822" t="s">
        <v>936</v>
      </c>
      <c r="E92" s="822" t="s">
        <v>1734</v>
      </c>
      <c r="F92" s="822" t="s">
        <v>1777</v>
      </c>
      <c r="G92" s="822" t="s">
        <v>1778</v>
      </c>
      <c r="H92" s="831"/>
      <c r="I92" s="831"/>
      <c r="J92" s="822"/>
      <c r="K92" s="822"/>
      <c r="L92" s="831"/>
      <c r="M92" s="831"/>
      <c r="N92" s="822"/>
      <c r="O92" s="822"/>
      <c r="P92" s="831">
        <v>6</v>
      </c>
      <c r="Q92" s="831">
        <v>3888</v>
      </c>
      <c r="R92" s="827"/>
      <c r="S92" s="832">
        <v>648</v>
      </c>
    </row>
    <row r="93" spans="1:19" ht="14.45" customHeight="1" x14ac:dyDescent="0.2">
      <c r="A93" s="821" t="s">
        <v>1678</v>
      </c>
      <c r="B93" s="822" t="s">
        <v>1679</v>
      </c>
      <c r="C93" s="822" t="s">
        <v>577</v>
      </c>
      <c r="D93" s="822" t="s">
        <v>936</v>
      </c>
      <c r="E93" s="822" t="s">
        <v>1734</v>
      </c>
      <c r="F93" s="822" t="s">
        <v>1781</v>
      </c>
      <c r="G93" s="822" t="s">
        <v>1782</v>
      </c>
      <c r="H93" s="831">
        <v>24</v>
      </c>
      <c r="I93" s="831">
        <v>10512</v>
      </c>
      <c r="J93" s="822"/>
      <c r="K93" s="822">
        <v>438</v>
      </c>
      <c r="L93" s="831">
        <v>9</v>
      </c>
      <c r="M93" s="831">
        <v>3960</v>
      </c>
      <c r="N93" s="822"/>
      <c r="O93" s="822">
        <v>440</v>
      </c>
      <c r="P93" s="831">
        <v>1</v>
      </c>
      <c r="Q93" s="831">
        <v>459</v>
      </c>
      <c r="R93" s="827"/>
      <c r="S93" s="832">
        <v>459</v>
      </c>
    </row>
    <row r="94" spans="1:19" ht="14.45" customHeight="1" x14ac:dyDescent="0.2">
      <c r="A94" s="821" t="s">
        <v>1678</v>
      </c>
      <c r="B94" s="822" t="s">
        <v>1679</v>
      </c>
      <c r="C94" s="822" t="s">
        <v>577</v>
      </c>
      <c r="D94" s="822" t="s">
        <v>936</v>
      </c>
      <c r="E94" s="822" t="s">
        <v>1734</v>
      </c>
      <c r="F94" s="822" t="s">
        <v>1783</v>
      </c>
      <c r="G94" s="822" t="s">
        <v>1784</v>
      </c>
      <c r="H94" s="831">
        <v>61</v>
      </c>
      <c r="I94" s="831">
        <v>82167</v>
      </c>
      <c r="J94" s="822"/>
      <c r="K94" s="822">
        <v>1347</v>
      </c>
      <c r="L94" s="831">
        <v>98</v>
      </c>
      <c r="M94" s="831">
        <v>132398</v>
      </c>
      <c r="N94" s="822"/>
      <c r="O94" s="822">
        <v>1351</v>
      </c>
      <c r="P94" s="831">
        <v>24</v>
      </c>
      <c r="Q94" s="831">
        <v>33792</v>
      </c>
      <c r="R94" s="827"/>
      <c r="S94" s="832">
        <v>1408</v>
      </c>
    </row>
    <row r="95" spans="1:19" ht="14.45" customHeight="1" x14ac:dyDescent="0.2">
      <c r="A95" s="821" t="s">
        <v>1678</v>
      </c>
      <c r="B95" s="822" t="s">
        <v>1679</v>
      </c>
      <c r="C95" s="822" t="s">
        <v>577</v>
      </c>
      <c r="D95" s="822" t="s">
        <v>936</v>
      </c>
      <c r="E95" s="822" t="s">
        <v>1734</v>
      </c>
      <c r="F95" s="822" t="s">
        <v>1785</v>
      </c>
      <c r="G95" s="822" t="s">
        <v>1786</v>
      </c>
      <c r="H95" s="831">
        <v>16</v>
      </c>
      <c r="I95" s="831">
        <v>8192</v>
      </c>
      <c r="J95" s="822"/>
      <c r="K95" s="822">
        <v>512</v>
      </c>
      <c r="L95" s="831">
        <v>40</v>
      </c>
      <c r="M95" s="831">
        <v>20560</v>
      </c>
      <c r="N95" s="822"/>
      <c r="O95" s="822">
        <v>514</v>
      </c>
      <c r="P95" s="831">
        <v>11</v>
      </c>
      <c r="Q95" s="831">
        <v>5907</v>
      </c>
      <c r="R95" s="827"/>
      <c r="S95" s="832">
        <v>537</v>
      </c>
    </row>
    <row r="96" spans="1:19" ht="14.45" customHeight="1" x14ac:dyDescent="0.2">
      <c r="A96" s="821" t="s">
        <v>1678</v>
      </c>
      <c r="B96" s="822" t="s">
        <v>1679</v>
      </c>
      <c r="C96" s="822" t="s">
        <v>577</v>
      </c>
      <c r="D96" s="822" t="s">
        <v>936</v>
      </c>
      <c r="E96" s="822" t="s">
        <v>1734</v>
      </c>
      <c r="F96" s="822" t="s">
        <v>1787</v>
      </c>
      <c r="G96" s="822" t="s">
        <v>1788</v>
      </c>
      <c r="H96" s="831">
        <v>1</v>
      </c>
      <c r="I96" s="831">
        <v>2342</v>
      </c>
      <c r="J96" s="822"/>
      <c r="K96" s="822">
        <v>2342</v>
      </c>
      <c r="L96" s="831">
        <v>4</v>
      </c>
      <c r="M96" s="831">
        <v>9404</v>
      </c>
      <c r="N96" s="822"/>
      <c r="O96" s="822">
        <v>2351</v>
      </c>
      <c r="P96" s="831">
        <v>1</v>
      </c>
      <c r="Q96" s="831">
        <v>2439</v>
      </c>
      <c r="R96" s="827"/>
      <c r="S96" s="832">
        <v>2439</v>
      </c>
    </row>
    <row r="97" spans="1:19" ht="14.45" customHeight="1" x14ac:dyDescent="0.2">
      <c r="A97" s="821" t="s">
        <v>1678</v>
      </c>
      <c r="B97" s="822" t="s">
        <v>1679</v>
      </c>
      <c r="C97" s="822" t="s">
        <v>577</v>
      </c>
      <c r="D97" s="822" t="s">
        <v>936</v>
      </c>
      <c r="E97" s="822" t="s">
        <v>1734</v>
      </c>
      <c r="F97" s="822" t="s">
        <v>1789</v>
      </c>
      <c r="G97" s="822" t="s">
        <v>1790</v>
      </c>
      <c r="H97" s="831">
        <v>5</v>
      </c>
      <c r="I97" s="831">
        <v>13290</v>
      </c>
      <c r="J97" s="822"/>
      <c r="K97" s="822">
        <v>2658</v>
      </c>
      <c r="L97" s="831">
        <v>5</v>
      </c>
      <c r="M97" s="831">
        <v>13335</v>
      </c>
      <c r="N97" s="822"/>
      <c r="O97" s="822">
        <v>2667</v>
      </c>
      <c r="P97" s="831">
        <v>1</v>
      </c>
      <c r="Q97" s="831">
        <v>2780</v>
      </c>
      <c r="R97" s="827"/>
      <c r="S97" s="832">
        <v>2780</v>
      </c>
    </row>
    <row r="98" spans="1:19" ht="14.45" customHeight="1" x14ac:dyDescent="0.2">
      <c r="A98" s="821" t="s">
        <v>1678</v>
      </c>
      <c r="B98" s="822" t="s">
        <v>1679</v>
      </c>
      <c r="C98" s="822" t="s">
        <v>577</v>
      </c>
      <c r="D98" s="822" t="s">
        <v>936</v>
      </c>
      <c r="E98" s="822" t="s">
        <v>1734</v>
      </c>
      <c r="F98" s="822" t="s">
        <v>1791</v>
      </c>
      <c r="G98" s="822" t="s">
        <v>1792</v>
      </c>
      <c r="H98" s="831"/>
      <c r="I98" s="831"/>
      <c r="J98" s="822"/>
      <c r="K98" s="822"/>
      <c r="L98" s="831">
        <v>15</v>
      </c>
      <c r="M98" s="831">
        <v>5400</v>
      </c>
      <c r="N98" s="822"/>
      <c r="O98" s="822">
        <v>360</v>
      </c>
      <c r="P98" s="831">
        <v>4</v>
      </c>
      <c r="Q98" s="831">
        <v>1552</v>
      </c>
      <c r="R98" s="827"/>
      <c r="S98" s="832">
        <v>388</v>
      </c>
    </row>
    <row r="99" spans="1:19" ht="14.45" customHeight="1" x14ac:dyDescent="0.2">
      <c r="A99" s="821" t="s">
        <v>1678</v>
      </c>
      <c r="B99" s="822" t="s">
        <v>1679</v>
      </c>
      <c r="C99" s="822" t="s">
        <v>577</v>
      </c>
      <c r="D99" s="822" t="s">
        <v>936</v>
      </c>
      <c r="E99" s="822" t="s">
        <v>1734</v>
      </c>
      <c r="F99" s="822" t="s">
        <v>1795</v>
      </c>
      <c r="G99" s="822" t="s">
        <v>1796</v>
      </c>
      <c r="H99" s="831">
        <v>2</v>
      </c>
      <c r="I99" s="831">
        <v>2114</v>
      </c>
      <c r="J99" s="822"/>
      <c r="K99" s="822">
        <v>1057</v>
      </c>
      <c r="L99" s="831">
        <v>1</v>
      </c>
      <c r="M99" s="831">
        <v>1072</v>
      </c>
      <c r="N99" s="822"/>
      <c r="O99" s="822">
        <v>1072</v>
      </c>
      <c r="P99" s="831"/>
      <c r="Q99" s="831"/>
      <c r="R99" s="827"/>
      <c r="S99" s="832"/>
    </row>
    <row r="100" spans="1:19" ht="14.45" customHeight="1" x14ac:dyDescent="0.2">
      <c r="A100" s="821" t="s">
        <v>1678</v>
      </c>
      <c r="B100" s="822" t="s">
        <v>1679</v>
      </c>
      <c r="C100" s="822" t="s">
        <v>577</v>
      </c>
      <c r="D100" s="822" t="s">
        <v>936</v>
      </c>
      <c r="E100" s="822" t="s">
        <v>1734</v>
      </c>
      <c r="F100" s="822" t="s">
        <v>1799</v>
      </c>
      <c r="G100" s="822" t="s">
        <v>1800</v>
      </c>
      <c r="H100" s="831"/>
      <c r="I100" s="831"/>
      <c r="J100" s="822"/>
      <c r="K100" s="822"/>
      <c r="L100" s="831"/>
      <c r="M100" s="831"/>
      <c r="N100" s="822"/>
      <c r="O100" s="822"/>
      <c r="P100" s="831">
        <v>5</v>
      </c>
      <c r="Q100" s="831">
        <v>770</v>
      </c>
      <c r="R100" s="827"/>
      <c r="S100" s="832">
        <v>154</v>
      </c>
    </row>
    <row r="101" spans="1:19" ht="14.45" customHeight="1" x14ac:dyDescent="0.2">
      <c r="A101" s="821" t="s">
        <v>1678</v>
      </c>
      <c r="B101" s="822" t="s">
        <v>1679</v>
      </c>
      <c r="C101" s="822" t="s">
        <v>577</v>
      </c>
      <c r="D101" s="822" t="s">
        <v>936</v>
      </c>
      <c r="E101" s="822" t="s">
        <v>1734</v>
      </c>
      <c r="F101" s="822" t="s">
        <v>1805</v>
      </c>
      <c r="G101" s="822" t="s">
        <v>1806</v>
      </c>
      <c r="H101" s="831">
        <v>1</v>
      </c>
      <c r="I101" s="831">
        <v>722</v>
      </c>
      <c r="J101" s="822"/>
      <c r="K101" s="822">
        <v>722</v>
      </c>
      <c r="L101" s="831">
        <v>4</v>
      </c>
      <c r="M101" s="831">
        <v>2896</v>
      </c>
      <c r="N101" s="822"/>
      <c r="O101" s="822">
        <v>724</v>
      </c>
      <c r="P101" s="831">
        <v>1</v>
      </c>
      <c r="Q101" s="831">
        <v>752</v>
      </c>
      <c r="R101" s="827"/>
      <c r="S101" s="832">
        <v>752</v>
      </c>
    </row>
    <row r="102" spans="1:19" ht="14.45" customHeight="1" x14ac:dyDescent="0.2">
      <c r="A102" s="821" t="s">
        <v>1678</v>
      </c>
      <c r="B102" s="822" t="s">
        <v>1679</v>
      </c>
      <c r="C102" s="822" t="s">
        <v>577</v>
      </c>
      <c r="D102" s="822" t="s">
        <v>937</v>
      </c>
      <c r="E102" s="822" t="s">
        <v>1683</v>
      </c>
      <c r="F102" s="822" t="s">
        <v>1714</v>
      </c>
      <c r="G102" s="822" t="s">
        <v>1715</v>
      </c>
      <c r="H102" s="831"/>
      <c r="I102" s="831"/>
      <c r="J102" s="822"/>
      <c r="K102" s="822"/>
      <c r="L102" s="831"/>
      <c r="M102" s="831"/>
      <c r="N102" s="822"/>
      <c r="O102" s="822"/>
      <c r="P102" s="831">
        <v>325</v>
      </c>
      <c r="Q102" s="831">
        <v>2015</v>
      </c>
      <c r="R102" s="827"/>
      <c r="S102" s="832">
        <v>6.2</v>
      </c>
    </row>
    <row r="103" spans="1:19" ht="14.45" customHeight="1" x14ac:dyDescent="0.2">
      <c r="A103" s="821" t="s">
        <v>1678</v>
      </c>
      <c r="B103" s="822" t="s">
        <v>1679</v>
      </c>
      <c r="C103" s="822" t="s">
        <v>577</v>
      </c>
      <c r="D103" s="822" t="s">
        <v>937</v>
      </c>
      <c r="E103" s="822" t="s">
        <v>1734</v>
      </c>
      <c r="F103" s="822" t="s">
        <v>1735</v>
      </c>
      <c r="G103" s="822" t="s">
        <v>1736</v>
      </c>
      <c r="H103" s="831"/>
      <c r="I103" s="831"/>
      <c r="J103" s="822"/>
      <c r="K103" s="822"/>
      <c r="L103" s="831">
        <v>1</v>
      </c>
      <c r="M103" s="831">
        <v>38</v>
      </c>
      <c r="N103" s="822"/>
      <c r="O103" s="822">
        <v>38</v>
      </c>
      <c r="P103" s="831">
        <v>1</v>
      </c>
      <c r="Q103" s="831">
        <v>40</v>
      </c>
      <c r="R103" s="827"/>
      <c r="S103" s="832">
        <v>40</v>
      </c>
    </row>
    <row r="104" spans="1:19" ht="14.45" customHeight="1" x14ac:dyDescent="0.2">
      <c r="A104" s="821" t="s">
        <v>1678</v>
      </c>
      <c r="B104" s="822" t="s">
        <v>1679</v>
      </c>
      <c r="C104" s="822" t="s">
        <v>577</v>
      </c>
      <c r="D104" s="822" t="s">
        <v>937</v>
      </c>
      <c r="E104" s="822" t="s">
        <v>1734</v>
      </c>
      <c r="F104" s="822" t="s">
        <v>1765</v>
      </c>
      <c r="G104" s="822" t="s">
        <v>1766</v>
      </c>
      <c r="H104" s="831"/>
      <c r="I104" s="831"/>
      <c r="J104" s="822"/>
      <c r="K104" s="822"/>
      <c r="L104" s="831"/>
      <c r="M104" s="831"/>
      <c r="N104" s="822"/>
      <c r="O104" s="822"/>
      <c r="P104" s="831">
        <v>1</v>
      </c>
      <c r="Q104" s="831">
        <v>1909</v>
      </c>
      <c r="R104" s="827"/>
      <c r="S104" s="832">
        <v>1909</v>
      </c>
    </row>
    <row r="105" spans="1:19" ht="14.45" customHeight="1" x14ac:dyDescent="0.2">
      <c r="A105" s="821" t="s">
        <v>1678</v>
      </c>
      <c r="B105" s="822" t="s">
        <v>1679</v>
      </c>
      <c r="C105" s="822" t="s">
        <v>577</v>
      </c>
      <c r="D105" s="822" t="s">
        <v>937</v>
      </c>
      <c r="E105" s="822" t="s">
        <v>1734</v>
      </c>
      <c r="F105" s="822" t="s">
        <v>1767</v>
      </c>
      <c r="G105" s="822" t="s">
        <v>1768</v>
      </c>
      <c r="H105" s="831"/>
      <c r="I105" s="831"/>
      <c r="J105" s="822"/>
      <c r="K105" s="822"/>
      <c r="L105" s="831"/>
      <c r="M105" s="831"/>
      <c r="N105" s="822"/>
      <c r="O105" s="822"/>
      <c r="P105" s="831">
        <v>1</v>
      </c>
      <c r="Q105" s="831">
        <v>452</v>
      </c>
      <c r="R105" s="827"/>
      <c r="S105" s="832">
        <v>452</v>
      </c>
    </row>
    <row r="106" spans="1:19" ht="14.45" customHeight="1" x14ac:dyDescent="0.2">
      <c r="A106" s="821" t="s">
        <v>1678</v>
      </c>
      <c r="B106" s="822" t="s">
        <v>1679</v>
      </c>
      <c r="C106" s="822" t="s">
        <v>577</v>
      </c>
      <c r="D106" s="822" t="s">
        <v>938</v>
      </c>
      <c r="E106" s="822" t="s">
        <v>1680</v>
      </c>
      <c r="F106" s="822" t="s">
        <v>1681</v>
      </c>
      <c r="G106" s="822" t="s">
        <v>1682</v>
      </c>
      <c r="H106" s="831"/>
      <c r="I106" s="831"/>
      <c r="J106" s="822"/>
      <c r="K106" s="822"/>
      <c r="L106" s="831">
        <v>10</v>
      </c>
      <c r="M106" s="831">
        <v>17637.7</v>
      </c>
      <c r="N106" s="822"/>
      <c r="O106" s="822">
        <v>1763.77</v>
      </c>
      <c r="P106" s="831">
        <v>27</v>
      </c>
      <c r="Q106" s="831">
        <v>47621.789999999994</v>
      </c>
      <c r="R106" s="827"/>
      <c r="S106" s="832">
        <v>1763.7699999999998</v>
      </c>
    </row>
    <row r="107" spans="1:19" ht="14.45" customHeight="1" x14ac:dyDescent="0.2">
      <c r="A107" s="821" t="s">
        <v>1678</v>
      </c>
      <c r="B107" s="822" t="s">
        <v>1679</v>
      </c>
      <c r="C107" s="822" t="s">
        <v>577</v>
      </c>
      <c r="D107" s="822" t="s">
        <v>938</v>
      </c>
      <c r="E107" s="822" t="s">
        <v>1683</v>
      </c>
      <c r="F107" s="822" t="s">
        <v>1686</v>
      </c>
      <c r="G107" s="822" t="s">
        <v>1687</v>
      </c>
      <c r="H107" s="831">
        <v>2157</v>
      </c>
      <c r="I107" s="831">
        <v>5560.48</v>
      </c>
      <c r="J107" s="822"/>
      <c r="K107" s="822">
        <v>2.5778766805748723</v>
      </c>
      <c r="L107" s="831">
        <v>1348</v>
      </c>
      <c r="M107" s="831">
        <v>3356.52</v>
      </c>
      <c r="N107" s="822"/>
      <c r="O107" s="822">
        <v>2.4899999999999998</v>
      </c>
      <c r="P107" s="831">
        <v>3838</v>
      </c>
      <c r="Q107" s="831">
        <v>10017.18</v>
      </c>
      <c r="R107" s="827"/>
      <c r="S107" s="832">
        <v>2.61</v>
      </c>
    </row>
    <row r="108" spans="1:19" ht="14.45" customHeight="1" x14ac:dyDescent="0.2">
      <c r="A108" s="821" t="s">
        <v>1678</v>
      </c>
      <c r="B108" s="822" t="s">
        <v>1679</v>
      </c>
      <c r="C108" s="822" t="s">
        <v>577</v>
      </c>
      <c r="D108" s="822" t="s">
        <v>938</v>
      </c>
      <c r="E108" s="822" t="s">
        <v>1683</v>
      </c>
      <c r="F108" s="822" t="s">
        <v>1688</v>
      </c>
      <c r="G108" s="822" t="s">
        <v>1689</v>
      </c>
      <c r="H108" s="831">
        <v>3989</v>
      </c>
      <c r="I108" s="831">
        <v>29007.9</v>
      </c>
      <c r="J108" s="822"/>
      <c r="K108" s="822">
        <v>7.2719729255452501</v>
      </c>
      <c r="L108" s="831">
        <v>358</v>
      </c>
      <c r="M108" s="831">
        <v>2559.6999999999998</v>
      </c>
      <c r="N108" s="822"/>
      <c r="O108" s="822">
        <v>7.1499999999999995</v>
      </c>
      <c r="P108" s="831">
        <v>4699</v>
      </c>
      <c r="Q108" s="831">
        <v>34302.699999999997</v>
      </c>
      <c r="R108" s="827"/>
      <c r="S108" s="832">
        <v>7.3</v>
      </c>
    </row>
    <row r="109" spans="1:19" ht="14.45" customHeight="1" x14ac:dyDescent="0.2">
      <c r="A109" s="821" t="s">
        <v>1678</v>
      </c>
      <c r="B109" s="822" t="s">
        <v>1679</v>
      </c>
      <c r="C109" s="822" t="s">
        <v>577</v>
      </c>
      <c r="D109" s="822" t="s">
        <v>938</v>
      </c>
      <c r="E109" s="822" t="s">
        <v>1683</v>
      </c>
      <c r="F109" s="822" t="s">
        <v>1692</v>
      </c>
      <c r="G109" s="822" t="s">
        <v>1693</v>
      </c>
      <c r="H109" s="831">
        <v>112825</v>
      </c>
      <c r="I109" s="831">
        <v>596733.04999999993</v>
      </c>
      <c r="J109" s="822"/>
      <c r="K109" s="822">
        <v>5.2890144028362505</v>
      </c>
      <c r="L109" s="831">
        <v>27352</v>
      </c>
      <c r="M109" s="831">
        <v>141683.36000000002</v>
      </c>
      <c r="N109" s="822"/>
      <c r="O109" s="822">
        <v>5.1800000000000006</v>
      </c>
      <c r="P109" s="831">
        <v>59440</v>
      </c>
      <c r="Q109" s="831">
        <v>316356.80000000005</v>
      </c>
      <c r="R109" s="827"/>
      <c r="S109" s="832">
        <v>5.3222880215343213</v>
      </c>
    </row>
    <row r="110" spans="1:19" ht="14.45" customHeight="1" x14ac:dyDescent="0.2">
      <c r="A110" s="821" t="s">
        <v>1678</v>
      </c>
      <c r="B110" s="822" t="s">
        <v>1679</v>
      </c>
      <c r="C110" s="822" t="s">
        <v>577</v>
      </c>
      <c r="D110" s="822" t="s">
        <v>938</v>
      </c>
      <c r="E110" s="822" t="s">
        <v>1683</v>
      </c>
      <c r="F110" s="822" t="s">
        <v>1694</v>
      </c>
      <c r="G110" s="822" t="s">
        <v>1695</v>
      </c>
      <c r="H110" s="831">
        <v>271</v>
      </c>
      <c r="I110" s="831">
        <v>2496.3999999999996</v>
      </c>
      <c r="J110" s="822"/>
      <c r="K110" s="822">
        <v>9.2118081180811799</v>
      </c>
      <c r="L110" s="831">
        <v>445</v>
      </c>
      <c r="M110" s="831">
        <v>4129.5999999999995</v>
      </c>
      <c r="N110" s="822"/>
      <c r="O110" s="822">
        <v>9.2799999999999994</v>
      </c>
      <c r="P110" s="831">
        <v>482</v>
      </c>
      <c r="Q110" s="831">
        <v>4554.8900000000003</v>
      </c>
      <c r="R110" s="827"/>
      <c r="S110" s="832">
        <v>9.4499792531120335</v>
      </c>
    </row>
    <row r="111" spans="1:19" ht="14.45" customHeight="1" x14ac:dyDescent="0.2">
      <c r="A111" s="821" t="s">
        <v>1678</v>
      </c>
      <c r="B111" s="822" t="s">
        <v>1679</v>
      </c>
      <c r="C111" s="822" t="s">
        <v>577</v>
      </c>
      <c r="D111" s="822" t="s">
        <v>938</v>
      </c>
      <c r="E111" s="822" t="s">
        <v>1683</v>
      </c>
      <c r="F111" s="822" t="s">
        <v>1696</v>
      </c>
      <c r="G111" s="822" t="s">
        <v>1697</v>
      </c>
      <c r="H111" s="831">
        <v>811</v>
      </c>
      <c r="I111" s="831">
        <v>7569.1599999999989</v>
      </c>
      <c r="J111" s="822"/>
      <c r="K111" s="822">
        <v>9.3331196054253986</v>
      </c>
      <c r="L111" s="831">
        <v>148</v>
      </c>
      <c r="M111" s="831">
        <v>1379.36</v>
      </c>
      <c r="N111" s="822"/>
      <c r="O111" s="822">
        <v>9.3199999999999985</v>
      </c>
      <c r="P111" s="831"/>
      <c r="Q111" s="831"/>
      <c r="R111" s="827"/>
      <c r="S111" s="832"/>
    </row>
    <row r="112" spans="1:19" ht="14.45" customHeight="1" x14ac:dyDescent="0.2">
      <c r="A112" s="821" t="s">
        <v>1678</v>
      </c>
      <c r="B112" s="822" t="s">
        <v>1679</v>
      </c>
      <c r="C112" s="822" t="s">
        <v>577</v>
      </c>
      <c r="D112" s="822" t="s">
        <v>938</v>
      </c>
      <c r="E112" s="822" t="s">
        <v>1683</v>
      </c>
      <c r="F112" s="822" t="s">
        <v>1698</v>
      </c>
      <c r="G112" s="822" t="s">
        <v>1699</v>
      </c>
      <c r="H112" s="831">
        <v>245</v>
      </c>
      <c r="I112" s="831">
        <v>2513.6999999999998</v>
      </c>
      <c r="J112" s="822"/>
      <c r="K112" s="822">
        <v>10.26</v>
      </c>
      <c r="L112" s="831">
        <v>180</v>
      </c>
      <c r="M112" s="831">
        <v>1859.4</v>
      </c>
      <c r="N112" s="822"/>
      <c r="O112" s="822">
        <v>10.33</v>
      </c>
      <c r="P112" s="831">
        <v>603</v>
      </c>
      <c r="Q112" s="831">
        <v>6379.7400000000007</v>
      </c>
      <c r="R112" s="827"/>
      <c r="S112" s="832">
        <v>10.580000000000002</v>
      </c>
    </row>
    <row r="113" spans="1:19" ht="14.45" customHeight="1" x14ac:dyDescent="0.2">
      <c r="A113" s="821" t="s">
        <v>1678</v>
      </c>
      <c r="B113" s="822" t="s">
        <v>1679</v>
      </c>
      <c r="C113" s="822" t="s">
        <v>577</v>
      </c>
      <c r="D113" s="822" t="s">
        <v>938</v>
      </c>
      <c r="E113" s="822" t="s">
        <v>1683</v>
      </c>
      <c r="F113" s="822" t="s">
        <v>1704</v>
      </c>
      <c r="G113" s="822" t="s">
        <v>1705</v>
      </c>
      <c r="H113" s="831">
        <v>1575</v>
      </c>
      <c r="I113" s="831">
        <v>31578.75</v>
      </c>
      <c r="J113" s="822"/>
      <c r="K113" s="822">
        <v>20.05</v>
      </c>
      <c r="L113" s="831">
        <v>980</v>
      </c>
      <c r="M113" s="831">
        <v>19658.8</v>
      </c>
      <c r="N113" s="822"/>
      <c r="O113" s="822">
        <v>20.059999999999999</v>
      </c>
      <c r="P113" s="831">
        <v>3030</v>
      </c>
      <c r="Q113" s="831">
        <v>62115</v>
      </c>
      <c r="R113" s="827"/>
      <c r="S113" s="832">
        <v>20.5</v>
      </c>
    </row>
    <row r="114" spans="1:19" ht="14.45" customHeight="1" x14ac:dyDescent="0.2">
      <c r="A114" s="821" t="s">
        <v>1678</v>
      </c>
      <c r="B114" s="822" t="s">
        <v>1679</v>
      </c>
      <c r="C114" s="822" t="s">
        <v>577</v>
      </c>
      <c r="D114" s="822" t="s">
        <v>938</v>
      </c>
      <c r="E114" s="822" t="s">
        <v>1683</v>
      </c>
      <c r="F114" s="822" t="s">
        <v>1708</v>
      </c>
      <c r="G114" s="822" t="s">
        <v>1709</v>
      </c>
      <c r="H114" s="831">
        <v>18</v>
      </c>
      <c r="I114" s="831">
        <v>32720.220000000008</v>
      </c>
      <c r="J114" s="822"/>
      <c r="K114" s="822">
        <v>1817.7900000000004</v>
      </c>
      <c r="L114" s="831"/>
      <c r="M114" s="831"/>
      <c r="N114" s="822"/>
      <c r="O114" s="822"/>
      <c r="P114" s="831">
        <v>20</v>
      </c>
      <c r="Q114" s="831">
        <v>37061</v>
      </c>
      <c r="R114" s="827"/>
      <c r="S114" s="832">
        <v>1853.05</v>
      </c>
    </row>
    <row r="115" spans="1:19" ht="14.45" customHeight="1" x14ac:dyDescent="0.2">
      <c r="A115" s="821" t="s">
        <v>1678</v>
      </c>
      <c r="B115" s="822" t="s">
        <v>1679</v>
      </c>
      <c r="C115" s="822" t="s">
        <v>577</v>
      </c>
      <c r="D115" s="822" t="s">
        <v>938</v>
      </c>
      <c r="E115" s="822" t="s">
        <v>1683</v>
      </c>
      <c r="F115" s="822" t="s">
        <v>1710</v>
      </c>
      <c r="G115" s="822" t="s">
        <v>1711</v>
      </c>
      <c r="H115" s="831">
        <v>1200</v>
      </c>
      <c r="I115" s="831">
        <v>232156</v>
      </c>
      <c r="J115" s="822"/>
      <c r="K115" s="822">
        <v>193.46333333333334</v>
      </c>
      <c r="L115" s="831"/>
      <c r="M115" s="831"/>
      <c r="N115" s="822"/>
      <c r="O115" s="822"/>
      <c r="P115" s="831"/>
      <c r="Q115" s="831"/>
      <c r="R115" s="827"/>
      <c r="S115" s="832"/>
    </row>
    <row r="116" spans="1:19" ht="14.45" customHeight="1" x14ac:dyDescent="0.2">
      <c r="A116" s="821" t="s">
        <v>1678</v>
      </c>
      <c r="B116" s="822" t="s">
        <v>1679</v>
      </c>
      <c r="C116" s="822" t="s">
        <v>577</v>
      </c>
      <c r="D116" s="822" t="s">
        <v>938</v>
      </c>
      <c r="E116" s="822" t="s">
        <v>1683</v>
      </c>
      <c r="F116" s="822" t="s">
        <v>1712</v>
      </c>
      <c r="G116" s="822" t="s">
        <v>1713</v>
      </c>
      <c r="H116" s="831">
        <v>42177</v>
      </c>
      <c r="I116" s="831">
        <v>160376.01999999999</v>
      </c>
      <c r="J116" s="822"/>
      <c r="K116" s="822">
        <v>3.8024520473243708</v>
      </c>
      <c r="L116" s="831">
        <v>28558</v>
      </c>
      <c r="M116" s="831">
        <v>104522.28</v>
      </c>
      <c r="N116" s="822"/>
      <c r="O116" s="822">
        <v>3.66</v>
      </c>
      <c r="P116" s="831">
        <v>63154</v>
      </c>
      <c r="Q116" s="831">
        <v>239525.18999999997</v>
      </c>
      <c r="R116" s="827"/>
      <c r="S116" s="832">
        <v>3.7927160591569811</v>
      </c>
    </row>
    <row r="117" spans="1:19" ht="14.45" customHeight="1" x14ac:dyDescent="0.2">
      <c r="A117" s="821" t="s">
        <v>1678</v>
      </c>
      <c r="B117" s="822" t="s">
        <v>1679</v>
      </c>
      <c r="C117" s="822" t="s">
        <v>577</v>
      </c>
      <c r="D117" s="822" t="s">
        <v>938</v>
      </c>
      <c r="E117" s="822" t="s">
        <v>1683</v>
      </c>
      <c r="F117" s="822" t="s">
        <v>1714</v>
      </c>
      <c r="G117" s="822" t="s">
        <v>1715</v>
      </c>
      <c r="H117" s="831">
        <v>3849</v>
      </c>
      <c r="I117" s="831">
        <v>23247.960000000003</v>
      </c>
      <c r="J117" s="822"/>
      <c r="K117" s="822">
        <v>6.0400000000000009</v>
      </c>
      <c r="L117" s="831"/>
      <c r="M117" s="831"/>
      <c r="N117" s="822"/>
      <c r="O117" s="822"/>
      <c r="P117" s="831"/>
      <c r="Q117" s="831"/>
      <c r="R117" s="827"/>
      <c r="S117" s="832"/>
    </row>
    <row r="118" spans="1:19" ht="14.45" customHeight="1" x14ac:dyDescent="0.2">
      <c r="A118" s="821" t="s">
        <v>1678</v>
      </c>
      <c r="B118" s="822" t="s">
        <v>1679</v>
      </c>
      <c r="C118" s="822" t="s">
        <v>577</v>
      </c>
      <c r="D118" s="822" t="s">
        <v>938</v>
      </c>
      <c r="E118" s="822" t="s">
        <v>1683</v>
      </c>
      <c r="F118" s="822" t="s">
        <v>1718</v>
      </c>
      <c r="G118" s="822" t="s">
        <v>1719</v>
      </c>
      <c r="H118" s="831">
        <v>4462</v>
      </c>
      <c r="I118" s="831">
        <v>90801.699999999983</v>
      </c>
      <c r="J118" s="822"/>
      <c r="K118" s="822">
        <v>20.349999999999994</v>
      </c>
      <c r="L118" s="831">
        <v>605.5</v>
      </c>
      <c r="M118" s="831">
        <v>12473.3</v>
      </c>
      <c r="N118" s="822"/>
      <c r="O118" s="822">
        <v>20.599999999999998</v>
      </c>
      <c r="P118" s="831">
        <v>2003</v>
      </c>
      <c r="Q118" s="831">
        <v>42162.8</v>
      </c>
      <c r="R118" s="827"/>
      <c r="S118" s="832">
        <v>21.04982526210684</v>
      </c>
    </row>
    <row r="119" spans="1:19" ht="14.45" customHeight="1" x14ac:dyDescent="0.2">
      <c r="A119" s="821" t="s">
        <v>1678</v>
      </c>
      <c r="B119" s="822" t="s">
        <v>1679</v>
      </c>
      <c r="C119" s="822" t="s">
        <v>577</v>
      </c>
      <c r="D119" s="822" t="s">
        <v>938</v>
      </c>
      <c r="E119" s="822" t="s">
        <v>1683</v>
      </c>
      <c r="F119" s="822" t="s">
        <v>1722</v>
      </c>
      <c r="G119" s="822" t="s">
        <v>1723</v>
      </c>
      <c r="H119" s="831"/>
      <c r="I119" s="831"/>
      <c r="J119" s="822"/>
      <c r="K119" s="822"/>
      <c r="L119" s="831"/>
      <c r="M119" s="831"/>
      <c r="N119" s="822"/>
      <c r="O119" s="822"/>
      <c r="P119" s="831">
        <v>4730</v>
      </c>
      <c r="Q119" s="831">
        <v>92566.1</v>
      </c>
      <c r="R119" s="827"/>
      <c r="S119" s="832">
        <v>19.57</v>
      </c>
    </row>
    <row r="120" spans="1:19" ht="14.45" customHeight="1" x14ac:dyDescent="0.2">
      <c r="A120" s="821" t="s">
        <v>1678</v>
      </c>
      <c r="B120" s="822" t="s">
        <v>1679</v>
      </c>
      <c r="C120" s="822" t="s">
        <v>577</v>
      </c>
      <c r="D120" s="822" t="s">
        <v>938</v>
      </c>
      <c r="E120" s="822" t="s">
        <v>1683</v>
      </c>
      <c r="F120" s="822" t="s">
        <v>1728</v>
      </c>
      <c r="G120" s="822" t="s">
        <v>1729</v>
      </c>
      <c r="H120" s="831">
        <v>10</v>
      </c>
      <c r="I120" s="831">
        <v>422.8</v>
      </c>
      <c r="J120" s="822"/>
      <c r="K120" s="822">
        <v>42.28</v>
      </c>
      <c r="L120" s="831"/>
      <c r="M120" s="831"/>
      <c r="N120" s="822"/>
      <c r="O120" s="822"/>
      <c r="P120" s="831"/>
      <c r="Q120" s="831"/>
      <c r="R120" s="827"/>
      <c r="S120" s="832"/>
    </row>
    <row r="121" spans="1:19" ht="14.45" customHeight="1" x14ac:dyDescent="0.2">
      <c r="A121" s="821" t="s">
        <v>1678</v>
      </c>
      <c r="B121" s="822" t="s">
        <v>1679</v>
      </c>
      <c r="C121" s="822" t="s">
        <v>577</v>
      </c>
      <c r="D121" s="822" t="s">
        <v>938</v>
      </c>
      <c r="E121" s="822" t="s">
        <v>1683</v>
      </c>
      <c r="F121" s="822" t="s">
        <v>1730</v>
      </c>
      <c r="G121" s="822" t="s">
        <v>1731</v>
      </c>
      <c r="H121" s="831"/>
      <c r="I121" s="831"/>
      <c r="J121" s="822"/>
      <c r="K121" s="822"/>
      <c r="L121" s="831"/>
      <c r="M121" s="831"/>
      <c r="N121" s="822"/>
      <c r="O121" s="822"/>
      <c r="P121" s="831">
        <v>1.7</v>
      </c>
      <c r="Q121" s="831">
        <v>4674.3500000000004</v>
      </c>
      <c r="R121" s="827"/>
      <c r="S121" s="832">
        <v>2749.6176470588239</v>
      </c>
    </row>
    <row r="122" spans="1:19" ht="14.45" customHeight="1" x14ac:dyDescent="0.2">
      <c r="A122" s="821" t="s">
        <v>1678</v>
      </c>
      <c r="B122" s="822" t="s">
        <v>1679</v>
      </c>
      <c r="C122" s="822" t="s">
        <v>577</v>
      </c>
      <c r="D122" s="822" t="s">
        <v>938</v>
      </c>
      <c r="E122" s="822" t="s">
        <v>1734</v>
      </c>
      <c r="F122" s="822" t="s">
        <v>1735</v>
      </c>
      <c r="G122" s="822" t="s">
        <v>1736</v>
      </c>
      <c r="H122" s="831">
        <v>26</v>
      </c>
      <c r="I122" s="831">
        <v>988</v>
      </c>
      <c r="J122" s="822"/>
      <c r="K122" s="822">
        <v>38</v>
      </c>
      <c r="L122" s="831">
        <v>19</v>
      </c>
      <c r="M122" s="831">
        <v>722</v>
      </c>
      <c r="N122" s="822"/>
      <c r="O122" s="822">
        <v>38</v>
      </c>
      <c r="P122" s="831">
        <v>6</v>
      </c>
      <c r="Q122" s="831">
        <v>240</v>
      </c>
      <c r="R122" s="827"/>
      <c r="S122" s="832">
        <v>40</v>
      </c>
    </row>
    <row r="123" spans="1:19" ht="14.45" customHeight="1" x14ac:dyDescent="0.2">
      <c r="A123" s="821" t="s">
        <v>1678</v>
      </c>
      <c r="B123" s="822" t="s">
        <v>1679</v>
      </c>
      <c r="C123" s="822" t="s">
        <v>577</v>
      </c>
      <c r="D123" s="822" t="s">
        <v>938</v>
      </c>
      <c r="E123" s="822" t="s">
        <v>1734</v>
      </c>
      <c r="F123" s="822" t="s">
        <v>1737</v>
      </c>
      <c r="G123" s="822" t="s">
        <v>1738</v>
      </c>
      <c r="H123" s="831">
        <v>35</v>
      </c>
      <c r="I123" s="831">
        <v>15645</v>
      </c>
      <c r="J123" s="822"/>
      <c r="K123" s="822">
        <v>447</v>
      </c>
      <c r="L123" s="831">
        <v>4</v>
      </c>
      <c r="M123" s="831">
        <v>1796</v>
      </c>
      <c r="N123" s="822"/>
      <c r="O123" s="822">
        <v>449</v>
      </c>
      <c r="P123" s="831">
        <v>20</v>
      </c>
      <c r="Q123" s="831">
        <v>9440</v>
      </c>
      <c r="R123" s="827"/>
      <c r="S123" s="832">
        <v>472</v>
      </c>
    </row>
    <row r="124" spans="1:19" ht="14.45" customHeight="1" x14ac:dyDescent="0.2">
      <c r="A124" s="821" t="s">
        <v>1678</v>
      </c>
      <c r="B124" s="822" t="s">
        <v>1679</v>
      </c>
      <c r="C124" s="822" t="s">
        <v>577</v>
      </c>
      <c r="D124" s="822" t="s">
        <v>938</v>
      </c>
      <c r="E124" s="822" t="s">
        <v>1734</v>
      </c>
      <c r="F124" s="822" t="s">
        <v>1739</v>
      </c>
      <c r="G124" s="822" t="s">
        <v>1740</v>
      </c>
      <c r="H124" s="831">
        <v>204</v>
      </c>
      <c r="I124" s="831">
        <v>36516</v>
      </c>
      <c r="J124" s="822"/>
      <c r="K124" s="822">
        <v>179</v>
      </c>
      <c r="L124" s="831">
        <v>92</v>
      </c>
      <c r="M124" s="831">
        <v>16560</v>
      </c>
      <c r="N124" s="822"/>
      <c r="O124" s="822">
        <v>180</v>
      </c>
      <c r="P124" s="831">
        <v>182</v>
      </c>
      <c r="Q124" s="831">
        <v>35308</v>
      </c>
      <c r="R124" s="827"/>
      <c r="S124" s="832">
        <v>194</v>
      </c>
    </row>
    <row r="125" spans="1:19" ht="14.45" customHeight="1" x14ac:dyDescent="0.2">
      <c r="A125" s="821" t="s">
        <v>1678</v>
      </c>
      <c r="B125" s="822" t="s">
        <v>1679</v>
      </c>
      <c r="C125" s="822" t="s">
        <v>577</v>
      </c>
      <c r="D125" s="822" t="s">
        <v>938</v>
      </c>
      <c r="E125" s="822" t="s">
        <v>1734</v>
      </c>
      <c r="F125" s="822" t="s">
        <v>1745</v>
      </c>
      <c r="G125" s="822" t="s">
        <v>1746</v>
      </c>
      <c r="H125" s="831">
        <v>10</v>
      </c>
      <c r="I125" s="831">
        <v>20470</v>
      </c>
      <c r="J125" s="822"/>
      <c r="K125" s="822">
        <v>2047</v>
      </c>
      <c r="L125" s="831">
        <v>5</v>
      </c>
      <c r="M125" s="831">
        <v>10260</v>
      </c>
      <c r="N125" s="822"/>
      <c r="O125" s="822">
        <v>2052</v>
      </c>
      <c r="P125" s="831">
        <v>9</v>
      </c>
      <c r="Q125" s="831">
        <v>19143</v>
      </c>
      <c r="R125" s="827"/>
      <c r="S125" s="832">
        <v>2127</v>
      </c>
    </row>
    <row r="126" spans="1:19" ht="14.45" customHeight="1" x14ac:dyDescent="0.2">
      <c r="A126" s="821" t="s">
        <v>1678</v>
      </c>
      <c r="B126" s="822" t="s">
        <v>1679</v>
      </c>
      <c r="C126" s="822" t="s">
        <v>577</v>
      </c>
      <c r="D126" s="822" t="s">
        <v>938</v>
      </c>
      <c r="E126" s="822" t="s">
        <v>1734</v>
      </c>
      <c r="F126" s="822" t="s">
        <v>1753</v>
      </c>
      <c r="G126" s="822" t="s">
        <v>1754</v>
      </c>
      <c r="H126" s="831">
        <v>3</v>
      </c>
      <c r="I126" s="831">
        <v>4311</v>
      </c>
      <c r="J126" s="822"/>
      <c r="K126" s="822">
        <v>1437</v>
      </c>
      <c r="L126" s="831">
        <v>7</v>
      </c>
      <c r="M126" s="831">
        <v>10087</v>
      </c>
      <c r="N126" s="822"/>
      <c r="O126" s="822">
        <v>1441</v>
      </c>
      <c r="P126" s="831">
        <v>4</v>
      </c>
      <c r="Q126" s="831">
        <v>5960</v>
      </c>
      <c r="R126" s="827"/>
      <c r="S126" s="832">
        <v>1490</v>
      </c>
    </row>
    <row r="127" spans="1:19" ht="14.45" customHeight="1" x14ac:dyDescent="0.2">
      <c r="A127" s="821" t="s">
        <v>1678</v>
      </c>
      <c r="B127" s="822" t="s">
        <v>1679</v>
      </c>
      <c r="C127" s="822" t="s">
        <v>577</v>
      </c>
      <c r="D127" s="822" t="s">
        <v>938</v>
      </c>
      <c r="E127" s="822" t="s">
        <v>1734</v>
      </c>
      <c r="F127" s="822" t="s">
        <v>1755</v>
      </c>
      <c r="G127" s="822" t="s">
        <v>1756</v>
      </c>
      <c r="H127" s="831">
        <v>7</v>
      </c>
      <c r="I127" s="831">
        <v>13440</v>
      </c>
      <c r="J127" s="822"/>
      <c r="K127" s="822">
        <v>1920</v>
      </c>
      <c r="L127" s="831">
        <v>3</v>
      </c>
      <c r="M127" s="831">
        <v>5775</v>
      </c>
      <c r="N127" s="822"/>
      <c r="O127" s="822">
        <v>1925</v>
      </c>
      <c r="P127" s="831">
        <v>8</v>
      </c>
      <c r="Q127" s="831">
        <v>16000</v>
      </c>
      <c r="R127" s="827"/>
      <c r="S127" s="832">
        <v>2000</v>
      </c>
    </row>
    <row r="128" spans="1:19" ht="14.45" customHeight="1" x14ac:dyDescent="0.2">
      <c r="A128" s="821" t="s">
        <v>1678</v>
      </c>
      <c r="B128" s="822" t="s">
        <v>1679</v>
      </c>
      <c r="C128" s="822" t="s">
        <v>577</v>
      </c>
      <c r="D128" s="822" t="s">
        <v>938</v>
      </c>
      <c r="E128" s="822" t="s">
        <v>1734</v>
      </c>
      <c r="F128" s="822" t="s">
        <v>1757</v>
      </c>
      <c r="G128" s="822" t="s">
        <v>1758</v>
      </c>
      <c r="H128" s="831">
        <v>7</v>
      </c>
      <c r="I128" s="831">
        <v>8533</v>
      </c>
      <c r="J128" s="822"/>
      <c r="K128" s="822">
        <v>1219</v>
      </c>
      <c r="L128" s="831">
        <v>5</v>
      </c>
      <c r="M128" s="831">
        <v>6115</v>
      </c>
      <c r="N128" s="822"/>
      <c r="O128" s="822">
        <v>1223</v>
      </c>
      <c r="P128" s="831">
        <v>8</v>
      </c>
      <c r="Q128" s="831">
        <v>10136</v>
      </c>
      <c r="R128" s="827"/>
      <c r="S128" s="832">
        <v>1267</v>
      </c>
    </row>
    <row r="129" spans="1:19" ht="14.45" customHeight="1" x14ac:dyDescent="0.2">
      <c r="A129" s="821" t="s">
        <v>1678</v>
      </c>
      <c r="B129" s="822" t="s">
        <v>1679</v>
      </c>
      <c r="C129" s="822" t="s">
        <v>577</v>
      </c>
      <c r="D129" s="822" t="s">
        <v>938</v>
      </c>
      <c r="E129" s="822" t="s">
        <v>1734</v>
      </c>
      <c r="F129" s="822" t="s">
        <v>1759</v>
      </c>
      <c r="G129" s="822" t="s">
        <v>1760</v>
      </c>
      <c r="H129" s="831">
        <v>18</v>
      </c>
      <c r="I129" s="831">
        <v>12330</v>
      </c>
      <c r="J129" s="822"/>
      <c r="K129" s="822">
        <v>685</v>
      </c>
      <c r="L129" s="831"/>
      <c r="M129" s="831"/>
      <c r="N129" s="822"/>
      <c r="O129" s="822"/>
      <c r="P129" s="831">
        <v>20</v>
      </c>
      <c r="Q129" s="831">
        <v>14300</v>
      </c>
      <c r="R129" s="827"/>
      <c r="S129" s="832">
        <v>715</v>
      </c>
    </row>
    <row r="130" spans="1:19" ht="14.45" customHeight="1" x14ac:dyDescent="0.2">
      <c r="A130" s="821" t="s">
        <v>1678</v>
      </c>
      <c r="B130" s="822" t="s">
        <v>1679</v>
      </c>
      <c r="C130" s="822" t="s">
        <v>577</v>
      </c>
      <c r="D130" s="822" t="s">
        <v>938</v>
      </c>
      <c r="E130" s="822" t="s">
        <v>1734</v>
      </c>
      <c r="F130" s="822" t="s">
        <v>1761</v>
      </c>
      <c r="G130" s="822" t="s">
        <v>1762</v>
      </c>
      <c r="H130" s="831">
        <v>9</v>
      </c>
      <c r="I130" s="831">
        <v>6480</v>
      </c>
      <c r="J130" s="822"/>
      <c r="K130" s="822">
        <v>720</v>
      </c>
      <c r="L130" s="831">
        <v>4</v>
      </c>
      <c r="M130" s="831">
        <v>2888</v>
      </c>
      <c r="N130" s="822"/>
      <c r="O130" s="822">
        <v>722</v>
      </c>
      <c r="P130" s="831">
        <v>1</v>
      </c>
      <c r="Q130" s="831">
        <v>754</v>
      </c>
      <c r="R130" s="827"/>
      <c r="S130" s="832">
        <v>754</v>
      </c>
    </row>
    <row r="131" spans="1:19" ht="14.45" customHeight="1" x14ac:dyDescent="0.2">
      <c r="A131" s="821" t="s">
        <v>1678</v>
      </c>
      <c r="B131" s="822" t="s">
        <v>1679</v>
      </c>
      <c r="C131" s="822" t="s">
        <v>577</v>
      </c>
      <c r="D131" s="822" t="s">
        <v>938</v>
      </c>
      <c r="E131" s="822" t="s">
        <v>1734</v>
      </c>
      <c r="F131" s="822" t="s">
        <v>1765</v>
      </c>
      <c r="G131" s="822" t="s">
        <v>1766</v>
      </c>
      <c r="H131" s="831">
        <v>520</v>
      </c>
      <c r="I131" s="831">
        <v>952120</v>
      </c>
      <c r="J131" s="822"/>
      <c r="K131" s="822">
        <v>1831</v>
      </c>
      <c r="L131" s="831">
        <v>148</v>
      </c>
      <c r="M131" s="831">
        <v>271580</v>
      </c>
      <c r="N131" s="822"/>
      <c r="O131" s="822">
        <v>1835</v>
      </c>
      <c r="P131" s="831">
        <v>504</v>
      </c>
      <c r="Q131" s="831">
        <v>962136</v>
      </c>
      <c r="R131" s="827"/>
      <c r="S131" s="832">
        <v>1909</v>
      </c>
    </row>
    <row r="132" spans="1:19" ht="14.45" customHeight="1" x14ac:dyDescent="0.2">
      <c r="A132" s="821" t="s">
        <v>1678</v>
      </c>
      <c r="B132" s="822" t="s">
        <v>1679</v>
      </c>
      <c r="C132" s="822" t="s">
        <v>577</v>
      </c>
      <c r="D132" s="822" t="s">
        <v>938</v>
      </c>
      <c r="E132" s="822" t="s">
        <v>1734</v>
      </c>
      <c r="F132" s="822" t="s">
        <v>1767</v>
      </c>
      <c r="G132" s="822" t="s">
        <v>1768</v>
      </c>
      <c r="H132" s="831">
        <v>281</v>
      </c>
      <c r="I132" s="831">
        <v>121111</v>
      </c>
      <c r="J132" s="822"/>
      <c r="K132" s="822">
        <v>431</v>
      </c>
      <c r="L132" s="831">
        <v>56</v>
      </c>
      <c r="M132" s="831">
        <v>24248</v>
      </c>
      <c r="N132" s="822"/>
      <c r="O132" s="822">
        <v>433</v>
      </c>
      <c r="P132" s="831">
        <v>202</v>
      </c>
      <c r="Q132" s="831">
        <v>91304</v>
      </c>
      <c r="R132" s="827"/>
      <c r="S132" s="832">
        <v>452</v>
      </c>
    </row>
    <row r="133" spans="1:19" ht="14.45" customHeight="1" x14ac:dyDescent="0.2">
      <c r="A133" s="821" t="s">
        <v>1678</v>
      </c>
      <c r="B133" s="822" t="s">
        <v>1679</v>
      </c>
      <c r="C133" s="822" t="s">
        <v>577</v>
      </c>
      <c r="D133" s="822" t="s">
        <v>938</v>
      </c>
      <c r="E133" s="822" t="s">
        <v>1734</v>
      </c>
      <c r="F133" s="822" t="s">
        <v>1769</v>
      </c>
      <c r="G133" s="822" t="s">
        <v>1770</v>
      </c>
      <c r="H133" s="831">
        <v>24</v>
      </c>
      <c r="I133" s="831">
        <v>84792</v>
      </c>
      <c r="J133" s="822"/>
      <c r="K133" s="822">
        <v>3533</v>
      </c>
      <c r="L133" s="831">
        <v>2</v>
      </c>
      <c r="M133" s="831">
        <v>7086</v>
      </c>
      <c r="N133" s="822"/>
      <c r="O133" s="822">
        <v>3543</v>
      </c>
      <c r="P133" s="831">
        <v>14</v>
      </c>
      <c r="Q133" s="831">
        <v>50722</v>
      </c>
      <c r="R133" s="827"/>
      <c r="S133" s="832">
        <v>3623</v>
      </c>
    </row>
    <row r="134" spans="1:19" ht="14.45" customHeight="1" x14ac:dyDescent="0.2">
      <c r="A134" s="821" t="s">
        <v>1678</v>
      </c>
      <c r="B134" s="822" t="s">
        <v>1679</v>
      </c>
      <c r="C134" s="822" t="s">
        <v>577</v>
      </c>
      <c r="D134" s="822" t="s">
        <v>938</v>
      </c>
      <c r="E134" s="822" t="s">
        <v>1734</v>
      </c>
      <c r="F134" s="822" t="s">
        <v>1773</v>
      </c>
      <c r="G134" s="822" t="s">
        <v>1774</v>
      </c>
      <c r="H134" s="831">
        <v>168</v>
      </c>
      <c r="I134" s="831">
        <v>5600</v>
      </c>
      <c r="J134" s="822"/>
      <c r="K134" s="822">
        <v>33.333333333333336</v>
      </c>
      <c r="L134" s="831">
        <v>102</v>
      </c>
      <c r="M134" s="831">
        <v>3656.67</v>
      </c>
      <c r="N134" s="822"/>
      <c r="O134" s="822">
        <v>35.849705882352943</v>
      </c>
      <c r="P134" s="831">
        <v>173</v>
      </c>
      <c r="Q134" s="831">
        <v>7881.1100000000006</v>
      </c>
      <c r="R134" s="827"/>
      <c r="S134" s="832">
        <v>45.555549132947981</v>
      </c>
    </row>
    <row r="135" spans="1:19" ht="14.45" customHeight="1" x14ac:dyDescent="0.2">
      <c r="A135" s="821" t="s">
        <v>1678</v>
      </c>
      <c r="B135" s="822" t="s">
        <v>1679</v>
      </c>
      <c r="C135" s="822" t="s">
        <v>577</v>
      </c>
      <c r="D135" s="822" t="s">
        <v>938</v>
      </c>
      <c r="E135" s="822" t="s">
        <v>1734</v>
      </c>
      <c r="F135" s="822" t="s">
        <v>1775</v>
      </c>
      <c r="G135" s="822" t="s">
        <v>1776</v>
      </c>
      <c r="H135" s="831">
        <v>204</v>
      </c>
      <c r="I135" s="831">
        <v>7752</v>
      </c>
      <c r="J135" s="822"/>
      <c r="K135" s="822">
        <v>38</v>
      </c>
      <c r="L135" s="831">
        <v>92</v>
      </c>
      <c r="M135" s="831">
        <v>3496</v>
      </c>
      <c r="N135" s="822"/>
      <c r="O135" s="822">
        <v>38</v>
      </c>
      <c r="P135" s="831">
        <v>180</v>
      </c>
      <c r="Q135" s="831">
        <v>7020</v>
      </c>
      <c r="R135" s="827"/>
      <c r="S135" s="832">
        <v>39</v>
      </c>
    </row>
    <row r="136" spans="1:19" ht="14.45" customHeight="1" x14ac:dyDescent="0.2">
      <c r="A136" s="821" t="s">
        <v>1678</v>
      </c>
      <c r="B136" s="822" t="s">
        <v>1679</v>
      </c>
      <c r="C136" s="822" t="s">
        <v>577</v>
      </c>
      <c r="D136" s="822" t="s">
        <v>938</v>
      </c>
      <c r="E136" s="822" t="s">
        <v>1734</v>
      </c>
      <c r="F136" s="822" t="s">
        <v>1777</v>
      </c>
      <c r="G136" s="822" t="s">
        <v>1778</v>
      </c>
      <c r="H136" s="831">
        <v>120</v>
      </c>
      <c r="I136" s="831">
        <v>73680</v>
      </c>
      <c r="J136" s="822"/>
      <c r="K136" s="822">
        <v>614</v>
      </c>
      <c r="L136" s="831">
        <v>29</v>
      </c>
      <c r="M136" s="831">
        <v>17922</v>
      </c>
      <c r="N136" s="822"/>
      <c r="O136" s="822">
        <v>618</v>
      </c>
      <c r="P136" s="831">
        <v>98</v>
      </c>
      <c r="Q136" s="831">
        <v>63504</v>
      </c>
      <c r="R136" s="827"/>
      <c r="S136" s="832">
        <v>648</v>
      </c>
    </row>
    <row r="137" spans="1:19" ht="14.45" customHeight="1" x14ac:dyDescent="0.2">
      <c r="A137" s="821" t="s">
        <v>1678</v>
      </c>
      <c r="B137" s="822" t="s">
        <v>1679</v>
      </c>
      <c r="C137" s="822" t="s">
        <v>577</v>
      </c>
      <c r="D137" s="822" t="s">
        <v>938</v>
      </c>
      <c r="E137" s="822" t="s">
        <v>1734</v>
      </c>
      <c r="F137" s="822" t="s">
        <v>1779</v>
      </c>
      <c r="G137" s="822" t="s">
        <v>1780</v>
      </c>
      <c r="H137" s="831"/>
      <c r="I137" s="831"/>
      <c r="J137" s="822"/>
      <c r="K137" s="822"/>
      <c r="L137" s="831"/>
      <c r="M137" s="831"/>
      <c r="N137" s="822"/>
      <c r="O137" s="822"/>
      <c r="P137" s="831">
        <v>1</v>
      </c>
      <c r="Q137" s="831">
        <v>81</v>
      </c>
      <c r="R137" s="827"/>
      <c r="S137" s="832">
        <v>81</v>
      </c>
    </row>
    <row r="138" spans="1:19" ht="14.45" customHeight="1" x14ac:dyDescent="0.2">
      <c r="A138" s="821" t="s">
        <v>1678</v>
      </c>
      <c r="B138" s="822" t="s">
        <v>1679</v>
      </c>
      <c r="C138" s="822" t="s">
        <v>577</v>
      </c>
      <c r="D138" s="822" t="s">
        <v>938</v>
      </c>
      <c r="E138" s="822" t="s">
        <v>1734</v>
      </c>
      <c r="F138" s="822" t="s">
        <v>1781</v>
      </c>
      <c r="G138" s="822" t="s">
        <v>1782</v>
      </c>
      <c r="H138" s="831">
        <v>6</v>
      </c>
      <c r="I138" s="831">
        <v>2628</v>
      </c>
      <c r="J138" s="822"/>
      <c r="K138" s="822">
        <v>438</v>
      </c>
      <c r="L138" s="831">
        <v>4</v>
      </c>
      <c r="M138" s="831">
        <v>1760</v>
      </c>
      <c r="N138" s="822"/>
      <c r="O138" s="822">
        <v>440</v>
      </c>
      <c r="P138" s="831">
        <v>14</v>
      </c>
      <c r="Q138" s="831">
        <v>6426</v>
      </c>
      <c r="R138" s="827"/>
      <c r="S138" s="832">
        <v>459</v>
      </c>
    </row>
    <row r="139" spans="1:19" ht="14.45" customHeight="1" x14ac:dyDescent="0.2">
      <c r="A139" s="821" t="s">
        <v>1678</v>
      </c>
      <c r="B139" s="822" t="s">
        <v>1679</v>
      </c>
      <c r="C139" s="822" t="s">
        <v>577</v>
      </c>
      <c r="D139" s="822" t="s">
        <v>938</v>
      </c>
      <c r="E139" s="822" t="s">
        <v>1734</v>
      </c>
      <c r="F139" s="822" t="s">
        <v>1783</v>
      </c>
      <c r="G139" s="822" t="s">
        <v>1784</v>
      </c>
      <c r="H139" s="831">
        <v>58</v>
      </c>
      <c r="I139" s="831">
        <v>78126</v>
      </c>
      <c r="J139" s="822"/>
      <c r="K139" s="822">
        <v>1347</v>
      </c>
      <c r="L139" s="831">
        <v>40</v>
      </c>
      <c r="M139" s="831">
        <v>54040</v>
      </c>
      <c r="N139" s="822"/>
      <c r="O139" s="822">
        <v>1351</v>
      </c>
      <c r="P139" s="831">
        <v>86</v>
      </c>
      <c r="Q139" s="831">
        <v>121088</v>
      </c>
      <c r="R139" s="827"/>
      <c r="S139" s="832">
        <v>1408</v>
      </c>
    </row>
    <row r="140" spans="1:19" ht="14.45" customHeight="1" x14ac:dyDescent="0.2">
      <c r="A140" s="821" t="s">
        <v>1678</v>
      </c>
      <c r="B140" s="822" t="s">
        <v>1679</v>
      </c>
      <c r="C140" s="822" t="s">
        <v>577</v>
      </c>
      <c r="D140" s="822" t="s">
        <v>938</v>
      </c>
      <c r="E140" s="822" t="s">
        <v>1734</v>
      </c>
      <c r="F140" s="822" t="s">
        <v>1785</v>
      </c>
      <c r="G140" s="822" t="s">
        <v>1786</v>
      </c>
      <c r="H140" s="831">
        <v>24</v>
      </c>
      <c r="I140" s="831">
        <v>12288</v>
      </c>
      <c r="J140" s="822"/>
      <c r="K140" s="822">
        <v>512</v>
      </c>
      <c r="L140" s="831">
        <v>2</v>
      </c>
      <c r="M140" s="831">
        <v>1028</v>
      </c>
      <c r="N140" s="822"/>
      <c r="O140" s="822">
        <v>514</v>
      </c>
      <c r="P140" s="831">
        <v>31</v>
      </c>
      <c r="Q140" s="831">
        <v>16647</v>
      </c>
      <c r="R140" s="827"/>
      <c r="S140" s="832">
        <v>537</v>
      </c>
    </row>
    <row r="141" spans="1:19" ht="14.45" customHeight="1" x14ac:dyDescent="0.2">
      <c r="A141" s="821" t="s">
        <v>1678</v>
      </c>
      <c r="B141" s="822" t="s">
        <v>1679</v>
      </c>
      <c r="C141" s="822" t="s">
        <v>577</v>
      </c>
      <c r="D141" s="822" t="s">
        <v>938</v>
      </c>
      <c r="E141" s="822" t="s">
        <v>1734</v>
      </c>
      <c r="F141" s="822" t="s">
        <v>1787</v>
      </c>
      <c r="G141" s="822" t="s">
        <v>1788</v>
      </c>
      <c r="H141" s="831">
        <v>3</v>
      </c>
      <c r="I141" s="831">
        <v>7026</v>
      </c>
      <c r="J141" s="822"/>
      <c r="K141" s="822">
        <v>2342</v>
      </c>
      <c r="L141" s="831">
        <v>2</v>
      </c>
      <c r="M141" s="831">
        <v>4702</v>
      </c>
      <c r="N141" s="822"/>
      <c r="O141" s="822">
        <v>2351</v>
      </c>
      <c r="P141" s="831">
        <v>6</v>
      </c>
      <c r="Q141" s="831">
        <v>14634</v>
      </c>
      <c r="R141" s="827"/>
      <c r="S141" s="832">
        <v>2439</v>
      </c>
    </row>
    <row r="142" spans="1:19" ht="14.45" customHeight="1" x14ac:dyDescent="0.2">
      <c r="A142" s="821" t="s">
        <v>1678</v>
      </c>
      <c r="B142" s="822" t="s">
        <v>1679</v>
      </c>
      <c r="C142" s="822" t="s">
        <v>577</v>
      </c>
      <c r="D142" s="822" t="s">
        <v>938</v>
      </c>
      <c r="E142" s="822" t="s">
        <v>1734</v>
      </c>
      <c r="F142" s="822" t="s">
        <v>1789</v>
      </c>
      <c r="G142" s="822" t="s">
        <v>1790</v>
      </c>
      <c r="H142" s="831">
        <v>3</v>
      </c>
      <c r="I142" s="831">
        <v>7974</v>
      </c>
      <c r="J142" s="822"/>
      <c r="K142" s="822">
        <v>2658</v>
      </c>
      <c r="L142" s="831"/>
      <c r="M142" s="831"/>
      <c r="N142" s="822"/>
      <c r="O142" s="822"/>
      <c r="P142" s="831">
        <v>7</v>
      </c>
      <c r="Q142" s="831">
        <v>19460</v>
      </c>
      <c r="R142" s="827"/>
      <c r="S142" s="832">
        <v>2780</v>
      </c>
    </row>
    <row r="143" spans="1:19" ht="14.45" customHeight="1" x14ac:dyDescent="0.2">
      <c r="A143" s="821" t="s">
        <v>1678</v>
      </c>
      <c r="B143" s="822" t="s">
        <v>1679</v>
      </c>
      <c r="C143" s="822" t="s">
        <v>577</v>
      </c>
      <c r="D143" s="822" t="s">
        <v>938</v>
      </c>
      <c r="E143" s="822" t="s">
        <v>1734</v>
      </c>
      <c r="F143" s="822" t="s">
        <v>1791</v>
      </c>
      <c r="G143" s="822" t="s">
        <v>1792</v>
      </c>
      <c r="H143" s="831"/>
      <c r="I143" s="831"/>
      <c r="J143" s="822"/>
      <c r="K143" s="822"/>
      <c r="L143" s="831">
        <v>12</v>
      </c>
      <c r="M143" s="831">
        <v>4320</v>
      </c>
      <c r="N143" s="822"/>
      <c r="O143" s="822">
        <v>360</v>
      </c>
      <c r="P143" s="831">
        <v>3</v>
      </c>
      <c r="Q143" s="831">
        <v>1164</v>
      </c>
      <c r="R143" s="827"/>
      <c r="S143" s="832">
        <v>388</v>
      </c>
    </row>
    <row r="144" spans="1:19" ht="14.45" customHeight="1" x14ac:dyDescent="0.2">
      <c r="A144" s="821" t="s">
        <v>1678</v>
      </c>
      <c r="B144" s="822" t="s">
        <v>1679</v>
      </c>
      <c r="C144" s="822" t="s">
        <v>577</v>
      </c>
      <c r="D144" s="822" t="s">
        <v>938</v>
      </c>
      <c r="E144" s="822" t="s">
        <v>1734</v>
      </c>
      <c r="F144" s="822" t="s">
        <v>1797</v>
      </c>
      <c r="G144" s="822" t="s">
        <v>1798</v>
      </c>
      <c r="H144" s="831"/>
      <c r="I144" s="831"/>
      <c r="J144" s="822"/>
      <c r="K144" s="822"/>
      <c r="L144" s="831">
        <v>1</v>
      </c>
      <c r="M144" s="831">
        <v>529</v>
      </c>
      <c r="N144" s="822"/>
      <c r="O144" s="822">
        <v>529</v>
      </c>
      <c r="P144" s="831">
        <v>1</v>
      </c>
      <c r="Q144" s="831">
        <v>557</v>
      </c>
      <c r="R144" s="827"/>
      <c r="S144" s="832">
        <v>557</v>
      </c>
    </row>
    <row r="145" spans="1:19" ht="14.45" customHeight="1" x14ac:dyDescent="0.2">
      <c r="A145" s="821" t="s">
        <v>1678</v>
      </c>
      <c r="B145" s="822" t="s">
        <v>1679</v>
      </c>
      <c r="C145" s="822" t="s">
        <v>577</v>
      </c>
      <c r="D145" s="822" t="s">
        <v>938</v>
      </c>
      <c r="E145" s="822" t="s">
        <v>1734</v>
      </c>
      <c r="F145" s="822" t="s">
        <v>1799</v>
      </c>
      <c r="G145" s="822" t="s">
        <v>1800</v>
      </c>
      <c r="H145" s="831"/>
      <c r="I145" s="831"/>
      <c r="J145" s="822"/>
      <c r="K145" s="822"/>
      <c r="L145" s="831">
        <v>4</v>
      </c>
      <c r="M145" s="831">
        <v>576</v>
      </c>
      <c r="N145" s="822"/>
      <c r="O145" s="822">
        <v>144</v>
      </c>
      <c r="P145" s="831">
        <v>2</v>
      </c>
      <c r="Q145" s="831">
        <v>308</v>
      </c>
      <c r="R145" s="827"/>
      <c r="S145" s="832">
        <v>154</v>
      </c>
    </row>
    <row r="146" spans="1:19" ht="14.45" customHeight="1" x14ac:dyDescent="0.2">
      <c r="A146" s="821" t="s">
        <v>1678</v>
      </c>
      <c r="B146" s="822" t="s">
        <v>1679</v>
      </c>
      <c r="C146" s="822" t="s">
        <v>577</v>
      </c>
      <c r="D146" s="822" t="s">
        <v>938</v>
      </c>
      <c r="E146" s="822" t="s">
        <v>1734</v>
      </c>
      <c r="F146" s="822" t="s">
        <v>1805</v>
      </c>
      <c r="G146" s="822" t="s">
        <v>1806</v>
      </c>
      <c r="H146" s="831">
        <v>3</v>
      </c>
      <c r="I146" s="831">
        <v>2166</v>
      </c>
      <c r="J146" s="822"/>
      <c r="K146" s="822">
        <v>722</v>
      </c>
      <c r="L146" s="831">
        <v>2</v>
      </c>
      <c r="M146" s="831">
        <v>1448</v>
      </c>
      <c r="N146" s="822"/>
      <c r="O146" s="822">
        <v>724</v>
      </c>
      <c r="P146" s="831">
        <v>6</v>
      </c>
      <c r="Q146" s="831">
        <v>4512</v>
      </c>
      <c r="R146" s="827"/>
      <c r="S146" s="832">
        <v>752</v>
      </c>
    </row>
    <row r="147" spans="1:19" ht="14.45" customHeight="1" x14ac:dyDescent="0.2">
      <c r="A147" s="821" t="s">
        <v>1678</v>
      </c>
      <c r="B147" s="822" t="s">
        <v>1679</v>
      </c>
      <c r="C147" s="822" t="s">
        <v>577</v>
      </c>
      <c r="D147" s="822" t="s">
        <v>938</v>
      </c>
      <c r="E147" s="822" t="s">
        <v>1734</v>
      </c>
      <c r="F147" s="822" t="s">
        <v>1811</v>
      </c>
      <c r="G147" s="822" t="s">
        <v>1812</v>
      </c>
      <c r="H147" s="831">
        <v>1</v>
      </c>
      <c r="I147" s="831">
        <v>1861</v>
      </c>
      <c r="J147" s="822"/>
      <c r="K147" s="822">
        <v>1861</v>
      </c>
      <c r="L147" s="831"/>
      <c r="M147" s="831"/>
      <c r="N147" s="822"/>
      <c r="O147" s="822"/>
      <c r="P147" s="831"/>
      <c r="Q147" s="831"/>
      <c r="R147" s="827"/>
      <c r="S147" s="832"/>
    </row>
    <row r="148" spans="1:19" ht="14.45" customHeight="1" x14ac:dyDescent="0.2">
      <c r="A148" s="821" t="s">
        <v>1678</v>
      </c>
      <c r="B148" s="822" t="s">
        <v>1679</v>
      </c>
      <c r="C148" s="822" t="s">
        <v>577</v>
      </c>
      <c r="D148" s="822" t="s">
        <v>941</v>
      </c>
      <c r="E148" s="822" t="s">
        <v>1680</v>
      </c>
      <c r="F148" s="822" t="s">
        <v>1681</v>
      </c>
      <c r="G148" s="822" t="s">
        <v>1682</v>
      </c>
      <c r="H148" s="831"/>
      <c r="I148" s="831"/>
      <c r="J148" s="822"/>
      <c r="K148" s="822"/>
      <c r="L148" s="831">
        <v>124</v>
      </c>
      <c r="M148" s="831">
        <v>218707.47999999972</v>
      </c>
      <c r="N148" s="822"/>
      <c r="O148" s="822">
        <v>1763.7699999999977</v>
      </c>
      <c r="P148" s="831">
        <v>98</v>
      </c>
      <c r="Q148" s="831">
        <v>172849.45999999996</v>
      </c>
      <c r="R148" s="827"/>
      <c r="S148" s="832">
        <v>1763.7699999999995</v>
      </c>
    </row>
    <row r="149" spans="1:19" ht="14.45" customHeight="1" x14ac:dyDescent="0.2">
      <c r="A149" s="821" t="s">
        <v>1678</v>
      </c>
      <c r="B149" s="822" t="s">
        <v>1679</v>
      </c>
      <c r="C149" s="822" t="s">
        <v>577</v>
      </c>
      <c r="D149" s="822" t="s">
        <v>941</v>
      </c>
      <c r="E149" s="822" t="s">
        <v>1683</v>
      </c>
      <c r="F149" s="822" t="s">
        <v>1688</v>
      </c>
      <c r="G149" s="822" t="s">
        <v>1689</v>
      </c>
      <c r="H149" s="831">
        <v>6178</v>
      </c>
      <c r="I149" s="831">
        <v>45408.3</v>
      </c>
      <c r="J149" s="822"/>
      <c r="K149" s="822">
        <v>7.3500000000000005</v>
      </c>
      <c r="L149" s="831">
        <v>549</v>
      </c>
      <c r="M149" s="831">
        <v>3925.35</v>
      </c>
      <c r="N149" s="822"/>
      <c r="O149" s="822">
        <v>7.1499999999999995</v>
      </c>
      <c r="P149" s="831">
        <v>1511</v>
      </c>
      <c r="Q149" s="831">
        <v>11030.3</v>
      </c>
      <c r="R149" s="827"/>
      <c r="S149" s="832">
        <v>7.3</v>
      </c>
    </row>
    <row r="150" spans="1:19" ht="14.45" customHeight="1" x14ac:dyDescent="0.2">
      <c r="A150" s="821" t="s">
        <v>1678</v>
      </c>
      <c r="B150" s="822" t="s">
        <v>1679</v>
      </c>
      <c r="C150" s="822" t="s">
        <v>577</v>
      </c>
      <c r="D150" s="822" t="s">
        <v>941</v>
      </c>
      <c r="E150" s="822" t="s">
        <v>1683</v>
      </c>
      <c r="F150" s="822" t="s">
        <v>1692</v>
      </c>
      <c r="G150" s="822" t="s">
        <v>1693</v>
      </c>
      <c r="H150" s="831">
        <v>240141</v>
      </c>
      <c r="I150" s="831">
        <v>1274892.9700000004</v>
      </c>
      <c r="J150" s="822"/>
      <c r="K150" s="822">
        <v>5.3089350423293</v>
      </c>
      <c r="L150" s="831">
        <v>269511</v>
      </c>
      <c r="M150" s="831">
        <v>1395454.91</v>
      </c>
      <c r="N150" s="822"/>
      <c r="O150" s="822">
        <v>5.177728960970053</v>
      </c>
      <c r="P150" s="831">
        <v>174671</v>
      </c>
      <c r="Q150" s="831">
        <v>930159.2799999998</v>
      </c>
      <c r="R150" s="827"/>
      <c r="S150" s="832">
        <v>5.3252072753920219</v>
      </c>
    </row>
    <row r="151" spans="1:19" ht="14.45" customHeight="1" x14ac:dyDescent="0.2">
      <c r="A151" s="821" t="s">
        <v>1678</v>
      </c>
      <c r="B151" s="822" t="s">
        <v>1679</v>
      </c>
      <c r="C151" s="822" t="s">
        <v>577</v>
      </c>
      <c r="D151" s="822" t="s">
        <v>941</v>
      </c>
      <c r="E151" s="822" t="s">
        <v>1683</v>
      </c>
      <c r="F151" s="822" t="s">
        <v>1694</v>
      </c>
      <c r="G151" s="822" t="s">
        <v>1695</v>
      </c>
      <c r="H151" s="831">
        <v>196</v>
      </c>
      <c r="I151" s="831">
        <v>1834.56</v>
      </c>
      <c r="J151" s="822"/>
      <c r="K151" s="822">
        <v>9.36</v>
      </c>
      <c r="L151" s="831">
        <v>32</v>
      </c>
      <c r="M151" s="831">
        <v>296.95999999999998</v>
      </c>
      <c r="N151" s="822"/>
      <c r="O151" s="822">
        <v>9.2799999999999994</v>
      </c>
      <c r="P151" s="831"/>
      <c r="Q151" s="831"/>
      <c r="R151" s="827"/>
      <c r="S151" s="832"/>
    </row>
    <row r="152" spans="1:19" ht="14.45" customHeight="1" x14ac:dyDescent="0.2">
      <c r="A152" s="821" t="s">
        <v>1678</v>
      </c>
      <c r="B152" s="822" t="s">
        <v>1679</v>
      </c>
      <c r="C152" s="822" t="s">
        <v>577</v>
      </c>
      <c r="D152" s="822" t="s">
        <v>941</v>
      </c>
      <c r="E152" s="822" t="s">
        <v>1683</v>
      </c>
      <c r="F152" s="822" t="s">
        <v>1704</v>
      </c>
      <c r="G152" s="822" t="s">
        <v>1705</v>
      </c>
      <c r="H152" s="831">
        <v>2100</v>
      </c>
      <c r="I152" s="831">
        <v>42375</v>
      </c>
      <c r="J152" s="822"/>
      <c r="K152" s="822">
        <v>20.178571428571427</v>
      </c>
      <c r="L152" s="831">
        <v>1685</v>
      </c>
      <c r="M152" s="831">
        <v>33801.1</v>
      </c>
      <c r="N152" s="822"/>
      <c r="O152" s="822">
        <v>20.059999999999999</v>
      </c>
      <c r="P152" s="831">
        <v>600</v>
      </c>
      <c r="Q152" s="831">
        <v>12300</v>
      </c>
      <c r="R152" s="827"/>
      <c r="S152" s="832">
        <v>20.5</v>
      </c>
    </row>
    <row r="153" spans="1:19" ht="14.45" customHeight="1" x14ac:dyDescent="0.2">
      <c r="A153" s="821" t="s">
        <v>1678</v>
      </c>
      <c r="B153" s="822" t="s">
        <v>1679</v>
      </c>
      <c r="C153" s="822" t="s">
        <v>577</v>
      </c>
      <c r="D153" s="822" t="s">
        <v>941</v>
      </c>
      <c r="E153" s="822" t="s">
        <v>1683</v>
      </c>
      <c r="F153" s="822" t="s">
        <v>1708</v>
      </c>
      <c r="G153" s="822" t="s">
        <v>1709</v>
      </c>
      <c r="H153" s="831">
        <v>34</v>
      </c>
      <c r="I153" s="831">
        <v>61804.860000000022</v>
      </c>
      <c r="J153" s="822"/>
      <c r="K153" s="822">
        <v>1817.7900000000006</v>
      </c>
      <c r="L153" s="831"/>
      <c r="M153" s="831"/>
      <c r="N153" s="822"/>
      <c r="O153" s="822"/>
      <c r="P153" s="831">
        <v>9</v>
      </c>
      <c r="Q153" s="831">
        <v>16677.449999999997</v>
      </c>
      <c r="R153" s="827"/>
      <c r="S153" s="832">
        <v>1853.0499999999997</v>
      </c>
    </row>
    <row r="154" spans="1:19" ht="14.45" customHeight="1" x14ac:dyDescent="0.2">
      <c r="A154" s="821" t="s">
        <v>1678</v>
      </c>
      <c r="B154" s="822" t="s">
        <v>1679</v>
      </c>
      <c r="C154" s="822" t="s">
        <v>577</v>
      </c>
      <c r="D154" s="822" t="s">
        <v>941</v>
      </c>
      <c r="E154" s="822" t="s">
        <v>1683</v>
      </c>
      <c r="F154" s="822" t="s">
        <v>1712</v>
      </c>
      <c r="G154" s="822" t="s">
        <v>1713</v>
      </c>
      <c r="H154" s="831">
        <v>48403</v>
      </c>
      <c r="I154" s="831">
        <v>184535.78</v>
      </c>
      <c r="J154" s="822"/>
      <c r="K154" s="822">
        <v>3.8124864161312315</v>
      </c>
      <c r="L154" s="831">
        <v>80132</v>
      </c>
      <c r="M154" s="831">
        <v>293283.12000000005</v>
      </c>
      <c r="N154" s="822"/>
      <c r="O154" s="822">
        <v>3.6600000000000006</v>
      </c>
      <c r="P154" s="831">
        <v>25986</v>
      </c>
      <c r="Q154" s="831">
        <v>99006.66</v>
      </c>
      <c r="R154" s="827"/>
      <c r="S154" s="832">
        <v>3.81</v>
      </c>
    </row>
    <row r="155" spans="1:19" ht="14.45" customHeight="1" x14ac:dyDescent="0.2">
      <c r="A155" s="821" t="s">
        <v>1678</v>
      </c>
      <c r="B155" s="822" t="s">
        <v>1679</v>
      </c>
      <c r="C155" s="822" t="s">
        <v>577</v>
      </c>
      <c r="D155" s="822" t="s">
        <v>941</v>
      </c>
      <c r="E155" s="822" t="s">
        <v>1683</v>
      </c>
      <c r="F155" s="822" t="s">
        <v>1714</v>
      </c>
      <c r="G155" s="822" t="s">
        <v>1715</v>
      </c>
      <c r="H155" s="831">
        <v>5763</v>
      </c>
      <c r="I155" s="831">
        <v>34808.519999999997</v>
      </c>
      <c r="J155" s="822"/>
      <c r="K155" s="822">
        <v>6.0399999999999991</v>
      </c>
      <c r="L155" s="831"/>
      <c r="M155" s="831"/>
      <c r="N155" s="822"/>
      <c r="O155" s="822"/>
      <c r="P155" s="831">
        <v>5623</v>
      </c>
      <c r="Q155" s="831">
        <v>34862.600000000006</v>
      </c>
      <c r="R155" s="827"/>
      <c r="S155" s="832">
        <v>6.2000000000000011</v>
      </c>
    </row>
    <row r="156" spans="1:19" ht="14.45" customHeight="1" x14ac:dyDescent="0.2">
      <c r="A156" s="821" t="s">
        <v>1678</v>
      </c>
      <c r="B156" s="822" t="s">
        <v>1679</v>
      </c>
      <c r="C156" s="822" t="s">
        <v>577</v>
      </c>
      <c r="D156" s="822" t="s">
        <v>941</v>
      </c>
      <c r="E156" s="822" t="s">
        <v>1683</v>
      </c>
      <c r="F156" s="822" t="s">
        <v>1722</v>
      </c>
      <c r="G156" s="822" t="s">
        <v>1723</v>
      </c>
      <c r="H156" s="831">
        <v>660</v>
      </c>
      <c r="I156" s="831">
        <v>12606</v>
      </c>
      <c r="J156" s="822"/>
      <c r="K156" s="822">
        <v>19.100000000000001</v>
      </c>
      <c r="L156" s="831"/>
      <c r="M156" s="831"/>
      <c r="N156" s="822"/>
      <c r="O156" s="822"/>
      <c r="P156" s="831"/>
      <c r="Q156" s="831"/>
      <c r="R156" s="827"/>
      <c r="S156" s="832"/>
    </row>
    <row r="157" spans="1:19" ht="14.45" customHeight="1" x14ac:dyDescent="0.2">
      <c r="A157" s="821" t="s">
        <v>1678</v>
      </c>
      <c r="B157" s="822" t="s">
        <v>1679</v>
      </c>
      <c r="C157" s="822" t="s">
        <v>577</v>
      </c>
      <c r="D157" s="822" t="s">
        <v>941</v>
      </c>
      <c r="E157" s="822" t="s">
        <v>1734</v>
      </c>
      <c r="F157" s="822" t="s">
        <v>1735</v>
      </c>
      <c r="G157" s="822" t="s">
        <v>1736</v>
      </c>
      <c r="H157" s="831">
        <v>1</v>
      </c>
      <c r="I157" s="831">
        <v>38</v>
      </c>
      <c r="J157" s="822"/>
      <c r="K157" s="822">
        <v>38</v>
      </c>
      <c r="L157" s="831">
        <v>2</v>
      </c>
      <c r="M157" s="831">
        <v>76</v>
      </c>
      <c r="N157" s="822"/>
      <c r="O157" s="822">
        <v>38</v>
      </c>
      <c r="P157" s="831">
        <v>1</v>
      </c>
      <c r="Q157" s="831">
        <v>40</v>
      </c>
      <c r="R157" s="827"/>
      <c r="S157" s="832">
        <v>40</v>
      </c>
    </row>
    <row r="158" spans="1:19" ht="14.45" customHeight="1" x14ac:dyDescent="0.2">
      <c r="A158" s="821" t="s">
        <v>1678</v>
      </c>
      <c r="B158" s="822" t="s">
        <v>1679</v>
      </c>
      <c r="C158" s="822" t="s">
        <v>577</v>
      </c>
      <c r="D158" s="822" t="s">
        <v>941</v>
      </c>
      <c r="E158" s="822" t="s">
        <v>1734</v>
      </c>
      <c r="F158" s="822" t="s">
        <v>1737</v>
      </c>
      <c r="G158" s="822" t="s">
        <v>1738</v>
      </c>
      <c r="H158" s="831">
        <v>85</v>
      </c>
      <c r="I158" s="831">
        <v>37995</v>
      </c>
      <c r="J158" s="822"/>
      <c r="K158" s="822">
        <v>447</v>
      </c>
      <c r="L158" s="831">
        <v>99</v>
      </c>
      <c r="M158" s="831">
        <v>44451</v>
      </c>
      <c r="N158" s="822"/>
      <c r="O158" s="822">
        <v>449</v>
      </c>
      <c r="P158" s="831">
        <v>86</v>
      </c>
      <c r="Q158" s="831">
        <v>40592</v>
      </c>
      <c r="R158" s="827"/>
      <c r="S158" s="832">
        <v>472</v>
      </c>
    </row>
    <row r="159" spans="1:19" ht="14.45" customHeight="1" x14ac:dyDescent="0.2">
      <c r="A159" s="821" t="s">
        <v>1678</v>
      </c>
      <c r="B159" s="822" t="s">
        <v>1679</v>
      </c>
      <c r="C159" s="822" t="s">
        <v>577</v>
      </c>
      <c r="D159" s="822" t="s">
        <v>941</v>
      </c>
      <c r="E159" s="822" t="s">
        <v>1734</v>
      </c>
      <c r="F159" s="822" t="s">
        <v>1753</v>
      </c>
      <c r="G159" s="822" t="s">
        <v>1754</v>
      </c>
      <c r="H159" s="831">
        <v>2</v>
      </c>
      <c r="I159" s="831">
        <v>2874</v>
      </c>
      <c r="J159" s="822"/>
      <c r="K159" s="822">
        <v>1437</v>
      </c>
      <c r="L159" s="831">
        <v>1</v>
      </c>
      <c r="M159" s="831">
        <v>1441</v>
      </c>
      <c r="N159" s="822"/>
      <c r="O159" s="822">
        <v>1441</v>
      </c>
      <c r="P159" s="831"/>
      <c r="Q159" s="831"/>
      <c r="R159" s="827"/>
      <c r="S159" s="832"/>
    </row>
    <row r="160" spans="1:19" ht="14.45" customHeight="1" x14ac:dyDescent="0.2">
      <c r="A160" s="821" t="s">
        <v>1678</v>
      </c>
      <c r="B160" s="822" t="s">
        <v>1679</v>
      </c>
      <c r="C160" s="822" t="s">
        <v>577</v>
      </c>
      <c r="D160" s="822" t="s">
        <v>941</v>
      </c>
      <c r="E160" s="822" t="s">
        <v>1734</v>
      </c>
      <c r="F160" s="822" t="s">
        <v>1757</v>
      </c>
      <c r="G160" s="822" t="s">
        <v>1758</v>
      </c>
      <c r="H160" s="831">
        <v>9</v>
      </c>
      <c r="I160" s="831">
        <v>10971</v>
      </c>
      <c r="J160" s="822"/>
      <c r="K160" s="822">
        <v>1219</v>
      </c>
      <c r="L160" s="831">
        <v>6</v>
      </c>
      <c r="M160" s="831">
        <v>7338</v>
      </c>
      <c r="N160" s="822"/>
      <c r="O160" s="822">
        <v>1223</v>
      </c>
      <c r="P160" s="831">
        <v>2</v>
      </c>
      <c r="Q160" s="831">
        <v>2534</v>
      </c>
      <c r="R160" s="827"/>
      <c r="S160" s="832">
        <v>1267</v>
      </c>
    </row>
    <row r="161" spans="1:19" ht="14.45" customHeight="1" x14ac:dyDescent="0.2">
      <c r="A161" s="821" t="s">
        <v>1678</v>
      </c>
      <c r="B161" s="822" t="s">
        <v>1679</v>
      </c>
      <c r="C161" s="822" t="s">
        <v>577</v>
      </c>
      <c r="D161" s="822" t="s">
        <v>941</v>
      </c>
      <c r="E161" s="822" t="s">
        <v>1734</v>
      </c>
      <c r="F161" s="822" t="s">
        <v>1759</v>
      </c>
      <c r="G161" s="822" t="s">
        <v>1760</v>
      </c>
      <c r="H161" s="831">
        <v>34</v>
      </c>
      <c r="I161" s="831">
        <v>23290</v>
      </c>
      <c r="J161" s="822"/>
      <c r="K161" s="822">
        <v>685</v>
      </c>
      <c r="L161" s="831"/>
      <c r="M161" s="831"/>
      <c r="N161" s="822"/>
      <c r="O161" s="822"/>
      <c r="P161" s="831">
        <v>9</v>
      </c>
      <c r="Q161" s="831">
        <v>6435</v>
      </c>
      <c r="R161" s="827"/>
      <c r="S161" s="832">
        <v>715</v>
      </c>
    </row>
    <row r="162" spans="1:19" ht="14.45" customHeight="1" x14ac:dyDescent="0.2">
      <c r="A162" s="821" t="s">
        <v>1678</v>
      </c>
      <c r="B162" s="822" t="s">
        <v>1679</v>
      </c>
      <c r="C162" s="822" t="s">
        <v>577</v>
      </c>
      <c r="D162" s="822" t="s">
        <v>941</v>
      </c>
      <c r="E162" s="822" t="s">
        <v>1734</v>
      </c>
      <c r="F162" s="822" t="s">
        <v>1765</v>
      </c>
      <c r="G162" s="822" t="s">
        <v>1766</v>
      </c>
      <c r="H162" s="831">
        <v>1098</v>
      </c>
      <c r="I162" s="831">
        <v>2010438</v>
      </c>
      <c r="J162" s="822"/>
      <c r="K162" s="822">
        <v>1831</v>
      </c>
      <c r="L162" s="831">
        <v>1186</v>
      </c>
      <c r="M162" s="831">
        <v>2176310</v>
      </c>
      <c r="N162" s="822"/>
      <c r="O162" s="822">
        <v>1835</v>
      </c>
      <c r="P162" s="831">
        <v>1113</v>
      </c>
      <c r="Q162" s="831">
        <v>2124717</v>
      </c>
      <c r="R162" s="827"/>
      <c r="S162" s="832">
        <v>1909</v>
      </c>
    </row>
    <row r="163" spans="1:19" ht="14.45" customHeight="1" x14ac:dyDescent="0.2">
      <c r="A163" s="821" t="s">
        <v>1678</v>
      </c>
      <c r="B163" s="822" t="s">
        <v>1679</v>
      </c>
      <c r="C163" s="822" t="s">
        <v>577</v>
      </c>
      <c r="D163" s="822" t="s">
        <v>941</v>
      </c>
      <c r="E163" s="822" t="s">
        <v>1734</v>
      </c>
      <c r="F163" s="822" t="s">
        <v>1767</v>
      </c>
      <c r="G163" s="822" t="s">
        <v>1768</v>
      </c>
      <c r="H163" s="831">
        <v>652</v>
      </c>
      <c r="I163" s="831">
        <v>281012</v>
      </c>
      <c r="J163" s="822"/>
      <c r="K163" s="822">
        <v>431</v>
      </c>
      <c r="L163" s="831">
        <v>692</v>
      </c>
      <c r="M163" s="831">
        <v>299636</v>
      </c>
      <c r="N163" s="822"/>
      <c r="O163" s="822">
        <v>433</v>
      </c>
      <c r="P163" s="831">
        <v>714</v>
      </c>
      <c r="Q163" s="831">
        <v>322728</v>
      </c>
      <c r="R163" s="827"/>
      <c r="S163" s="832">
        <v>452</v>
      </c>
    </row>
    <row r="164" spans="1:19" ht="14.45" customHeight="1" x14ac:dyDescent="0.2">
      <c r="A164" s="821" t="s">
        <v>1678</v>
      </c>
      <c r="B164" s="822" t="s">
        <v>1679</v>
      </c>
      <c r="C164" s="822" t="s">
        <v>577</v>
      </c>
      <c r="D164" s="822" t="s">
        <v>941</v>
      </c>
      <c r="E164" s="822" t="s">
        <v>1734</v>
      </c>
      <c r="F164" s="822" t="s">
        <v>1777</v>
      </c>
      <c r="G164" s="822" t="s">
        <v>1778</v>
      </c>
      <c r="H164" s="831">
        <v>300</v>
      </c>
      <c r="I164" s="831">
        <v>184200</v>
      </c>
      <c r="J164" s="822"/>
      <c r="K164" s="822">
        <v>614</v>
      </c>
      <c r="L164" s="831">
        <v>312</v>
      </c>
      <c r="M164" s="831">
        <v>192816</v>
      </c>
      <c r="N164" s="822"/>
      <c r="O164" s="822">
        <v>618</v>
      </c>
      <c r="P164" s="831">
        <v>358</v>
      </c>
      <c r="Q164" s="831">
        <v>231984</v>
      </c>
      <c r="R164" s="827"/>
      <c r="S164" s="832">
        <v>648</v>
      </c>
    </row>
    <row r="165" spans="1:19" ht="14.45" customHeight="1" x14ac:dyDescent="0.2">
      <c r="A165" s="821" t="s">
        <v>1678</v>
      </c>
      <c r="B165" s="822" t="s">
        <v>1679</v>
      </c>
      <c r="C165" s="822" t="s">
        <v>577</v>
      </c>
      <c r="D165" s="822" t="s">
        <v>941</v>
      </c>
      <c r="E165" s="822" t="s">
        <v>1734</v>
      </c>
      <c r="F165" s="822" t="s">
        <v>1783</v>
      </c>
      <c r="G165" s="822" t="s">
        <v>1784</v>
      </c>
      <c r="H165" s="831">
        <v>68</v>
      </c>
      <c r="I165" s="831">
        <v>91596</v>
      </c>
      <c r="J165" s="822"/>
      <c r="K165" s="822">
        <v>1347</v>
      </c>
      <c r="L165" s="831">
        <v>113</v>
      </c>
      <c r="M165" s="831">
        <v>152663</v>
      </c>
      <c r="N165" s="822"/>
      <c r="O165" s="822">
        <v>1351</v>
      </c>
      <c r="P165" s="831">
        <v>36</v>
      </c>
      <c r="Q165" s="831">
        <v>50688</v>
      </c>
      <c r="R165" s="827"/>
      <c r="S165" s="832">
        <v>1408</v>
      </c>
    </row>
    <row r="166" spans="1:19" ht="14.45" customHeight="1" x14ac:dyDescent="0.2">
      <c r="A166" s="821" t="s">
        <v>1678</v>
      </c>
      <c r="B166" s="822" t="s">
        <v>1679</v>
      </c>
      <c r="C166" s="822" t="s">
        <v>577</v>
      </c>
      <c r="D166" s="822" t="s">
        <v>941</v>
      </c>
      <c r="E166" s="822" t="s">
        <v>1734</v>
      </c>
      <c r="F166" s="822" t="s">
        <v>1785</v>
      </c>
      <c r="G166" s="822" t="s">
        <v>1786</v>
      </c>
      <c r="H166" s="831">
        <v>37</v>
      </c>
      <c r="I166" s="831">
        <v>18944</v>
      </c>
      <c r="J166" s="822"/>
      <c r="K166" s="822">
        <v>512</v>
      </c>
      <c r="L166" s="831">
        <v>4</v>
      </c>
      <c r="M166" s="831">
        <v>2056</v>
      </c>
      <c r="N166" s="822"/>
      <c r="O166" s="822">
        <v>514</v>
      </c>
      <c r="P166" s="831">
        <v>10</v>
      </c>
      <c r="Q166" s="831">
        <v>5370</v>
      </c>
      <c r="R166" s="827"/>
      <c r="S166" s="832">
        <v>537</v>
      </c>
    </row>
    <row r="167" spans="1:19" ht="14.45" customHeight="1" x14ac:dyDescent="0.2">
      <c r="A167" s="821" t="s">
        <v>1678</v>
      </c>
      <c r="B167" s="822" t="s">
        <v>1679</v>
      </c>
      <c r="C167" s="822" t="s">
        <v>577</v>
      </c>
      <c r="D167" s="822" t="s">
        <v>941</v>
      </c>
      <c r="E167" s="822" t="s">
        <v>1734</v>
      </c>
      <c r="F167" s="822" t="s">
        <v>1787</v>
      </c>
      <c r="G167" s="822" t="s">
        <v>1788</v>
      </c>
      <c r="H167" s="831">
        <v>4</v>
      </c>
      <c r="I167" s="831">
        <v>9368</v>
      </c>
      <c r="J167" s="822"/>
      <c r="K167" s="822">
        <v>2342</v>
      </c>
      <c r="L167" s="831">
        <v>3</v>
      </c>
      <c r="M167" s="831">
        <v>7053</v>
      </c>
      <c r="N167" s="822"/>
      <c r="O167" s="822">
        <v>2351</v>
      </c>
      <c r="P167" s="831">
        <v>1</v>
      </c>
      <c r="Q167" s="831">
        <v>2439</v>
      </c>
      <c r="R167" s="827"/>
      <c r="S167" s="832">
        <v>2439</v>
      </c>
    </row>
    <row r="168" spans="1:19" ht="14.45" customHeight="1" x14ac:dyDescent="0.2">
      <c r="A168" s="821" t="s">
        <v>1678</v>
      </c>
      <c r="B168" s="822" t="s">
        <v>1679</v>
      </c>
      <c r="C168" s="822" t="s">
        <v>577</v>
      </c>
      <c r="D168" s="822" t="s">
        <v>941</v>
      </c>
      <c r="E168" s="822" t="s">
        <v>1734</v>
      </c>
      <c r="F168" s="822" t="s">
        <v>1789</v>
      </c>
      <c r="G168" s="822" t="s">
        <v>1790</v>
      </c>
      <c r="H168" s="831">
        <v>1</v>
      </c>
      <c r="I168" s="831">
        <v>2658</v>
      </c>
      <c r="J168" s="822"/>
      <c r="K168" s="822">
        <v>2658</v>
      </c>
      <c r="L168" s="831"/>
      <c r="M168" s="831"/>
      <c r="N168" s="822"/>
      <c r="O168" s="822"/>
      <c r="P168" s="831"/>
      <c r="Q168" s="831"/>
      <c r="R168" s="827"/>
      <c r="S168" s="832"/>
    </row>
    <row r="169" spans="1:19" ht="14.45" customHeight="1" x14ac:dyDescent="0.2">
      <c r="A169" s="821" t="s">
        <v>1678</v>
      </c>
      <c r="B169" s="822" t="s">
        <v>1679</v>
      </c>
      <c r="C169" s="822" t="s">
        <v>577</v>
      </c>
      <c r="D169" s="822" t="s">
        <v>941</v>
      </c>
      <c r="E169" s="822" t="s">
        <v>1734</v>
      </c>
      <c r="F169" s="822" t="s">
        <v>1805</v>
      </c>
      <c r="G169" s="822" t="s">
        <v>1806</v>
      </c>
      <c r="H169" s="831">
        <v>3</v>
      </c>
      <c r="I169" s="831">
        <v>2166</v>
      </c>
      <c r="J169" s="822"/>
      <c r="K169" s="822">
        <v>722</v>
      </c>
      <c r="L169" s="831">
        <v>3</v>
      </c>
      <c r="M169" s="831">
        <v>2172</v>
      </c>
      <c r="N169" s="822"/>
      <c r="O169" s="822">
        <v>724</v>
      </c>
      <c r="P169" s="831">
        <v>1</v>
      </c>
      <c r="Q169" s="831">
        <v>752</v>
      </c>
      <c r="R169" s="827"/>
      <c r="S169" s="832">
        <v>752</v>
      </c>
    </row>
    <row r="170" spans="1:19" ht="14.45" customHeight="1" x14ac:dyDescent="0.2">
      <c r="A170" s="821" t="s">
        <v>1678</v>
      </c>
      <c r="B170" s="822" t="s">
        <v>1679</v>
      </c>
      <c r="C170" s="822" t="s">
        <v>577</v>
      </c>
      <c r="D170" s="822" t="s">
        <v>942</v>
      </c>
      <c r="E170" s="822" t="s">
        <v>1683</v>
      </c>
      <c r="F170" s="822" t="s">
        <v>1686</v>
      </c>
      <c r="G170" s="822" t="s">
        <v>1687</v>
      </c>
      <c r="H170" s="831">
        <v>974</v>
      </c>
      <c r="I170" s="831">
        <v>2555.14</v>
      </c>
      <c r="J170" s="822"/>
      <c r="K170" s="822">
        <v>2.6233470225872688</v>
      </c>
      <c r="L170" s="831">
        <v>1582</v>
      </c>
      <c r="M170" s="831">
        <v>3939.18</v>
      </c>
      <c r="N170" s="822"/>
      <c r="O170" s="822">
        <v>2.4899999999999998</v>
      </c>
      <c r="P170" s="831">
        <v>2761</v>
      </c>
      <c r="Q170" s="831">
        <v>7206.21</v>
      </c>
      <c r="R170" s="827"/>
      <c r="S170" s="832">
        <v>2.61</v>
      </c>
    </row>
    <row r="171" spans="1:19" ht="14.45" customHeight="1" x14ac:dyDescent="0.2">
      <c r="A171" s="821" t="s">
        <v>1678</v>
      </c>
      <c r="B171" s="822" t="s">
        <v>1679</v>
      </c>
      <c r="C171" s="822" t="s">
        <v>577</v>
      </c>
      <c r="D171" s="822" t="s">
        <v>942</v>
      </c>
      <c r="E171" s="822" t="s">
        <v>1683</v>
      </c>
      <c r="F171" s="822" t="s">
        <v>1688</v>
      </c>
      <c r="G171" s="822" t="s">
        <v>1689</v>
      </c>
      <c r="H171" s="831">
        <v>300</v>
      </c>
      <c r="I171" s="831">
        <v>2130</v>
      </c>
      <c r="J171" s="822"/>
      <c r="K171" s="822">
        <v>7.1</v>
      </c>
      <c r="L171" s="831">
        <v>2072</v>
      </c>
      <c r="M171" s="831">
        <v>14814.8</v>
      </c>
      <c r="N171" s="822"/>
      <c r="O171" s="822">
        <v>7.1499999999999995</v>
      </c>
      <c r="P171" s="831">
        <v>2197</v>
      </c>
      <c r="Q171" s="831">
        <v>16038.1</v>
      </c>
      <c r="R171" s="827"/>
      <c r="S171" s="832">
        <v>7.3</v>
      </c>
    </row>
    <row r="172" spans="1:19" ht="14.45" customHeight="1" x14ac:dyDescent="0.2">
      <c r="A172" s="821" t="s">
        <v>1678</v>
      </c>
      <c r="B172" s="822" t="s">
        <v>1679</v>
      </c>
      <c r="C172" s="822" t="s">
        <v>577</v>
      </c>
      <c r="D172" s="822" t="s">
        <v>942</v>
      </c>
      <c r="E172" s="822" t="s">
        <v>1683</v>
      </c>
      <c r="F172" s="822" t="s">
        <v>1690</v>
      </c>
      <c r="G172" s="822" t="s">
        <v>1691</v>
      </c>
      <c r="H172" s="831"/>
      <c r="I172" s="831"/>
      <c r="J172" s="822"/>
      <c r="K172" s="822"/>
      <c r="L172" s="831">
        <v>31</v>
      </c>
      <c r="M172" s="831">
        <v>311.5</v>
      </c>
      <c r="N172" s="822"/>
      <c r="O172" s="822">
        <v>10.048387096774194</v>
      </c>
      <c r="P172" s="831">
        <v>2</v>
      </c>
      <c r="Q172" s="831">
        <v>20.58</v>
      </c>
      <c r="R172" s="827"/>
      <c r="S172" s="832">
        <v>10.29</v>
      </c>
    </row>
    <row r="173" spans="1:19" ht="14.45" customHeight="1" x14ac:dyDescent="0.2">
      <c r="A173" s="821" t="s">
        <v>1678</v>
      </c>
      <c r="B173" s="822" t="s">
        <v>1679</v>
      </c>
      <c r="C173" s="822" t="s">
        <v>577</v>
      </c>
      <c r="D173" s="822" t="s">
        <v>942</v>
      </c>
      <c r="E173" s="822" t="s">
        <v>1683</v>
      </c>
      <c r="F173" s="822" t="s">
        <v>1692</v>
      </c>
      <c r="G173" s="822" t="s">
        <v>1693</v>
      </c>
      <c r="H173" s="831">
        <v>6739</v>
      </c>
      <c r="I173" s="831">
        <v>35860.829999999994</v>
      </c>
      <c r="J173" s="822"/>
      <c r="K173" s="822">
        <v>5.3213874462086359</v>
      </c>
      <c r="L173" s="831">
        <v>7767</v>
      </c>
      <c r="M173" s="831">
        <v>40224.58</v>
      </c>
      <c r="N173" s="822"/>
      <c r="O173" s="822">
        <v>5.1789082013647487</v>
      </c>
      <c r="P173" s="831">
        <v>9452</v>
      </c>
      <c r="Q173" s="831">
        <v>50379.16</v>
      </c>
      <c r="R173" s="827"/>
      <c r="S173" s="832">
        <v>5.33</v>
      </c>
    </row>
    <row r="174" spans="1:19" ht="14.45" customHeight="1" x14ac:dyDescent="0.2">
      <c r="A174" s="821" t="s">
        <v>1678</v>
      </c>
      <c r="B174" s="822" t="s">
        <v>1679</v>
      </c>
      <c r="C174" s="822" t="s">
        <v>577</v>
      </c>
      <c r="D174" s="822" t="s">
        <v>942</v>
      </c>
      <c r="E174" s="822" t="s">
        <v>1683</v>
      </c>
      <c r="F174" s="822" t="s">
        <v>1694</v>
      </c>
      <c r="G174" s="822" t="s">
        <v>1695</v>
      </c>
      <c r="H174" s="831">
        <v>165</v>
      </c>
      <c r="I174" s="831">
        <v>1544.4</v>
      </c>
      <c r="J174" s="822"/>
      <c r="K174" s="822">
        <v>9.3600000000000012</v>
      </c>
      <c r="L174" s="831">
        <v>684.5</v>
      </c>
      <c r="M174" s="831">
        <v>6345.5599999999995</v>
      </c>
      <c r="N174" s="822"/>
      <c r="O174" s="822">
        <v>9.2703579254930606</v>
      </c>
      <c r="P174" s="831">
        <v>1325.5</v>
      </c>
      <c r="Q174" s="831">
        <v>12519.17</v>
      </c>
      <c r="R174" s="827"/>
      <c r="S174" s="832">
        <v>9.4448660882685775</v>
      </c>
    </row>
    <row r="175" spans="1:19" ht="14.45" customHeight="1" x14ac:dyDescent="0.2">
      <c r="A175" s="821" t="s">
        <v>1678</v>
      </c>
      <c r="B175" s="822" t="s">
        <v>1679</v>
      </c>
      <c r="C175" s="822" t="s">
        <v>577</v>
      </c>
      <c r="D175" s="822" t="s">
        <v>942</v>
      </c>
      <c r="E175" s="822" t="s">
        <v>1683</v>
      </c>
      <c r="F175" s="822" t="s">
        <v>1696</v>
      </c>
      <c r="G175" s="822" t="s">
        <v>1697</v>
      </c>
      <c r="H175" s="831">
        <v>264</v>
      </c>
      <c r="I175" s="831">
        <v>2473.2800000000002</v>
      </c>
      <c r="J175" s="822"/>
      <c r="K175" s="822">
        <v>9.3684848484848491</v>
      </c>
      <c r="L175" s="831">
        <v>765</v>
      </c>
      <c r="M175" s="831">
        <v>7129.8</v>
      </c>
      <c r="N175" s="822"/>
      <c r="O175" s="822">
        <v>9.32</v>
      </c>
      <c r="P175" s="831">
        <v>1019</v>
      </c>
      <c r="Q175" s="831">
        <v>9670.31</v>
      </c>
      <c r="R175" s="827"/>
      <c r="S175" s="832">
        <v>9.49</v>
      </c>
    </row>
    <row r="176" spans="1:19" ht="14.45" customHeight="1" x14ac:dyDescent="0.2">
      <c r="A176" s="821" t="s">
        <v>1678</v>
      </c>
      <c r="B176" s="822" t="s">
        <v>1679</v>
      </c>
      <c r="C176" s="822" t="s">
        <v>577</v>
      </c>
      <c r="D176" s="822" t="s">
        <v>942</v>
      </c>
      <c r="E176" s="822" t="s">
        <v>1683</v>
      </c>
      <c r="F176" s="822" t="s">
        <v>1698</v>
      </c>
      <c r="G176" s="822" t="s">
        <v>1699</v>
      </c>
      <c r="H176" s="831">
        <v>5661.7000000000007</v>
      </c>
      <c r="I176" s="831">
        <v>58211.88</v>
      </c>
      <c r="J176" s="822"/>
      <c r="K176" s="822">
        <v>10.281696310295493</v>
      </c>
      <c r="L176" s="831">
        <v>5496</v>
      </c>
      <c r="M176" s="831">
        <v>56689.68</v>
      </c>
      <c r="N176" s="822"/>
      <c r="O176" s="822">
        <v>10.31471615720524</v>
      </c>
      <c r="P176" s="831">
        <v>6329.1</v>
      </c>
      <c r="Q176" s="831">
        <v>66912.37000000001</v>
      </c>
      <c r="R176" s="827"/>
      <c r="S176" s="832">
        <v>10.572177718790982</v>
      </c>
    </row>
    <row r="177" spans="1:19" ht="14.45" customHeight="1" x14ac:dyDescent="0.2">
      <c r="A177" s="821" t="s">
        <v>1678</v>
      </c>
      <c r="B177" s="822" t="s">
        <v>1679</v>
      </c>
      <c r="C177" s="822" t="s">
        <v>577</v>
      </c>
      <c r="D177" s="822" t="s">
        <v>942</v>
      </c>
      <c r="E177" s="822" t="s">
        <v>1683</v>
      </c>
      <c r="F177" s="822" t="s">
        <v>1702</v>
      </c>
      <c r="G177" s="822" t="s">
        <v>1703</v>
      </c>
      <c r="H177" s="831"/>
      <c r="I177" s="831"/>
      <c r="J177" s="822"/>
      <c r="K177" s="822"/>
      <c r="L177" s="831"/>
      <c r="M177" s="831"/>
      <c r="N177" s="822"/>
      <c r="O177" s="822"/>
      <c r="P177" s="831">
        <v>100</v>
      </c>
      <c r="Q177" s="831">
        <v>788</v>
      </c>
      <c r="R177" s="827"/>
      <c r="S177" s="832">
        <v>7.88</v>
      </c>
    </row>
    <row r="178" spans="1:19" ht="14.45" customHeight="1" x14ac:dyDescent="0.2">
      <c r="A178" s="821" t="s">
        <v>1678</v>
      </c>
      <c r="B178" s="822" t="s">
        <v>1679</v>
      </c>
      <c r="C178" s="822" t="s">
        <v>577</v>
      </c>
      <c r="D178" s="822" t="s">
        <v>942</v>
      </c>
      <c r="E178" s="822" t="s">
        <v>1683</v>
      </c>
      <c r="F178" s="822" t="s">
        <v>1704</v>
      </c>
      <c r="G178" s="822" t="s">
        <v>1705</v>
      </c>
      <c r="H178" s="831">
        <v>560</v>
      </c>
      <c r="I178" s="831">
        <v>11228</v>
      </c>
      <c r="J178" s="822"/>
      <c r="K178" s="822">
        <v>20.05</v>
      </c>
      <c r="L178" s="831">
        <v>450</v>
      </c>
      <c r="M178" s="831">
        <v>9027</v>
      </c>
      <c r="N178" s="822"/>
      <c r="O178" s="822">
        <v>20.059999999999999</v>
      </c>
      <c r="P178" s="831">
        <v>510</v>
      </c>
      <c r="Q178" s="831">
        <v>10455</v>
      </c>
      <c r="R178" s="827"/>
      <c r="S178" s="832">
        <v>20.5</v>
      </c>
    </row>
    <row r="179" spans="1:19" ht="14.45" customHeight="1" x14ac:dyDescent="0.2">
      <c r="A179" s="821" t="s">
        <v>1678</v>
      </c>
      <c r="B179" s="822" t="s">
        <v>1679</v>
      </c>
      <c r="C179" s="822" t="s">
        <v>577</v>
      </c>
      <c r="D179" s="822" t="s">
        <v>942</v>
      </c>
      <c r="E179" s="822" t="s">
        <v>1683</v>
      </c>
      <c r="F179" s="822" t="s">
        <v>1708</v>
      </c>
      <c r="G179" s="822" t="s">
        <v>1709</v>
      </c>
      <c r="H179" s="831"/>
      <c r="I179" s="831"/>
      <c r="J179" s="822"/>
      <c r="K179" s="822"/>
      <c r="L179" s="831">
        <v>1</v>
      </c>
      <c r="M179" s="831">
        <v>1846.12</v>
      </c>
      <c r="N179" s="822"/>
      <c r="O179" s="822">
        <v>1846.12</v>
      </c>
      <c r="P179" s="831">
        <v>1</v>
      </c>
      <c r="Q179" s="831">
        <v>1853.05</v>
      </c>
      <c r="R179" s="827"/>
      <c r="S179" s="832">
        <v>1853.05</v>
      </c>
    </row>
    <row r="180" spans="1:19" ht="14.45" customHeight="1" x14ac:dyDescent="0.2">
      <c r="A180" s="821" t="s">
        <v>1678</v>
      </c>
      <c r="B180" s="822" t="s">
        <v>1679</v>
      </c>
      <c r="C180" s="822" t="s">
        <v>577</v>
      </c>
      <c r="D180" s="822" t="s">
        <v>942</v>
      </c>
      <c r="E180" s="822" t="s">
        <v>1683</v>
      </c>
      <c r="F180" s="822" t="s">
        <v>1710</v>
      </c>
      <c r="G180" s="822" t="s">
        <v>1711</v>
      </c>
      <c r="H180" s="831">
        <v>400</v>
      </c>
      <c r="I180" s="831">
        <v>76740</v>
      </c>
      <c r="J180" s="822"/>
      <c r="K180" s="822">
        <v>191.85</v>
      </c>
      <c r="L180" s="831">
        <v>400</v>
      </c>
      <c r="M180" s="831">
        <v>78704</v>
      </c>
      <c r="N180" s="822"/>
      <c r="O180" s="822">
        <v>196.76</v>
      </c>
      <c r="P180" s="831">
        <v>400</v>
      </c>
      <c r="Q180" s="831">
        <v>79748</v>
      </c>
      <c r="R180" s="827"/>
      <c r="S180" s="832">
        <v>199.37</v>
      </c>
    </row>
    <row r="181" spans="1:19" ht="14.45" customHeight="1" x14ac:dyDescent="0.2">
      <c r="A181" s="821" t="s">
        <v>1678</v>
      </c>
      <c r="B181" s="822" t="s">
        <v>1679</v>
      </c>
      <c r="C181" s="822" t="s">
        <v>577</v>
      </c>
      <c r="D181" s="822" t="s">
        <v>942</v>
      </c>
      <c r="E181" s="822" t="s">
        <v>1683</v>
      </c>
      <c r="F181" s="822" t="s">
        <v>1712</v>
      </c>
      <c r="G181" s="822" t="s">
        <v>1713</v>
      </c>
      <c r="H181" s="831">
        <v>4114</v>
      </c>
      <c r="I181" s="831">
        <v>15469.439999999999</v>
      </c>
      <c r="J181" s="822"/>
      <c r="K181" s="822">
        <v>3.7601944579484683</v>
      </c>
      <c r="L181" s="831">
        <v>14800</v>
      </c>
      <c r="M181" s="831">
        <v>54168.000000000007</v>
      </c>
      <c r="N181" s="822"/>
      <c r="O181" s="822">
        <v>3.6600000000000006</v>
      </c>
      <c r="P181" s="831">
        <v>23128</v>
      </c>
      <c r="Q181" s="831">
        <v>88016.58</v>
      </c>
      <c r="R181" s="827"/>
      <c r="S181" s="832">
        <v>3.8056286751988933</v>
      </c>
    </row>
    <row r="182" spans="1:19" ht="14.45" customHeight="1" x14ac:dyDescent="0.2">
      <c r="A182" s="821" t="s">
        <v>1678</v>
      </c>
      <c r="B182" s="822" t="s">
        <v>1679</v>
      </c>
      <c r="C182" s="822" t="s">
        <v>577</v>
      </c>
      <c r="D182" s="822" t="s">
        <v>942</v>
      </c>
      <c r="E182" s="822" t="s">
        <v>1683</v>
      </c>
      <c r="F182" s="822" t="s">
        <v>1716</v>
      </c>
      <c r="G182" s="822" t="s">
        <v>1717</v>
      </c>
      <c r="H182" s="831">
        <v>446</v>
      </c>
      <c r="I182" s="831">
        <v>66810.799999999988</v>
      </c>
      <c r="J182" s="822"/>
      <c r="K182" s="822">
        <v>149.79999999999998</v>
      </c>
      <c r="L182" s="831">
        <v>503</v>
      </c>
      <c r="M182" s="831">
        <v>78348.03</v>
      </c>
      <c r="N182" s="822"/>
      <c r="O182" s="822">
        <v>155.76149105367793</v>
      </c>
      <c r="P182" s="831">
        <v>633</v>
      </c>
      <c r="Q182" s="831">
        <v>98475.81</v>
      </c>
      <c r="R182" s="827"/>
      <c r="S182" s="832">
        <v>155.57</v>
      </c>
    </row>
    <row r="183" spans="1:19" ht="14.45" customHeight="1" x14ac:dyDescent="0.2">
      <c r="A183" s="821" t="s">
        <v>1678</v>
      </c>
      <c r="B183" s="822" t="s">
        <v>1679</v>
      </c>
      <c r="C183" s="822" t="s">
        <v>577</v>
      </c>
      <c r="D183" s="822" t="s">
        <v>942</v>
      </c>
      <c r="E183" s="822" t="s">
        <v>1683</v>
      </c>
      <c r="F183" s="822" t="s">
        <v>1718</v>
      </c>
      <c r="G183" s="822" t="s">
        <v>1719</v>
      </c>
      <c r="H183" s="831">
        <v>2222</v>
      </c>
      <c r="I183" s="831">
        <v>45230.7</v>
      </c>
      <c r="J183" s="822"/>
      <c r="K183" s="822">
        <v>20.355850585058505</v>
      </c>
      <c r="L183" s="831">
        <v>2770</v>
      </c>
      <c r="M183" s="831">
        <v>57013.759999999995</v>
      </c>
      <c r="N183" s="822"/>
      <c r="O183" s="822">
        <v>20.582584837545124</v>
      </c>
      <c r="P183" s="831">
        <v>6931</v>
      </c>
      <c r="Q183" s="831">
        <v>146094.09999999998</v>
      </c>
      <c r="R183" s="827"/>
      <c r="S183" s="832">
        <v>21.078358101284081</v>
      </c>
    </row>
    <row r="184" spans="1:19" ht="14.45" customHeight="1" x14ac:dyDescent="0.2">
      <c r="A184" s="821" t="s">
        <v>1678</v>
      </c>
      <c r="B184" s="822" t="s">
        <v>1679</v>
      </c>
      <c r="C184" s="822" t="s">
        <v>577</v>
      </c>
      <c r="D184" s="822" t="s">
        <v>942</v>
      </c>
      <c r="E184" s="822" t="s">
        <v>1683</v>
      </c>
      <c r="F184" s="822" t="s">
        <v>1720</v>
      </c>
      <c r="G184" s="822" t="s">
        <v>1721</v>
      </c>
      <c r="H184" s="831"/>
      <c r="I184" s="831"/>
      <c r="J184" s="822"/>
      <c r="K184" s="822"/>
      <c r="L184" s="831">
        <v>6</v>
      </c>
      <c r="M184" s="831">
        <v>651373.19999999995</v>
      </c>
      <c r="N184" s="822"/>
      <c r="O184" s="822">
        <v>108562.2</v>
      </c>
      <c r="P184" s="831">
        <v>5</v>
      </c>
      <c r="Q184" s="831">
        <v>542811</v>
      </c>
      <c r="R184" s="827"/>
      <c r="S184" s="832">
        <v>108562.2</v>
      </c>
    </row>
    <row r="185" spans="1:19" ht="14.45" customHeight="1" x14ac:dyDescent="0.2">
      <c r="A185" s="821" t="s">
        <v>1678</v>
      </c>
      <c r="B185" s="822" t="s">
        <v>1679</v>
      </c>
      <c r="C185" s="822" t="s">
        <v>577</v>
      </c>
      <c r="D185" s="822" t="s">
        <v>942</v>
      </c>
      <c r="E185" s="822" t="s">
        <v>1683</v>
      </c>
      <c r="F185" s="822" t="s">
        <v>1722</v>
      </c>
      <c r="G185" s="822" t="s">
        <v>1723</v>
      </c>
      <c r="H185" s="831">
        <v>740</v>
      </c>
      <c r="I185" s="831">
        <v>14134</v>
      </c>
      <c r="J185" s="822"/>
      <c r="K185" s="822">
        <v>19.100000000000001</v>
      </c>
      <c r="L185" s="831">
        <v>12753</v>
      </c>
      <c r="M185" s="831">
        <v>248018.75</v>
      </c>
      <c r="N185" s="822"/>
      <c r="O185" s="822">
        <v>19.447875009801614</v>
      </c>
      <c r="P185" s="831">
        <v>6100</v>
      </c>
      <c r="Q185" s="831">
        <v>119377</v>
      </c>
      <c r="R185" s="827"/>
      <c r="S185" s="832">
        <v>19.57</v>
      </c>
    </row>
    <row r="186" spans="1:19" ht="14.45" customHeight="1" x14ac:dyDescent="0.2">
      <c r="A186" s="821" t="s">
        <v>1678</v>
      </c>
      <c r="B186" s="822" t="s">
        <v>1679</v>
      </c>
      <c r="C186" s="822" t="s">
        <v>577</v>
      </c>
      <c r="D186" s="822" t="s">
        <v>942</v>
      </c>
      <c r="E186" s="822" t="s">
        <v>1683</v>
      </c>
      <c r="F186" s="822" t="s">
        <v>1724</v>
      </c>
      <c r="G186" s="822" t="s">
        <v>1725</v>
      </c>
      <c r="H186" s="831"/>
      <c r="I186" s="831"/>
      <c r="J186" s="822"/>
      <c r="K186" s="822"/>
      <c r="L186" s="831"/>
      <c r="M186" s="831"/>
      <c r="N186" s="822"/>
      <c r="O186" s="822"/>
      <c r="P186" s="831">
        <v>227</v>
      </c>
      <c r="Q186" s="831">
        <v>1974.9</v>
      </c>
      <c r="R186" s="827"/>
      <c r="S186" s="832">
        <v>8.7000000000000011</v>
      </c>
    </row>
    <row r="187" spans="1:19" ht="14.45" customHeight="1" x14ac:dyDescent="0.2">
      <c r="A187" s="821" t="s">
        <v>1678</v>
      </c>
      <c r="B187" s="822" t="s">
        <v>1679</v>
      </c>
      <c r="C187" s="822" t="s">
        <v>577</v>
      </c>
      <c r="D187" s="822" t="s">
        <v>942</v>
      </c>
      <c r="E187" s="822" t="s">
        <v>1683</v>
      </c>
      <c r="F187" s="822" t="s">
        <v>1726</v>
      </c>
      <c r="G187" s="822" t="s">
        <v>1727</v>
      </c>
      <c r="H187" s="831"/>
      <c r="I187" s="831"/>
      <c r="J187" s="822"/>
      <c r="K187" s="822"/>
      <c r="L187" s="831"/>
      <c r="M187" s="831"/>
      <c r="N187" s="822"/>
      <c r="O187" s="822"/>
      <c r="P187" s="831">
        <v>100</v>
      </c>
      <c r="Q187" s="831">
        <v>669</v>
      </c>
      <c r="R187" s="827"/>
      <c r="S187" s="832">
        <v>6.69</v>
      </c>
    </row>
    <row r="188" spans="1:19" ht="14.45" customHeight="1" x14ac:dyDescent="0.2">
      <c r="A188" s="821" t="s">
        <v>1678</v>
      </c>
      <c r="B188" s="822" t="s">
        <v>1679</v>
      </c>
      <c r="C188" s="822" t="s">
        <v>577</v>
      </c>
      <c r="D188" s="822" t="s">
        <v>942</v>
      </c>
      <c r="E188" s="822" t="s">
        <v>1683</v>
      </c>
      <c r="F188" s="822" t="s">
        <v>1728</v>
      </c>
      <c r="G188" s="822" t="s">
        <v>1729</v>
      </c>
      <c r="H188" s="831"/>
      <c r="I188" s="831"/>
      <c r="J188" s="822"/>
      <c r="K188" s="822"/>
      <c r="L188" s="831">
        <v>16</v>
      </c>
      <c r="M188" s="831">
        <v>729.44</v>
      </c>
      <c r="N188" s="822"/>
      <c r="O188" s="822">
        <v>45.59</v>
      </c>
      <c r="P188" s="831"/>
      <c r="Q188" s="831"/>
      <c r="R188" s="827"/>
      <c r="S188" s="832"/>
    </row>
    <row r="189" spans="1:19" ht="14.45" customHeight="1" x14ac:dyDescent="0.2">
      <c r="A189" s="821" t="s">
        <v>1678</v>
      </c>
      <c r="B189" s="822" t="s">
        <v>1679</v>
      </c>
      <c r="C189" s="822" t="s">
        <v>577</v>
      </c>
      <c r="D189" s="822" t="s">
        <v>942</v>
      </c>
      <c r="E189" s="822" t="s">
        <v>1683</v>
      </c>
      <c r="F189" s="822" t="s">
        <v>1730</v>
      </c>
      <c r="G189" s="822" t="s">
        <v>1731</v>
      </c>
      <c r="H189" s="831">
        <v>2.2999999999999998</v>
      </c>
      <c r="I189" s="831">
        <v>5938.5</v>
      </c>
      <c r="J189" s="822"/>
      <c r="K189" s="822">
        <v>2581.9565217391305</v>
      </c>
      <c r="L189" s="831"/>
      <c r="M189" s="831"/>
      <c r="N189" s="822"/>
      <c r="O189" s="822"/>
      <c r="P189" s="831"/>
      <c r="Q189" s="831"/>
      <c r="R189" s="827"/>
      <c r="S189" s="832"/>
    </row>
    <row r="190" spans="1:19" ht="14.45" customHeight="1" x14ac:dyDescent="0.2">
      <c r="A190" s="821" t="s">
        <v>1678</v>
      </c>
      <c r="B190" s="822" t="s">
        <v>1679</v>
      </c>
      <c r="C190" s="822" t="s">
        <v>577</v>
      </c>
      <c r="D190" s="822" t="s">
        <v>942</v>
      </c>
      <c r="E190" s="822" t="s">
        <v>1734</v>
      </c>
      <c r="F190" s="822" t="s">
        <v>1735</v>
      </c>
      <c r="G190" s="822" t="s">
        <v>1736</v>
      </c>
      <c r="H190" s="831">
        <v>1</v>
      </c>
      <c r="I190" s="831">
        <v>38</v>
      </c>
      <c r="J190" s="822"/>
      <c r="K190" s="822">
        <v>38</v>
      </c>
      <c r="L190" s="831">
        <v>2</v>
      </c>
      <c r="M190" s="831">
        <v>76</v>
      </c>
      <c r="N190" s="822"/>
      <c r="O190" s="822">
        <v>38</v>
      </c>
      <c r="P190" s="831">
        <v>3</v>
      </c>
      <c r="Q190" s="831">
        <v>120</v>
      </c>
      <c r="R190" s="827"/>
      <c r="S190" s="832">
        <v>40</v>
      </c>
    </row>
    <row r="191" spans="1:19" ht="14.45" customHeight="1" x14ac:dyDescent="0.2">
      <c r="A191" s="821" t="s">
        <v>1678</v>
      </c>
      <c r="B191" s="822" t="s">
        <v>1679</v>
      </c>
      <c r="C191" s="822" t="s">
        <v>577</v>
      </c>
      <c r="D191" s="822" t="s">
        <v>942</v>
      </c>
      <c r="E191" s="822" t="s">
        <v>1734</v>
      </c>
      <c r="F191" s="822" t="s">
        <v>1739</v>
      </c>
      <c r="G191" s="822" t="s">
        <v>1740</v>
      </c>
      <c r="H191" s="831">
        <v>17</v>
      </c>
      <c r="I191" s="831">
        <v>3043</v>
      </c>
      <c r="J191" s="822"/>
      <c r="K191" s="822">
        <v>179</v>
      </c>
      <c r="L191" s="831">
        <v>13</v>
      </c>
      <c r="M191" s="831">
        <v>2340</v>
      </c>
      <c r="N191" s="822"/>
      <c r="O191" s="822">
        <v>180</v>
      </c>
      <c r="P191" s="831">
        <v>13</v>
      </c>
      <c r="Q191" s="831">
        <v>2522</v>
      </c>
      <c r="R191" s="827"/>
      <c r="S191" s="832">
        <v>194</v>
      </c>
    </row>
    <row r="192" spans="1:19" ht="14.45" customHeight="1" x14ac:dyDescent="0.2">
      <c r="A192" s="821" t="s">
        <v>1678</v>
      </c>
      <c r="B192" s="822" t="s">
        <v>1679</v>
      </c>
      <c r="C192" s="822" t="s">
        <v>577</v>
      </c>
      <c r="D192" s="822" t="s">
        <v>942</v>
      </c>
      <c r="E192" s="822" t="s">
        <v>1734</v>
      </c>
      <c r="F192" s="822" t="s">
        <v>1741</v>
      </c>
      <c r="G192" s="822" t="s">
        <v>1742</v>
      </c>
      <c r="H192" s="831"/>
      <c r="I192" s="831"/>
      <c r="J192" s="822"/>
      <c r="K192" s="822"/>
      <c r="L192" s="831">
        <v>6</v>
      </c>
      <c r="M192" s="831">
        <v>2142</v>
      </c>
      <c r="N192" s="822"/>
      <c r="O192" s="822">
        <v>357</v>
      </c>
      <c r="P192" s="831">
        <v>5</v>
      </c>
      <c r="Q192" s="831">
        <v>1925</v>
      </c>
      <c r="R192" s="827"/>
      <c r="S192" s="832">
        <v>385</v>
      </c>
    </row>
    <row r="193" spans="1:19" ht="14.45" customHeight="1" x14ac:dyDescent="0.2">
      <c r="A193" s="821" t="s">
        <v>1678</v>
      </c>
      <c r="B193" s="822" t="s">
        <v>1679</v>
      </c>
      <c r="C193" s="822" t="s">
        <v>577</v>
      </c>
      <c r="D193" s="822" t="s">
        <v>942</v>
      </c>
      <c r="E193" s="822" t="s">
        <v>1734</v>
      </c>
      <c r="F193" s="822" t="s">
        <v>1745</v>
      </c>
      <c r="G193" s="822" t="s">
        <v>1746</v>
      </c>
      <c r="H193" s="831">
        <v>8</v>
      </c>
      <c r="I193" s="831">
        <v>16376</v>
      </c>
      <c r="J193" s="822"/>
      <c r="K193" s="822">
        <v>2047</v>
      </c>
      <c r="L193" s="831">
        <v>10</v>
      </c>
      <c r="M193" s="831">
        <v>20520</v>
      </c>
      <c r="N193" s="822"/>
      <c r="O193" s="822">
        <v>2052</v>
      </c>
      <c r="P193" s="831">
        <v>11</v>
      </c>
      <c r="Q193" s="831">
        <v>23397</v>
      </c>
      <c r="R193" s="827"/>
      <c r="S193" s="832">
        <v>2127</v>
      </c>
    </row>
    <row r="194" spans="1:19" ht="14.45" customHeight="1" x14ac:dyDescent="0.2">
      <c r="A194" s="821" t="s">
        <v>1678</v>
      </c>
      <c r="B194" s="822" t="s">
        <v>1679</v>
      </c>
      <c r="C194" s="822" t="s">
        <v>577</v>
      </c>
      <c r="D194" s="822" t="s">
        <v>942</v>
      </c>
      <c r="E194" s="822" t="s">
        <v>1734</v>
      </c>
      <c r="F194" s="822" t="s">
        <v>1747</v>
      </c>
      <c r="G194" s="822" t="s">
        <v>1748</v>
      </c>
      <c r="H194" s="831">
        <v>1</v>
      </c>
      <c r="I194" s="831">
        <v>3073</v>
      </c>
      <c r="J194" s="822"/>
      <c r="K194" s="822">
        <v>3073</v>
      </c>
      <c r="L194" s="831">
        <v>2</v>
      </c>
      <c r="M194" s="831">
        <v>6168</v>
      </c>
      <c r="N194" s="822"/>
      <c r="O194" s="822">
        <v>3084</v>
      </c>
      <c r="P194" s="831">
        <v>2</v>
      </c>
      <c r="Q194" s="831">
        <v>6296</v>
      </c>
      <c r="R194" s="827"/>
      <c r="S194" s="832">
        <v>3148</v>
      </c>
    </row>
    <row r="195" spans="1:19" ht="14.45" customHeight="1" x14ac:dyDescent="0.2">
      <c r="A195" s="821" t="s">
        <v>1678</v>
      </c>
      <c r="B195" s="822" t="s">
        <v>1679</v>
      </c>
      <c r="C195" s="822" t="s">
        <v>577</v>
      </c>
      <c r="D195" s="822" t="s">
        <v>942</v>
      </c>
      <c r="E195" s="822" t="s">
        <v>1734</v>
      </c>
      <c r="F195" s="822" t="s">
        <v>1749</v>
      </c>
      <c r="G195" s="822" t="s">
        <v>1750</v>
      </c>
      <c r="H195" s="831">
        <v>1</v>
      </c>
      <c r="I195" s="831">
        <v>671</v>
      </c>
      <c r="J195" s="822"/>
      <c r="K195" s="822">
        <v>671</v>
      </c>
      <c r="L195" s="831">
        <v>2</v>
      </c>
      <c r="M195" s="831">
        <v>1346</v>
      </c>
      <c r="N195" s="822"/>
      <c r="O195" s="822">
        <v>673</v>
      </c>
      <c r="P195" s="831">
        <v>1</v>
      </c>
      <c r="Q195" s="831">
        <v>701</v>
      </c>
      <c r="R195" s="827"/>
      <c r="S195" s="832">
        <v>701</v>
      </c>
    </row>
    <row r="196" spans="1:19" ht="14.45" customHeight="1" x14ac:dyDescent="0.2">
      <c r="A196" s="821" t="s">
        <v>1678</v>
      </c>
      <c r="B196" s="822" t="s">
        <v>1679</v>
      </c>
      <c r="C196" s="822" t="s">
        <v>577</v>
      </c>
      <c r="D196" s="822" t="s">
        <v>942</v>
      </c>
      <c r="E196" s="822" t="s">
        <v>1734</v>
      </c>
      <c r="F196" s="822" t="s">
        <v>1753</v>
      </c>
      <c r="G196" s="822" t="s">
        <v>1754</v>
      </c>
      <c r="H196" s="831">
        <v>3</v>
      </c>
      <c r="I196" s="831">
        <v>4311</v>
      </c>
      <c r="J196" s="822"/>
      <c r="K196" s="822">
        <v>1437</v>
      </c>
      <c r="L196" s="831">
        <v>13</v>
      </c>
      <c r="M196" s="831">
        <v>18733</v>
      </c>
      <c r="N196" s="822"/>
      <c r="O196" s="822">
        <v>1441</v>
      </c>
      <c r="P196" s="831">
        <v>18</v>
      </c>
      <c r="Q196" s="831">
        <v>26820</v>
      </c>
      <c r="R196" s="827"/>
      <c r="S196" s="832">
        <v>1490</v>
      </c>
    </row>
    <row r="197" spans="1:19" ht="14.45" customHeight="1" x14ac:dyDescent="0.2">
      <c r="A197" s="821" t="s">
        <v>1678</v>
      </c>
      <c r="B197" s="822" t="s">
        <v>1679</v>
      </c>
      <c r="C197" s="822" t="s">
        <v>577</v>
      </c>
      <c r="D197" s="822" t="s">
        <v>942</v>
      </c>
      <c r="E197" s="822" t="s">
        <v>1734</v>
      </c>
      <c r="F197" s="822" t="s">
        <v>1755</v>
      </c>
      <c r="G197" s="822" t="s">
        <v>1756</v>
      </c>
      <c r="H197" s="831">
        <v>67</v>
      </c>
      <c r="I197" s="831">
        <v>128640</v>
      </c>
      <c r="J197" s="822"/>
      <c r="K197" s="822">
        <v>1920</v>
      </c>
      <c r="L197" s="831">
        <v>76</v>
      </c>
      <c r="M197" s="831">
        <v>146300</v>
      </c>
      <c r="N197" s="822"/>
      <c r="O197" s="822">
        <v>1925</v>
      </c>
      <c r="P197" s="831">
        <v>102</v>
      </c>
      <c r="Q197" s="831">
        <v>204000</v>
      </c>
      <c r="R197" s="827"/>
      <c r="S197" s="832">
        <v>2000</v>
      </c>
    </row>
    <row r="198" spans="1:19" ht="14.45" customHeight="1" x14ac:dyDescent="0.2">
      <c r="A198" s="821" t="s">
        <v>1678</v>
      </c>
      <c r="B198" s="822" t="s">
        <v>1679</v>
      </c>
      <c r="C198" s="822" t="s">
        <v>577</v>
      </c>
      <c r="D198" s="822" t="s">
        <v>942</v>
      </c>
      <c r="E198" s="822" t="s">
        <v>1734</v>
      </c>
      <c r="F198" s="822" t="s">
        <v>1757</v>
      </c>
      <c r="G198" s="822" t="s">
        <v>1758</v>
      </c>
      <c r="H198" s="831"/>
      <c r="I198" s="831"/>
      <c r="J198" s="822"/>
      <c r="K198" s="822"/>
      <c r="L198" s="831">
        <v>1</v>
      </c>
      <c r="M198" s="831">
        <v>1223</v>
      </c>
      <c r="N198" s="822"/>
      <c r="O198" s="822">
        <v>1223</v>
      </c>
      <c r="P198" s="831"/>
      <c r="Q198" s="831"/>
      <c r="R198" s="827"/>
      <c r="S198" s="832"/>
    </row>
    <row r="199" spans="1:19" ht="14.45" customHeight="1" x14ac:dyDescent="0.2">
      <c r="A199" s="821" t="s">
        <v>1678</v>
      </c>
      <c r="B199" s="822" t="s">
        <v>1679</v>
      </c>
      <c r="C199" s="822" t="s">
        <v>577</v>
      </c>
      <c r="D199" s="822" t="s">
        <v>942</v>
      </c>
      <c r="E199" s="822" t="s">
        <v>1734</v>
      </c>
      <c r="F199" s="822" t="s">
        <v>1759</v>
      </c>
      <c r="G199" s="822" t="s">
        <v>1760</v>
      </c>
      <c r="H199" s="831"/>
      <c r="I199" s="831"/>
      <c r="J199" s="822"/>
      <c r="K199" s="822"/>
      <c r="L199" s="831">
        <v>1</v>
      </c>
      <c r="M199" s="831">
        <v>687</v>
      </c>
      <c r="N199" s="822"/>
      <c r="O199" s="822">
        <v>687</v>
      </c>
      <c r="P199" s="831">
        <v>1</v>
      </c>
      <c r="Q199" s="831">
        <v>715</v>
      </c>
      <c r="R199" s="827"/>
      <c r="S199" s="832">
        <v>715</v>
      </c>
    </row>
    <row r="200" spans="1:19" ht="14.45" customHeight="1" x14ac:dyDescent="0.2">
      <c r="A200" s="821" t="s">
        <v>1678</v>
      </c>
      <c r="B200" s="822" t="s">
        <v>1679</v>
      </c>
      <c r="C200" s="822" t="s">
        <v>577</v>
      </c>
      <c r="D200" s="822" t="s">
        <v>942</v>
      </c>
      <c r="E200" s="822" t="s">
        <v>1734</v>
      </c>
      <c r="F200" s="822" t="s">
        <v>1761</v>
      </c>
      <c r="G200" s="822" t="s">
        <v>1762</v>
      </c>
      <c r="H200" s="831">
        <v>5</v>
      </c>
      <c r="I200" s="831">
        <v>3600</v>
      </c>
      <c r="J200" s="822"/>
      <c r="K200" s="822">
        <v>720</v>
      </c>
      <c r="L200" s="831">
        <v>11</v>
      </c>
      <c r="M200" s="831">
        <v>7942</v>
      </c>
      <c r="N200" s="822"/>
      <c r="O200" s="822">
        <v>722</v>
      </c>
      <c r="P200" s="831">
        <v>7</v>
      </c>
      <c r="Q200" s="831">
        <v>5278</v>
      </c>
      <c r="R200" s="827"/>
      <c r="S200" s="832">
        <v>754</v>
      </c>
    </row>
    <row r="201" spans="1:19" ht="14.45" customHeight="1" x14ac:dyDescent="0.2">
      <c r="A201" s="821" t="s">
        <v>1678</v>
      </c>
      <c r="B201" s="822" t="s">
        <v>1679</v>
      </c>
      <c r="C201" s="822" t="s">
        <v>577</v>
      </c>
      <c r="D201" s="822" t="s">
        <v>942</v>
      </c>
      <c r="E201" s="822" t="s">
        <v>1734</v>
      </c>
      <c r="F201" s="822" t="s">
        <v>1765</v>
      </c>
      <c r="G201" s="822" t="s">
        <v>1766</v>
      </c>
      <c r="H201" s="831">
        <v>31</v>
      </c>
      <c r="I201" s="831">
        <v>56761</v>
      </c>
      <c r="J201" s="822"/>
      <c r="K201" s="822">
        <v>1831</v>
      </c>
      <c r="L201" s="831">
        <v>107</v>
      </c>
      <c r="M201" s="831">
        <v>196345</v>
      </c>
      <c r="N201" s="822"/>
      <c r="O201" s="822">
        <v>1835</v>
      </c>
      <c r="P201" s="831">
        <v>120</v>
      </c>
      <c r="Q201" s="831">
        <v>229080</v>
      </c>
      <c r="R201" s="827"/>
      <c r="S201" s="832">
        <v>1909</v>
      </c>
    </row>
    <row r="202" spans="1:19" ht="14.45" customHeight="1" x14ac:dyDescent="0.2">
      <c r="A202" s="821" t="s">
        <v>1678</v>
      </c>
      <c r="B202" s="822" t="s">
        <v>1679</v>
      </c>
      <c r="C202" s="822" t="s">
        <v>577</v>
      </c>
      <c r="D202" s="822" t="s">
        <v>942</v>
      </c>
      <c r="E202" s="822" t="s">
        <v>1734</v>
      </c>
      <c r="F202" s="822" t="s">
        <v>1767</v>
      </c>
      <c r="G202" s="822" t="s">
        <v>1768</v>
      </c>
      <c r="H202" s="831">
        <v>4</v>
      </c>
      <c r="I202" s="831">
        <v>1724</v>
      </c>
      <c r="J202" s="822"/>
      <c r="K202" s="822">
        <v>431</v>
      </c>
      <c r="L202" s="831">
        <v>7</v>
      </c>
      <c r="M202" s="831">
        <v>3031</v>
      </c>
      <c r="N202" s="822"/>
      <c r="O202" s="822">
        <v>433</v>
      </c>
      <c r="P202" s="831">
        <v>5</v>
      </c>
      <c r="Q202" s="831">
        <v>2260</v>
      </c>
      <c r="R202" s="827"/>
      <c r="S202" s="832">
        <v>452</v>
      </c>
    </row>
    <row r="203" spans="1:19" ht="14.45" customHeight="1" x14ac:dyDescent="0.2">
      <c r="A203" s="821" t="s">
        <v>1678</v>
      </c>
      <c r="B203" s="822" t="s">
        <v>1679</v>
      </c>
      <c r="C203" s="822" t="s">
        <v>577</v>
      </c>
      <c r="D203" s="822" t="s">
        <v>942</v>
      </c>
      <c r="E203" s="822" t="s">
        <v>1734</v>
      </c>
      <c r="F203" s="822" t="s">
        <v>1769</v>
      </c>
      <c r="G203" s="822" t="s">
        <v>1770</v>
      </c>
      <c r="H203" s="831">
        <v>9</v>
      </c>
      <c r="I203" s="831">
        <v>31797</v>
      </c>
      <c r="J203" s="822"/>
      <c r="K203" s="822">
        <v>3533</v>
      </c>
      <c r="L203" s="831">
        <v>12</v>
      </c>
      <c r="M203" s="831">
        <v>42516</v>
      </c>
      <c r="N203" s="822"/>
      <c r="O203" s="822">
        <v>3543</v>
      </c>
      <c r="P203" s="831">
        <v>44</v>
      </c>
      <c r="Q203" s="831">
        <v>159412</v>
      </c>
      <c r="R203" s="827"/>
      <c r="S203" s="832">
        <v>3623</v>
      </c>
    </row>
    <row r="204" spans="1:19" ht="14.45" customHeight="1" x14ac:dyDescent="0.2">
      <c r="A204" s="821" t="s">
        <v>1678</v>
      </c>
      <c r="B204" s="822" t="s">
        <v>1679</v>
      </c>
      <c r="C204" s="822" t="s">
        <v>577</v>
      </c>
      <c r="D204" s="822" t="s">
        <v>942</v>
      </c>
      <c r="E204" s="822" t="s">
        <v>1734</v>
      </c>
      <c r="F204" s="822" t="s">
        <v>1773</v>
      </c>
      <c r="G204" s="822" t="s">
        <v>1774</v>
      </c>
      <c r="H204" s="831">
        <v>15</v>
      </c>
      <c r="I204" s="831">
        <v>499.99</v>
      </c>
      <c r="J204" s="822"/>
      <c r="K204" s="822">
        <v>33.332666666666668</v>
      </c>
      <c r="L204" s="831">
        <v>13</v>
      </c>
      <c r="M204" s="831">
        <v>482.21999999999997</v>
      </c>
      <c r="N204" s="822"/>
      <c r="O204" s="822">
        <v>37.093846153846151</v>
      </c>
      <c r="P204" s="831">
        <v>14</v>
      </c>
      <c r="Q204" s="831">
        <v>637.78</v>
      </c>
      <c r="R204" s="827"/>
      <c r="S204" s="832">
        <v>45.555714285714281</v>
      </c>
    </row>
    <row r="205" spans="1:19" ht="14.45" customHeight="1" x14ac:dyDescent="0.2">
      <c r="A205" s="821" t="s">
        <v>1678</v>
      </c>
      <c r="B205" s="822" t="s">
        <v>1679</v>
      </c>
      <c r="C205" s="822" t="s">
        <v>577</v>
      </c>
      <c r="D205" s="822" t="s">
        <v>942</v>
      </c>
      <c r="E205" s="822" t="s">
        <v>1734</v>
      </c>
      <c r="F205" s="822" t="s">
        <v>1775</v>
      </c>
      <c r="G205" s="822" t="s">
        <v>1776</v>
      </c>
      <c r="H205" s="831">
        <v>17</v>
      </c>
      <c r="I205" s="831">
        <v>646</v>
      </c>
      <c r="J205" s="822"/>
      <c r="K205" s="822">
        <v>38</v>
      </c>
      <c r="L205" s="831">
        <v>13</v>
      </c>
      <c r="M205" s="831">
        <v>494</v>
      </c>
      <c r="N205" s="822"/>
      <c r="O205" s="822">
        <v>38</v>
      </c>
      <c r="P205" s="831">
        <v>13</v>
      </c>
      <c r="Q205" s="831">
        <v>507</v>
      </c>
      <c r="R205" s="827"/>
      <c r="S205" s="832">
        <v>39</v>
      </c>
    </row>
    <row r="206" spans="1:19" ht="14.45" customHeight="1" x14ac:dyDescent="0.2">
      <c r="A206" s="821" t="s">
        <v>1678</v>
      </c>
      <c r="B206" s="822" t="s">
        <v>1679</v>
      </c>
      <c r="C206" s="822" t="s">
        <v>577</v>
      </c>
      <c r="D206" s="822" t="s">
        <v>942</v>
      </c>
      <c r="E206" s="822" t="s">
        <v>1734</v>
      </c>
      <c r="F206" s="822" t="s">
        <v>1781</v>
      </c>
      <c r="G206" s="822" t="s">
        <v>1782</v>
      </c>
      <c r="H206" s="831">
        <v>1</v>
      </c>
      <c r="I206" s="831">
        <v>438</v>
      </c>
      <c r="J206" s="822"/>
      <c r="K206" s="822">
        <v>438</v>
      </c>
      <c r="L206" s="831">
        <v>3</v>
      </c>
      <c r="M206" s="831">
        <v>1320</v>
      </c>
      <c r="N206" s="822"/>
      <c r="O206" s="822">
        <v>440</v>
      </c>
      <c r="P206" s="831">
        <v>9</v>
      </c>
      <c r="Q206" s="831">
        <v>4131</v>
      </c>
      <c r="R206" s="827"/>
      <c r="S206" s="832">
        <v>459</v>
      </c>
    </row>
    <row r="207" spans="1:19" ht="14.45" customHeight="1" x14ac:dyDescent="0.2">
      <c r="A207" s="821" t="s">
        <v>1678</v>
      </c>
      <c r="B207" s="822" t="s">
        <v>1679</v>
      </c>
      <c r="C207" s="822" t="s">
        <v>577</v>
      </c>
      <c r="D207" s="822" t="s">
        <v>942</v>
      </c>
      <c r="E207" s="822" t="s">
        <v>1734</v>
      </c>
      <c r="F207" s="822" t="s">
        <v>1783</v>
      </c>
      <c r="G207" s="822" t="s">
        <v>1784</v>
      </c>
      <c r="H207" s="831">
        <v>6</v>
      </c>
      <c r="I207" s="831">
        <v>8082</v>
      </c>
      <c r="J207" s="822"/>
      <c r="K207" s="822">
        <v>1347</v>
      </c>
      <c r="L207" s="831">
        <v>24</v>
      </c>
      <c r="M207" s="831">
        <v>32424</v>
      </c>
      <c r="N207" s="822"/>
      <c r="O207" s="822">
        <v>1351</v>
      </c>
      <c r="P207" s="831">
        <v>33</v>
      </c>
      <c r="Q207" s="831">
        <v>46464</v>
      </c>
      <c r="R207" s="827"/>
      <c r="S207" s="832">
        <v>1408</v>
      </c>
    </row>
    <row r="208" spans="1:19" ht="14.45" customHeight="1" x14ac:dyDescent="0.2">
      <c r="A208" s="821" t="s">
        <v>1678</v>
      </c>
      <c r="B208" s="822" t="s">
        <v>1679</v>
      </c>
      <c r="C208" s="822" t="s">
        <v>577</v>
      </c>
      <c r="D208" s="822" t="s">
        <v>942</v>
      </c>
      <c r="E208" s="822" t="s">
        <v>1734</v>
      </c>
      <c r="F208" s="822" t="s">
        <v>1785</v>
      </c>
      <c r="G208" s="822" t="s">
        <v>1786</v>
      </c>
      <c r="H208" s="831">
        <v>1</v>
      </c>
      <c r="I208" s="831">
        <v>512</v>
      </c>
      <c r="J208" s="822"/>
      <c r="K208" s="822">
        <v>512</v>
      </c>
      <c r="L208" s="831">
        <v>13</v>
      </c>
      <c r="M208" s="831">
        <v>6682</v>
      </c>
      <c r="N208" s="822"/>
      <c r="O208" s="822">
        <v>514</v>
      </c>
      <c r="P208" s="831">
        <v>14</v>
      </c>
      <c r="Q208" s="831">
        <v>7518</v>
      </c>
      <c r="R208" s="827"/>
      <c r="S208" s="832">
        <v>537</v>
      </c>
    </row>
    <row r="209" spans="1:19" ht="14.45" customHeight="1" x14ac:dyDescent="0.2">
      <c r="A209" s="821" t="s">
        <v>1678</v>
      </c>
      <c r="B209" s="822" t="s">
        <v>1679</v>
      </c>
      <c r="C209" s="822" t="s">
        <v>577</v>
      </c>
      <c r="D209" s="822" t="s">
        <v>942</v>
      </c>
      <c r="E209" s="822" t="s">
        <v>1734</v>
      </c>
      <c r="F209" s="822" t="s">
        <v>1787</v>
      </c>
      <c r="G209" s="822" t="s">
        <v>1788</v>
      </c>
      <c r="H209" s="831">
        <v>1</v>
      </c>
      <c r="I209" s="831">
        <v>2342</v>
      </c>
      <c r="J209" s="822"/>
      <c r="K209" s="822">
        <v>2342</v>
      </c>
      <c r="L209" s="831">
        <v>1</v>
      </c>
      <c r="M209" s="831">
        <v>2351</v>
      </c>
      <c r="N209" s="822"/>
      <c r="O209" s="822">
        <v>2351</v>
      </c>
      <c r="P209" s="831">
        <v>1</v>
      </c>
      <c r="Q209" s="831">
        <v>2439</v>
      </c>
      <c r="R209" s="827"/>
      <c r="S209" s="832">
        <v>2439</v>
      </c>
    </row>
    <row r="210" spans="1:19" ht="14.45" customHeight="1" x14ac:dyDescent="0.2">
      <c r="A210" s="821" t="s">
        <v>1678</v>
      </c>
      <c r="B210" s="822" t="s">
        <v>1679</v>
      </c>
      <c r="C210" s="822" t="s">
        <v>577</v>
      </c>
      <c r="D210" s="822" t="s">
        <v>942</v>
      </c>
      <c r="E210" s="822" t="s">
        <v>1734</v>
      </c>
      <c r="F210" s="822" t="s">
        <v>1789</v>
      </c>
      <c r="G210" s="822" t="s">
        <v>1790</v>
      </c>
      <c r="H210" s="831">
        <v>3</v>
      </c>
      <c r="I210" s="831">
        <v>7974</v>
      </c>
      <c r="J210" s="822"/>
      <c r="K210" s="822">
        <v>2658</v>
      </c>
      <c r="L210" s="831">
        <v>19</v>
      </c>
      <c r="M210" s="831">
        <v>50673</v>
      </c>
      <c r="N210" s="822"/>
      <c r="O210" s="822">
        <v>2667</v>
      </c>
      <c r="P210" s="831">
        <v>11</v>
      </c>
      <c r="Q210" s="831">
        <v>30580</v>
      </c>
      <c r="R210" s="827"/>
      <c r="S210" s="832">
        <v>2780</v>
      </c>
    </row>
    <row r="211" spans="1:19" ht="14.45" customHeight="1" x14ac:dyDescent="0.2">
      <c r="A211" s="821" t="s">
        <v>1678</v>
      </c>
      <c r="B211" s="822" t="s">
        <v>1679</v>
      </c>
      <c r="C211" s="822" t="s">
        <v>577</v>
      </c>
      <c r="D211" s="822" t="s">
        <v>942</v>
      </c>
      <c r="E211" s="822" t="s">
        <v>1734</v>
      </c>
      <c r="F211" s="822" t="s">
        <v>1791</v>
      </c>
      <c r="G211" s="822" t="s">
        <v>1792</v>
      </c>
      <c r="H211" s="831"/>
      <c r="I211" s="831"/>
      <c r="J211" s="822"/>
      <c r="K211" s="822"/>
      <c r="L211" s="831"/>
      <c r="M211" s="831"/>
      <c r="N211" s="822"/>
      <c r="O211" s="822"/>
      <c r="P211" s="831">
        <v>1</v>
      </c>
      <c r="Q211" s="831">
        <v>388</v>
      </c>
      <c r="R211" s="827"/>
      <c r="S211" s="832">
        <v>388</v>
      </c>
    </row>
    <row r="212" spans="1:19" ht="14.45" customHeight="1" x14ac:dyDescent="0.2">
      <c r="A212" s="821" t="s">
        <v>1678</v>
      </c>
      <c r="B212" s="822" t="s">
        <v>1679</v>
      </c>
      <c r="C212" s="822" t="s">
        <v>577</v>
      </c>
      <c r="D212" s="822" t="s">
        <v>942</v>
      </c>
      <c r="E212" s="822" t="s">
        <v>1734</v>
      </c>
      <c r="F212" s="822" t="s">
        <v>1797</v>
      </c>
      <c r="G212" s="822" t="s">
        <v>1798</v>
      </c>
      <c r="H212" s="831"/>
      <c r="I212" s="831"/>
      <c r="J212" s="822"/>
      <c r="K212" s="822"/>
      <c r="L212" s="831">
        <v>1</v>
      </c>
      <c r="M212" s="831">
        <v>529</v>
      </c>
      <c r="N212" s="822"/>
      <c r="O212" s="822">
        <v>529</v>
      </c>
      <c r="P212" s="831">
        <v>2</v>
      </c>
      <c r="Q212" s="831">
        <v>1114</v>
      </c>
      <c r="R212" s="827"/>
      <c r="S212" s="832">
        <v>557</v>
      </c>
    </row>
    <row r="213" spans="1:19" ht="14.45" customHeight="1" x14ac:dyDescent="0.2">
      <c r="A213" s="821" t="s">
        <v>1678</v>
      </c>
      <c r="B213" s="822" t="s">
        <v>1679</v>
      </c>
      <c r="C213" s="822" t="s">
        <v>577</v>
      </c>
      <c r="D213" s="822" t="s">
        <v>942</v>
      </c>
      <c r="E213" s="822" t="s">
        <v>1734</v>
      </c>
      <c r="F213" s="822" t="s">
        <v>1799</v>
      </c>
      <c r="G213" s="822" t="s">
        <v>1800</v>
      </c>
      <c r="H213" s="831">
        <v>0</v>
      </c>
      <c r="I213" s="831">
        <v>0</v>
      </c>
      <c r="J213" s="822"/>
      <c r="K213" s="822"/>
      <c r="L213" s="831"/>
      <c r="M213" s="831"/>
      <c r="N213" s="822"/>
      <c r="O213" s="822"/>
      <c r="P213" s="831"/>
      <c r="Q213" s="831"/>
      <c r="R213" s="827"/>
      <c r="S213" s="832"/>
    </row>
    <row r="214" spans="1:19" ht="14.45" customHeight="1" x14ac:dyDescent="0.2">
      <c r="A214" s="821" t="s">
        <v>1678</v>
      </c>
      <c r="B214" s="822" t="s">
        <v>1679</v>
      </c>
      <c r="C214" s="822" t="s">
        <v>577</v>
      </c>
      <c r="D214" s="822" t="s">
        <v>942</v>
      </c>
      <c r="E214" s="822" t="s">
        <v>1734</v>
      </c>
      <c r="F214" s="822" t="s">
        <v>1801</v>
      </c>
      <c r="G214" s="822" t="s">
        <v>1802</v>
      </c>
      <c r="H214" s="831">
        <v>1</v>
      </c>
      <c r="I214" s="831">
        <v>2557</v>
      </c>
      <c r="J214" s="822"/>
      <c r="K214" s="822">
        <v>2557</v>
      </c>
      <c r="L214" s="831"/>
      <c r="M214" s="831"/>
      <c r="N214" s="822"/>
      <c r="O214" s="822"/>
      <c r="P214" s="831"/>
      <c r="Q214" s="831"/>
      <c r="R214" s="827"/>
      <c r="S214" s="832"/>
    </row>
    <row r="215" spans="1:19" ht="14.45" customHeight="1" x14ac:dyDescent="0.2">
      <c r="A215" s="821" t="s">
        <v>1678</v>
      </c>
      <c r="B215" s="822" t="s">
        <v>1679</v>
      </c>
      <c r="C215" s="822" t="s">
        <v>577</v>
      </c>
      <c r="D215" s="822" t="s">
        <v>942</v>
      </c>
      <c r="E215" s="822" t="s">
        <v>1734</v>
      </c>
      <c r="F215" s="822" t="s">
        <v>1803</v>
      </c>
      <c r="G215" s="822" t="s">
        <v>1804</v>
      </c>
      <c r="H215" s="831"/>
      <c r="I215" s="831"/>
      <c r="J215" s="822"/>
      <c r="K215" s="822"/>
      <c r="L215" s="831"/>
      <c r="M215" s="831"/>
      <c r="N215" s="822"/>
      <c r="O215" s="822"/>
      <c r="P215" s="831">
        <v>2</v>
      </c>
      <c r="Q215" s="831">
        <v>3530</v>
      </c>
      <c r="R215" s="827"/>
      <c r="S215" s="832">
        <v>1765</v>
      </c>
    </row>
    <row r="216" spans="1:19" ht="14.45" customHeight="1" x14ac:dyDescent="0.2">
      <c r="A216" s="821" t="s">
        <v>1678</v>
      </c>
      <c r="B216" s="822" t="s">
        <v>1679</v>
      </c>
      <c r="C216" s="822" t="s">
        <v>577</v>
      </c>
      <c r="D216" s="822" t="s">
        <v>942</v>
      </c>
      <c r="E216" s="822" t="s">
        <v>1734</v>
      </c>
      <c r="F216" s="822" t="s">
        <v>1805</v>
      </c>
      <c r="G216" s="822" t="s">
        <v>1806</v>
      </c>
      <c r="H216" s="831">
        <v>1</v>
      </c>
      <c r="I216" s="831">
        <v>722</v>
      </c>
      <c r="J216" s="822"/>
      <c r="K216" s="822">
        <v>722</v>
      </c>
      <c r="L216" s="831">
        <v>1</v>
      </c>
      <c r="M216" s="831">
        <v>724</v>
      </c>
      <c r="N216" s="822"/>
      <c r="O216" s="822">
        <v>724</v>
      </c>
      <c r="P216" s="831">
        <v>1</v>
      </c>
      <c r="Q216" s="831">
        <v>752</v>
      </c>
      <c r="R216" s="827"/>
      <c r="S216" s="832">
        <v>752</v>
      </c>
    </row>
    <row r="217" spans="1:19" ht="14.45" customHeight="1" x14ac:dyDescent="0.2">
      <c r="A217" s="821" t="s">
        <v>1678</v>
      </c>
      <c r="B217" s="822" t="s">
        <v>1679</v>
      </c>
      <c r="C217" s="822" t="s">
        <v>577</v>
      </c>
      <c r="D217" s="822" t="s">
        <v>942</v>
      </c>
      <c r="E217" s="822" t="s">
        <v>1734</v>
      </c>
      <c r="F217" s="822" t="s">
        <v>1807</v>
      </c>
      <c r="G217" s="822" t="s">
        <v>1808</v>
      </c>
      <c r="H217" s="831"/>
      <c r="I217" s="831"/>
      <c r="J217" s="822"/>
      <c r="K217" s="822"/>
      <c r="L217" s="831"/>
      <c r="M217" s="831"/>
      <c r="N217" s="822"/>
      <c r="O217" s="822"/>
      <c r="P217" s="831">
        <v>1</v>
      </c>
      <c r="Q217" s="831">
        <v>2007</v>
      </c>
      <c r="R217" s="827"/>
      <c r="S217" s="832">
        <v>2007</v>
      </c>
    </row>
    <row r="218" spans="1:19" ht="14.45" customHeight="1" x14ac:dyDescent="0.2">
      <c r="A218" s="821" t="s">
        <v>1678</v>
      </c>
      <c r="B218" s="822" t="s">
        <v>1679</v>
      </c>
      <c r="C218" s="822" t="s">
        <v>577</v>
      </c>
      <c r="D218" s="822" t="s">
        <v>942</v>
      </c>
      <c r="E218" s="822" t="s">
        <v>1734</v>
      </c>
      <c r="F218" s="822" t="s">
        <v>1809</v>
      </c>
      <c r="G218" s="822" t="s">
        <v>1810</v>
      </c>
      <c r="H218" s="831"/>
      <c r="I218" s="831"/>
      <c r="J218" s="822"/>
      <c r="K218" s="822"/>
      <c r="L218" s="831">
        <v>1</v>
      </c>
      <c r="M218" s="831">
        <v>1745</v>
      </c>
      <c r="N218" s="822"/>
      <c r="O218" s="822">
        <v>1745</v>
      </c>
      <c r="P218" s="831"/>
      <c r="Q218" s="831"/>
      <c r="R218" s="827"/>
      <c r="S218" s="832"/>
    </row>
    <row r="219" spans="1:19" ht="14.45" customHeight="1" x14ac:dyDescent="0.2">
      <c r="A219" s="821" t="s">
        <v>1678</v>
      </c>
      <c r="B219" s="822" t="s">
        <v>1679</v>
      </c>
      <c r="C219" s="822" t="s">
        <v>577</v>
      </c>
      <c r="D219" s="822" t="s">
        <v>943</v>
      </c>
      <c r="E219" s="822" t="s">
        <v>1680</v>
      </c>
      <c r="F219" s="822" t="s">
        <v>1681</v>
      </c>
      <c r="G219" s="822" t="s">
        <v>1682</v>
      </c>
      <c r="H219" s="831"/>
      <c r="I219" s="831"/>
      <c r="J219" s="822"/>
      <c r="K219" s="822"/>
      <c r="L219" s="831">
        <v>53</v>
      </c>
      <c r="M219" s="831">
        <v>93479.809999999969</v>
      </c>
      <c r="N219" s="822"/>
      <c r="O219" s="822">
        <v>1763.7699999999993</v>
      </c>
      <c r="P219" s="831">
        <v>12</v>
      </c>
      <c r="Q219" s="831">
        <v>21165.24</v>
      </c>
      <c r="R219" s="827"/>
      <c r="S219" s="832">
        <v>1763.7700000000002</v>
      </c>
    </row>
    <row r="220" spans="1:19" ht="14.45" customHeight="1" x14ac:dyDescent="0.2">
      <c r="A220" s="821" t="s">
        <v>1678</v>
      </c>
      <c r="B220" s="822" t="s">
        <v>1679</v>
      </c>
      <c r="C220" s="822" t="s">
        <v>577</v>
      </c>
      <c r="D220" s="822" t="s">
        <v>943</v>
      </c>
      <c r="E220" s="822" t="s">
        <v>1683</v>
      </c>
      <c r="F220" s="822" t="s">
        <v>1686</v>
      </c>
      <c r="G220" s="822" t="s">
        <v>1687</v>
      </c>
      <c r="H220" s="831">
        <v>3613</v>
      </c>
      <c r="I220" s="831">
        <v>9337.2199999999993</v>
      </c>
      <c r="J220" s="822"/>
      <c r="K220" s="822">
        <v>2.5843398837531137</v>
      </c>
      <c r="L220" s="831">
        <v>2408</v>
      </c>
      <c r="M220" s="831">
        <v>5995.9199999999992</v>
      </c>
      <c r="N220" s="822"/>
      <c r="O220" s="822">
        <v>2.4899999999999998</v>
      </c>
      <c r="P220" s="831">
        <v>3423</v>
      </c>
      <c r="Q220" s="831">
        <v>8910.0300000000007</v>
      </c>
      <c r="R220" s="827"/>
      <c r="S220" s="832">
        <v>2.602988606485539</v>
      </c>
    </row>
    <row r="221" spans="1:19" ht="14.45" customHeight="1" x14ac:dyDescent="0.2">
      <c r="A221" s="821" t="s">
        <v>1678</v>
      </c>
      <c r="B221" s="822" t="s">
        <v>1679</v>
      </c>
      <c r="C221" s="822" t="s">
        <v>577</v>
      </c>
      <c r="D221" s="822" t="s">
        <v>943</v>
      </c>
      <c r="E221" s="822" t="s">
        <v>1683</v>
      </c>
      <c r="F221" s="822" t="s">
        <v>1688</v>
      </c>
      <c r="G221" s="822" t="s">
        <v>1689</v>
      </c>
      <c r="H221" s="831">
        <v>3304</v>
      </c>
      <c r="I221" s="831">
        <v>24132.9</v>
      </c>
      <c r="J221" s="822"/>
      <c r="K221" s="822">
        <v>7.3041464891041166</v>
      </c>
      <c r="L221" s="831">
        <v>5849</v>
      </c>
      <c r="M221" s="831">
        <v>41820.350000000006</v>
      </c>
      <c r="N221" s="822"/>
      <c r="O221" s="822">
        <v>7.1500000000000012</v>
      </c>
      <c r="P221" s="831">
        <v>6613</v>
      </c>
      <c r="Q221" s="831">
        <v>48228.4</v>
      </c>
      <c r="R221" s="827"/>
      <c r="S221" s="832">
        <v>7.2929683955844551</v>
      </c>
    </row>
    <row r="222" spans="1:19" ht="14.45" customHeight="1" x14ac:dyDescent="0.2">
      <c r="A222" s="821" t="s">
        <v>1678</v>
      </c>
      <c r="B222" s="822" t="s">
        <v>1679</v>
      </c>
      <c r="C222" s="822" t="s">
        <v>577</v>
      </c>
      <c r="D222" s="822" t="s">
        <v>943</v>
      </c>
      <c r="E222" s="822" t="s">
        <v>1683</v>
      </c>
      <c r="F222" s="822" t="s">
        <v>1690</v>
      </c>
      <c r="G222" s="822" t="s">
        <v>1691</v>
      </c>
      <c r="H222" s="831">
        <v>1</v>
      </c>
      <c r="I222" s="831">
        <v>10.1</v>
      </c>
      <c r="J222" s="822"/>
      <c r="K222" s="822">
        <v>10.1</v>
      </c>
      <c r="L222" s="831"/>
      <c r="M222" s="831"/>
      <c r="N222" s="822"/>
      <c r="O222" s="822"/>
      <c r="P222" s="831"/>
      <c r="Q222" s="831"/>
      <c r="R222" s="827"/>
      <c r="S222" s="832"/>
    </row>
    <row r="223" spans="1:19" ht="14.45" customHeight="1" x14ac:dyDescent="0.2">
      <c r="A223" s="821" t="s">
        <v>1678</v>
      </c>
      <c r="B223" s="822" t="s">
        <v>1679</v>
      </c>
      <c r="C223" s="822" t="s">
        <v>577</v>
      </c>
      <c r="D223" s="822" t="s">
        <v>943</v>
      </c>
      <c r="E223" s="822" t="s">
        <v>1683</v>
      </c>
      <c r="F223" s="822" t="s">
        <v>1692</v>
      </c>
      <c r="G223" s="822" t="s">
        <v>1693</v>
      </c>
      <c r="H223" s="831">
        <v>114511</v>
      </c>
      <c r="I223" s="831">
        <v>607958.27000000014</v>
      </c>
      <c r="J223" s="822"/>
      <c r="K223" s="822">
        <v>5.3091691627878559</v>
      </c>
      <c r="L223" s="831">
        <v>93841</v>
      </c>
      <c r="M223" s="831">
        <v>485862.21000000008</v>
      </c>
      <c r="N223" s="822"/>
      <c r="O223" s="822">
        <v>5.1775046088596675</v>
      </c>
      <c r="P223" s="831">
        <v>49670</v>
      </c>
      <c r="Q223" s="831">
        <v>264491.35000000009</v>
      </c>
      <c r="R223" s="827"/>
      <c r="S223" s="832">
        <v>5.3249718139722182</v>
      </c>
    </row>
    <row r="224" spans="1:19" ht="14.45" customHeight="1" x14ac:dyDescent="0.2">
      <c r="A224" s="821" t="s">
        <v>1678</v>
      </c>
      <c r="B224" s="822" t="s">
        <v>1679</v>
      </c>
      <c r="C224" s="822" t="s">
        <v>577</v>
      </c>
      <c r="D224" s="822" t="s">
        <v>943</v>
      </c>
      <c r="E224" s="822" t="s">
        <v>1683</v>
      </c>
      <c r="F224" s="822" t="s">
        <v>1694</v>
      </c>
      <c r="G224" s="822" t="s">
        <v>1695</v>
      </c>
      <c r="H224" s="831">
        <v>835.9</v>
      </c>
      <c r="I224" s="831">
        <v>7771.079999999999</v>
      </c>
      <c r="J224" s="822"/>
      <c r="K224" s="822">
        <v>9.2966622801770544</v>
      </c>
      <c r="L224" s="831">
        <v>753.8</v>
      </c>
      <c r="M224" s="831">
        <v>6993.7799999999988</v>
      </c>
      <c r="N224" s="822"/>
      <c r="O224" s="822">
        <v>9.2780313080392673</v>
      </c>
      <c r="P224" s="831">
        <v>843</v>
      </c>
      <c r="Q224" s="831">
        <v>7966.35</v>
      </c>
      <c r="R224" s="827"/>
      <c r="S224" s="832">
        <v>9.4500000000000011</v>
      </c>
    </row>
    <row r="225" spans="1:19" ht="14.45" customHeight="1" x14ac:dyDescent="0.2">
      <c r="A225" s="821" t="s">
        <v>1678</v>
      </c>
      <c r="B225" s="822" t="s">
        <v>1679</v>
      </c>
      <c r="C225" s="822" t="s">
        <v>577</v>
      </c>
      <c r="D225" s="822" t="s">
        <v>943</v>
      </c>
      <c r="E225" s="822" t="s">
        <v>1683</v>
      </c>
      <c r="F225" s="822" t="s">
        <v>1696</v>
      </c>
      <c r="G225" s="822" t="s">
        <v>1697</v>
      </c>
      <c r="H225" s="831">
        <v>194.3</v>
      </c>
      <c r="I225" s="831">
        <v>1826.42</v>
      </c>
      <c r="J225" s="822"/>
      <c r="K225" s="822">
        <v>9.4</v>
      </c>
      <c r="L225" s="831"/>
      <c r="M225" s="831"/>
      <c r="N225" s="822"/>
      <c r="O225" s="822"/>
      <c r="P225" s="831">
        <v>705</v>
      </c>
      <c r="Q225" s="831">
        <v>6690.4500000000007</v>
      </c>
      <c r="R225" s="827"/>
      <c r="S225" s="832">
        <v>9.49</v>
      </c>
    </row>
    <row r="226" spans="1:19" ht="14.45" customHeight="1" x14ac:dyDescent="0.2">
      <c r="A226" s="821" t="s">
        <v>1678</v>
      </c>
      <c r="B226" s="822" t="s">
        <v>1679</v>
      </c>
      <c r="C226" s="822" t="s">
        <v>577</v>
      </c>
      <c r="D226" s="822" t="s">
        <v>943</v>
      </c>
      <c r="E226" s="822" t="s">
        <v>1683</v>
      </c>
      <c r="F226" s="822" t="s">
        <v>1698</v>
      </c>
      <c r="G226" s="822" t="s">
        <v>1699</v>
      </c>
      <c r="H226" s="831">
        <v>4081.4999999999995</v>
      </c>
      <c r="I226" s="831">
        <v>42022.450000000004</v>
      </c>
      <c r="J226" s="822"/>
      <c r="K226" s="822">
        <v>10.295834864633102</v>
      </c>
      <c r="L226" s="831">
        <v>1100</v>
      </c>
      <c r="M226" s="831">
        <v>11348.369999999999</v>
      </c>
      <c r="N226" s="822"/>
      <c r="O226" s="822">
        <v>10.316699999999999</v>
      </c>
      <c r="P226" s="831">
        <v>615</v>
      </c>
      <c r="Q226" s="831">
        <v>6506.7000000000007</v>
      </c>
      <c r="R226" s="827"/>
      <c r="S226" s="832">
        <v>10.580000000000002</v>
      </c>
    </row>
    <row r="227" spans="1:19" ht="14.45" customHeight="1" x14ac:dyDescent="0.2">
      <c r="A227" s="821" t="s">
        <v>1678</v>
      </c>
      <c r="B227" s="822" t="s">
        <v>1679</v>
      </c>
      <c r="C227" s="822" t="s">
        <v>577</v>
      </c>
      <c r="D227" s="822" t="s">
        <v>943</v>
      </c>
      <c r="E227" s="822" t="s">
        <v>1683</v>
      </c>
      <c r="F227" s="822" t="s">
        <v>1700</v>
      </c>
      <c r="G227" s="822" t="s">
        <v>1701</v>
      </c>
      <c r="H227" s="831"/>
      <c r="I227" s="831"/>
      <c r="J227" s="822"/>
      <c r="K227" s="822"/>
      <c r="L227" s="831"/>
      <c r="M227" s="831"/>
      <c r="N227" s="822"/>
      <c r="O227" s="822"/>
      <c r="P227" s="831">
        <v>2.21</v>
      </c>
      <c r="Q227" s="831">
        <v>152.04</v>
      </c>
      <c r="R227" s="827"/>
      <c r="S227" s="832">
        <v>68.796380090497735</v>
      </c>
    </row>
    <row r="228" spans="1:19" ht="14.45" customHeight="1" x14ac:dyDescent="0.2">
      <c r="A228" s="821" t="s">
        <v>1678</v>
      </c>
      <c r="B228" s="822" t="s">
        <v>1679</v>
      </c>
      <c r="C228" s="822" t="s">
        <v>577</v>
      </c>
      <c r="D228" s="822" t="s">
        <v>943</v>
      </c>
      <c r="E228" s="822" t="s">
        <v>1683</v>
      </c>
      <c r="F228" s="822" t="s">
        <v>1704</v>
      </c>
      <c r="G228" s="822" t="s">
        <v>1705</v>
      </c>
      <c r="H228" s="831">
        <v>3115</v>
      </c>
      <c r="I228" s="831">
        <v>62716.75</v>
      </c>
      <c r="J228" s="822"/>
      <c r="K228" s="822">
        <v>20.133788121990371</v>
      </c>
      <c r="L228" s="831">
        <v>550</v>
      </c>
      <c r="M228" s="831">
        <v>11033</v>
      </c>
      <c r="N228" s="822"/>
      <c r="O228" s="822">
        <v>20.059999999999999</v>
      </c>
      <c r="P228" s="831">
        <v>4485</v>
      </c>
      <c r="Q228" s="831">
        <v>91713.7</v>
      </c>
      <c r="R228" s="827"/>
      <c r="S228" s="832">
        <v>20.448985507246377</v>
      </c>
    </row>
    <row r="229" spans="1:19" ht="14.45" customHeight="1" x14ac:dyDescent="0.2">
      <c r="A229" s="821" t="s">
        <v>1678</v>
      </c>
      <c r="B229" s="822" t="s">
        <v>1679</v>
      </c>
      <c r="C229" s="822" t="s">
        <v>577</v>
      </c>
      <c r="D229" s="822" t="s">
        <v>943</v>
      </c>
      <c r="E229" s="822" t="s">
        <v>1683</v>
      </c>
      <c r="F229" s="822" t="s">
        <v>1708</v>
      </c>
      <c r="G229" s="822" t="s">
        <v>1709</v>
      </c>
      <c r="H229" s="831">
        <v>9</v>
      </c>
      <c r="I229" s="831">
        <v>16360.110000000004</v>
      </c>
      <c r="J229" s="822"/>
      <c r="K229" s="822">
        <v>1817.7900000000004</v>
      </c>
      <c r="L229" s="831">
        <v>27</v>
      </c>
      <c r="M229" s="831">
        <v>49845.24</v>
      </c>
      <c r="N229" s="822"/>
      <c r="O229" s="822">
        <v>1846.12</v>
      </c>
      <c r="P229" s="831">
        <v>6</v>
      </c>
      <c r="Q229" s="831">
        <v>11118.3</v>
      </c>
      <c r="R229" s="827"/>
      <c r="S229" s="832">
        <v>1853.05</v>
      </c>
    </row>
    <row r="230" spans="1:19" ht="14.45" customHeight="1" x14ac:dyDescent="0.2">
      <c r="A230" s="821" t="s">
        <v>1678</v>
      </c>
      <c r="B230" s="822" t="s">
        <v>1679</v>
      </c>
      <c r="C230" s="822" t="s">
        <v>577</v>
      </c>
      <c r="D230" s="822" t="s">
        <v>943</v>
      </c>
      <c r="E230" s="822" t="s">
        <v>1683</v>
      </c>
      <c r="F230" s="822" t="s">
        <v>1710</v>
      </c>
      <c r="G230" s="822" t="s">
        <v>1711</v>
      </c>
      <c r="H230" s="831"/>
      <c r="I230" s="831"/>
      <c r="J230" s="822"/>
      <c r="K230" s="822"/>
      <c r="L230" s="831">
        <v>400</v>
      </c>
      <c r="M230" s="831">
        <v>78704</v>
      </c>
      <c r="N230" s="822"/>
      <c r="O230" s="822">
        <v>196.76</v>
      </c>
      <c r="P230" s="831"/>
      <c r="Q230" s="831"/>
      <c r="R230" s="827"/>
      <c r="S230" s="832"/>
    </row>
    <row r="231" spans="1:19" ht="14.45" customHeight="1" x14ac:dyDescent="0.2">
      <c r="A231" s="821" t="s">
        <v>1678</v>
      </c>
      <c r="B231" s="822" t="s">
        <v>1679</v>
      </c>
      <c r="C231" s="822" t="s">
        <v>577</v>
      </c>
      <c r="D231" s="822" t="s">
        <v>943</v>
      </c>
      <c r="E231" s="822" t="s">
        <v>1683</v>
      </c>
      <c r="F231" s="822" t="s">
        <v>1712</v>
      </c>
      <c r="G231" s="822" t="s">
        <v>1713</v>
      </c>
      <c r="H231" s="831">
        <v>98398</v>
      </c>
      <c r="I231" s="831">
        <v>373173.27999999997</v>
      </c>
      <c r="J231" s="822"/>
      <c r="K231" s="822">
        <v>3.7924884652127071</v>
      </c>
      <c r="L231" s="831">
        <v>98999</v>
      </c>
      <c r="M231" s="831">
        <v>362336.34</v>
      </c>
      <c r="N231" s="822"/>
      <c r="O231" s="822">
        <v>3.66</v>
      </c>
      <c r="P231" s="831">
        <v>101577</v>
      </c>
      <c r="Q231" s="831">
        <v>386337.12</v>
      </c>
      <c r="R231" s="827"/>
      <c r="S231" s="832">
        <v>3.803391712690865</v>
      </c>
    </row>
    <row r="232" spans="1:19" ht="14.45" customHeight="1" x14ac:dyDescent="0.2">
      <c r="A232" s="821" t="s">
        <v>1678</v>
      </c>
      <c r="B232" s="822" t="s">
        <v>1679</v>
      </c>
      <c r="C232" s="822" t="s">
        <v>577</v>
      </c>
      <c r="D232" s="822" t="s">
        <v>943</v>
      </c>
      <c r="E232" s="822" t="s">
        <v>1683</v>
      </c>
      <c r="F232" s="822" t="s">
        <v>1714</v>
      </c>
      <c r="G232" s="822" t="s">
        <v>1715</v>
      </c>
      <c r="H232" s="831">
        <v>4071</v>
      </c>
      <c r="I232" s="831">
        <v>24588.840000000004</v>
      </c>
      <c r="J232" s="822"/>
      <c r="K232" s="822">
        <v>6.0400000000000009</v>
      </c>
      <c r="L232" s="831"/>
      <c r="M232" s="831"/>
      <c r="N232" s="822"/>
      <c r="O232" s="822"/>
      <c r="P232" s="831">
        <v>1487</v>
      </c>
      <c r="Q232" s="831">
        <v>9219.4</v>
      </c>
      <c r="R232" s="827"/>
      <c r="S232" s="832">
        <v>6.2</v>
      </c>
    </row>
    <row r="233" spans="1:19" ht="14.45" customHeight="1" x14ac:dyDescent="0.2">
      <c r="A233" s="821" t="s">
        <v>1678</v>
      </c>
      <c r="B233" s="822" t="s">
        <v>1679</v>
      </c>
      <c r="C233" s="822" t="s">
        <v>577</v>
      </c>
      <c r="D233" s="822" t="s">
        <v>943</v>
      </c>
      <c r="E233" s="822" t="s">
        <v>1683</v>
      </c>
      <c r="F233" s="822" t="s">
        <v>1716</v>
      </c>
      <c r="G233" s="822" t="s">
        <v>1717</v>
      </c>
      <c r="H233" s="831">
        <v>288</v>
      </c>
      <c r="I233" s="831">
        <v>43142.400000000001</v>
      </c>
      <c r="J233" s="822"/>
      <c r="K233" s="822">
        <v>149.80000000000001</v>
      </c>
      <c r="L233" s="831">
        <v>471</v>
      </c>
      <c r="M233" s="831">
        <v>73405.350000000006</v>
      </c>
      <c r="N233" s="822"/>
      <c r="O233" s="822">
        <v>155.85000000000002</v>
      </c>
      <c r="P233" s="831">
        <v>784</v>
      </c>
      <c r="Q233" s="831">
        <v>121966.88</v>
      </c>
      <c r="R233" s="827"/>
      <c r="S233" s="832">
        <v>155.57</v>
      </c>
    </row>
    <row r="234" spans="1:19" ht="14.45" customHeight="1" x14ac:dyDescent="0.2">
      <c r="A234" s="821" t="s">
        <v>1678</v>
      </c>
      <c r="B234" s="822" t="s">
        <v>1679</v>
      </c>
      <c r="C234" s="822" t="s">
        <v>577</v>
      </c>
      <c r="D234" s="822" t="s">
        <v>943</v>
      </c>
      <c r="E234" s="822" t="s">
        <v>1683</v>
      </c>
      <c r="F234" s="822" t="s">
        <v>1718</v>
      </c>
      <c r="G234" s="822" t="s">
        <v>1719</v>
      </c>
      <c r="H234" s="831">
        <v>3408</v>
      </c>
      <c r="I234" s="831">
        <v>69457.320000000007</v>
      </c>
      <c r="J234" s="822"/>
      <c r="K234" s="822">
        <v>20.380669014084511</v>
      </c>
      <c r="L234" s="831">
        <v>7795</v>
      </c>
      <c r="M234" s="831">
        <v>160432.76</v>
      </c>
      <c r="N234" s="822"/>
      <c r="O234" s="822">
        <v>20.581495830660682</v>
      </c>
      <c r="P234" s="831">
        <v>5249</v>
      </c>
      <c r="Q234" s="831">
        <v>110753.90000000001</v>
      </c>
      <c r="R234" s="827"/>
      <c r="S234" s="832">
        <v>21.1</v>
      </c>
    </row>
    <row r="235" spans="1:19" ht="14.45" customHeight="1" x14ac:dyDescent="0.2">
      <c r="A235" s="821" t="s">
        <v>1678</v>
      </c>
      <c r="B235" s="822" t="s">
        <v>1679</v>
      </c>
      <c r="C235" s="822" t="s">
        <v>577</v>
      </c>
      <c r="D235" s="822" t="s">
        <v>943</v>
      </c>
      <c r="E235" s="822" t="s">
        <v>1683</v>
      </c>
      <c r="F235" s="822" t="s">
        <v>1722</v>
      </c>
      <c r="G235" s="822" t="s">
        <v>1723</v>
      </c>
      <c r="H235" s="831">
        <v>5998</v>
      </c>
      <c r="I235" s="831">
        <v>114561.79999999999</v>
      </c>
      <c r="J235" s="822"/>
      <c r="K235" s="822">
        <v>19.099999999999998</v>
      </c>
      <c r="L235" s="831">
        <v>1435</v>
      </c>
      <c r="M235" s="831">
        <v>27910.75</v>
      </c>
      <c r="N235" s="822"/>
      <c r="O235" s="822">
        <v>19.45</v>
      </c>
      <c r="P235" s="831">
        <v>1325</v>
      </c>
      <c r="Q235" s="831">
        <v>25930.25</v>
      </c>
      <c r="R235" s="827"/>
      <c r="S235" s="832">
        <v>19.57</v>
      </c>
    </row>
    <row r="236" spans="1:19" ht="14.45" customHeight="1" x14ac:dyDescent="0.2">
      <c r="A236" s="821" t="s">
        <v>1678</v>
      </c>
      <c r="B236" s="822" t="s">
        <v>1679</v>
      </c>
      <c r="C236" s="822" t="s">
        <v>577</v>
      </c>
      <c r="D236" s="822" t="s">
        <v>943</v>
      </c>
      <c r="E236" s="822" t="s">
        <v>1734</v>
      </c>
      <c r="F236" s="822" t="s">
        <v>1735</v>
      </c>
      <c r="G236" s="822" t="s">
        <v>1736</v>
      </c>
      <c r="H236" s="831">
        <v>65</v>
      </c>
      <c r="I236" s="831">
        <v>2470</v>
      </c>
      <c r="J236" s="822"/>
      <c r="K236" s="822">
        <v>38</v>
      </c>
      <c r="L236" s="831">
        <v>139</v>
      </c>
      <c r="M236" s="831">
        <v>5282</v>
      </c>
      <c r="N236" s="822"/>
      <c r="O236" s="822">
        <v>38</v>
      </c>
      <c r="P236" s="831">
        <v>124</v>
      </c>
      <c r="Q236" s="831">
        <v>4960</v>
      </c>
      <c r="R236" s="827"/>
      <c r="S236" s="832">
        <v>40</v>
      </c>
    </row>
    <row r="237" spans="1:19" ht="14.45" customHeight="1" x14ac:dyDescent="0.2">
      <c r="A237" s="821" t="s">
        <v>1678</v>
      </c>
      <c r="B237" s="822" t="s">
        <v>1679</v>
      </c>
      <c r="C237" s="822" t="s">
        <v>577</v>
      </c>
      <c r="D237" s="822" t="s">
        <v>943</v>
      </c>
      <c r="E237" s="822" t="s">
        <v>1734</v>
      </c>
      <c r="F237" s="822" t="s">
        <v>1737</v>
      </c>
      <c r="G237" s="822" t="s">
        <v>1738</v>
      </c>
      <c r="H237" s="831">
        <v>51</v>
      </c>
      <c r="I237" s="831">
        <v>22797</v>
      </c>
      <c r="J237" s="822"/>
      <c r="K237" s="822">
        <v>447</v>
      </c>
      <c r="L237" s="831">
        <v>41</v>
      </c>
      <c r="M237" s="831">
        <v>18409</v>
      </c>
      <c r="N237" s="822"/>
      <c r="O237" s="822">
        <v>449</v>
      </c>
      <c r="P237" s="831">
        <v>9</v>
      </c>
      <c r="Q237" s="831">
        <v>4248</v>
      </c>
      <c r="R237" s="827"/>
      <c r="S237" s="832">
        <v>472</v>
      </c>
    </row>
    <row r="238" spans="1:19" ht="14.45" customHeight="1" x14ac:dyDescent="0.2">
      <c r="A238" s="821" t="s">
        <v>1678</v>
      </c>
      <c r="B238" s="822" t="s">
        <v>1679</v>
      </c>
      <c r="C238" s="822" t="s">
        <v>577</v>
      </c>
      <c r="D238" s="822" t="s">
        <v>943</v>
      </c>
      <c r="E238" s="822" t="s">
        <v>1734</v>
      </c>
      <c r="F238" s="822" t="s">
        <v>1739</v>
      </c>
      <c r="G238" s="822" t="s">
        <v>1740</v>
      </c>
      <c r="H238" s="831">
        <v>261</v>
      </c>
      <c r="I238" s="831">
        <v>46719</v>
      </c>
      <c r="J238" s="822"/>
      <c r="K238" s="822">
        <v>179</v>
      </c>
      <c r="L238" s="831">
        <v>276</v>
      </c>
      <c r="M238" s="831">
        <v>49680</v>
      </c>
      <c r="N238" s="822"/>
      <c r="O238" s="822">
        <v>180</v>
      </c>
      <c r="P238" s="831">
        <v>249</v>
      </c>
      <c r="Q238" s="831">
        <v>48306</v>
      </c>
      <c r="R238" s="827"/>
      <c r="S238" s="832">
        <v>194</v>
      </c>
    </row>
    <row r="239" spans="1:19" ht="14.45" customHeight="1" x14ac:dyDescent="0.2">
      <c r="A239" s="821" t="s">
        <v>1678</v>
      </c>
      <c r="B239" s="822" t="s">
        <v>1679</v>
      </c>
      <c r="C239" s="822" t="s">
        <v>577</v>
      </c>
      <c r="D239" s="822" t="s">
        <v>943</v>
      </c>
      <c r="E239" s="822" t="s">
        <v>1734</v>
      </c>
      <c r="F239" s="822" t="s">
        <v>1745</v>
      </c>
      <c r="G239" s="822" t="s">
        <v>1746</v>
      </c>
      <c r="H239" s="831">
        <v>12</v>
      </c>
      <c r="I239" s="831">
        <v>24564</v>
      </c>
      <c r="J239" s="822"/>
      <c r="K239" s="822">
        <v>2047</v>
      </c>
      <c r="L239" s="831">
        <v>5</v>
      </c>
      <c r="M239" s="831">
        <v>10260</v>
      </c>
      <c r="N239" s="822"/>
      <c r="O239" s="822">
        <v>2052</v>
      </c>
      <c r="P239" s="831">
        <v>10</v>
      </c>
      <c r="Q239" s="831">
        <v>21270</v>
      </c>
      <c r="R239" s="827"/>
      <c r="S239" s="832">
        <v>2127</v>
      </c>
    </row>
    <row r="240" spans="1:19" ht="14.45" customHeight="1" x14ac:dyDescent="0.2">
      <c r="A240" s="821" t="s">
        <v>1678</v>
      </c>
      <c r="B240" s="822" t="s">
        <v>1679</v>
      </c>
      <c r="C240" s="822" t="s">
        <v>577</v>
      </c>
      <c r="D240" s="822" t="s">
        <v>943</v>
      </c>
      <c r="E240" s="822" t="s">
        <v>1734</v>
      </c>
      <c r="F240" s="822" t="s">
        <v>1749</v>
      </c>
      <c r="G240" s="822" t="s">
        <v>1750</v>
      </c>
      <c r="H240" s="831">
        <v>1</v>
      </c>
      <c r="I240" s="831">
        <v>671</v>
      </c>
      <c r="J240" s="822"/>
      <c r="K240" s="822">
        <v>671</v>
      </c>
      <c r="L240" s="831"/>
      <c r="M240" s="831"/>
      <c r="N240" s="822"/>
      <c r="O240" s="822"/>
      <c r="P240" s="831"/>
      <c r="Q240" s="831"/>
      <c r="R240" s="827"/>
      <c r="S240" s="832"/>
    </row>
    <row r="241" spans="1:19" ht="14.45" customHeight="1" x14ac:dyDescent="0.2">
      <c r="A241" s="821" t="s">
        <v>1678</v>
      </c>
      <c r="B241" s="822" t="s">
        <v>1679</v>
      </c>
      <c r="C241" s="822" t="s">
        <v>577</v>
      </c>
      <c r="D241" s="822" t="s">
        <v>943</v>
      </c>
      <c r="E241" s="822" t="s">
        <v>1734</v>
      </c>
      <c r="F241" s="822" t="s">
        <v>1751</v>
      </c>
      <c r="G241" s="822" t="s">
        <v>1752</v>
      </c>
      <c r="H241" s="831">
        <v>2</v>
      </c>
      <c r="I241" s="831">
        <v>2714</v>
      </c>
      <c r="J241" s="822"/>
      <c r="K241" s="822">
        <v>1357</v>
      </c>
      <c r="L241" s="831"/>
      <c r="M241" s="831"/>
      <c r="N241" s="822"/>
      <c r="O241" s="822"/>
      <c r="P241" s="831">
        <v>1</v>
      </c>
      <c r="Q241" s="831">
        <v>1403</v>
      </c>
      <c r="R241" s="827"/>
      <c r="S241" s="832">
        <v>1403</v>
      </c>
    </row>
    <row r="242" spans="1:19" ht="14.45" customHeight="1" x14ac:dyDescent="0.2">
      <c r="A242" s="821" t="s">
        <v>1678</v>
      </c>
      <c r="B242" s="822" t="s">
        <v>1679</v>
      </c>
      <c r="C242" s="822" t="s">
        <v>577</v>
      </c>
      <c r="D242" s="822" t="s">
        <v>943</v>
      </c>
      <c r="E242" s="822" t="s">
        <v>1734</v>
      </c>
      <c r="F242" s="822" t="s">
        <v>1753</v>
      </c>
      <c r="G242" s="822" t="s">
        <v>1754</v>
      </c>
      <c r="H242" s="831">
        <v>10</v>
      </c>
      <c r="I242" s="831">
        <v>14370</v>
      </c>
      <c r="J242" s="822"/>
      <c r="K242" s="822">
        <v>1437</v>
      </c>
      <c r="L242" s="831">
        <v>14</v>
      </c>
      <c r="M242" s="831">
        <v>20174</v>
      </c>
      <c r="N242" s="822"/>
      <c r="O242" s="822">
        <v>1441</v>
      </c>
      <c r="P242" s="831">
        <v>4</v>
      </c>
      <c r="Q242" s="831">
        <v>5960</v>
      </c>
      <c r="R242" s="827"/>
      <c r="S242" s="832">
        <v>1490</v>
      </c>
    </row>
    <row r="243" spans="1:19" ht="14.45" customHeight="1" x14ac:dyDescent="0.2">
      <c r="A243" s="821" t="s">
        <v>1678</v>
      </c>
      <c r="B243" s="822" t="s">
        <v>1679</v>
      </c>
      <c r="C243" s="822" t="s">
        <v>577</v>
      </c>
      <c r="D243" s="822" t="s">
        <v>943</v>
      </c>
      <c r="E243" s="822" t="s">
        <v>1734</v>
      </c>
      <c r="F243" s="822" t="s">
        <v>1755</v>
      </c>
      <c r="G243" s="822" t="s">
        <v>1756</v>
      </c>
      <c r="H243" s="831">
        <v>53</v>
      </c>
      <c r="I243" s="831">
        <v>101760</v>
      </c>
      <c r="J243" s="822"/>
      <c r="K243" s="822">
        <v>1920</v>
      </c>
      <c r="L243" s="831">
        <v>12</v>
      </c>
      <c r="M243" s="831">
        <v>23100</v>
      </c>
      <c r="N243" s="822"/>
      <c r="O243" s="822">
        <v>1925</v>
      </c>
      <c r="P243" s="831">
        <v>13</v>
      </c>
      <c r="Q243" s="831">
        <v>26000</v>
      </c>
      <c r="R243" s="827"/>
      <c r="S243" s="832">
        <v>2000</v>
      </c>
    </row>
    <row r="244" spans="1:19" ht="14.45" customHeight="1" x14ac:dyDescent="0.2">
      <c r="A244" s="821" t="s">
        <v>1678</v>
      </c>
      <c r="B244" s="822" t="s">
        <v>1679</v>
      </c>
      <c r="C244" s="822" t="s">
        <v>577</v>
      </c>
      <c r="D244" s="822" t="s">
        <v>943</v>
      </c>
      <c r="E244" s="822" t="s">
        <v>1734</v>
      </c>
      <c r="F244" s="822" t="s">
        <v>1757</v>
      </c>
      <c r="G244" s="822" t="s">
        <v>1758</v>
      </c>
      <c r="H244" s="831">
        <v>16</v>
      </c>
      <c r="I244" s="831">
        <v>19504</v>
      </c>
      <c r="J244" s="822"/>
      <c r="K244" s="822">
        <v>1219</v>
      </c>
      <c r="L244" s="831">
        <v>9</v>
      </c>
      <c r="M244" s="831">
        <v>11007</v>
      </c>
      <c r="N244" s="822"/>
      <c r="O244" s="822">
        <v>1223</v>
      </c>
      <c r="P244" s="831">
        <v>10</v>
      </c>
      <c r="Q244" s="831">
        <v>12670</v>
      </c>
      <c r="R244" s="827"/>
      <c r="S244" s="832">
        <v>1267</v>
      </c>
    </row>
    <row r="245" spans="1:19" ht="14.45" customHeight="1" x14ac:dyDescent="0.2">
      <c r="A245" s="821" t="s">
        <v>1678</v>
      </c>
      <c r="B245" s="822" t="s">
        <v>1679</v>
      </c>
      <c r="C245" s="822" t="s">
        <v>577</v>
      </c>
      <c r="D245" s="822" t="s">
        <v>943</v>
      </c>
      <c r="E245" s="822" t="s">
        <v>1734</v>
      </c>
      <c r="F245" s="822" t="s">
        <v>1759</v>
      </c>
      <c r="G245" s="822" t="s">
        <v>1760</v>
      </c>
      <c r="H245" s="831">
        <v>9</v>
      </c>
      <c r="I245" s="831">
        <v>6165</v>
      </c>
      <c r="J245" s="822"/>
      <c r="K245" s="822">
        <v>685</v>
      </c>
      <c r="L245" s="831">
        <v>27</v>
      </c>
      <c r="M245" s="831">
        <v>18549</v>
      </c>
      <c r="N245" s="822"/>
      <c r="O245" s="822">
        <v>687</v>
      </c>
      <c r="P245" s="831">
        <v>6</v>
      </c>
      <c r="Q245" s="831">
        <v>4290</v>
      </c>
      <c r="R245" s="827"/>
      <c r="S245" s="832">
        <v>715</v>
      </c>
    </row>
    <row r="246" spans="1:19" ht="14.45" customHeight="1" x14ac:dyDescent="0.2">
      <c r="A246" s="821" t="s">
        <v>1678</v>
      </c>
      <c r="B246" s="822" t="s">
        <v>1679</v>
      </c>
      <c r="C246" s="822" t="s">
        <v>577</v>
      </c>
      <c r="D246" s="822" t="s">
        <v>943</v>
      </c>
      <c r="E246" s="822" t="s">
        <v>1734</v>
      </c>
      <c r="F246" s="822" t="s">
        <v>1761</v>
      </c>
      <c r="G246" s="822" t="s">
        <v>1762</v>
      </c>
      <c r="H246" s="831">
        <v>7</v>
      </c>
      <c r="I246" s="831">
        <v>5040</v>
      </c>
      <c r="J246" s="822"/>
      <c r="K246" s="822">
        <v>720</v>
      </c>
      <c r="L246" s="831">
        <v>10</v>
      </c>
      <c r="M246" s="831">
        <v>7220</v>
      </c>
      <c r="N246" s="822"/>
      <c r="O246" s="822">
        <v>722</v>
      </c>
      <c r="P246" s="831">
        <v>2</v>
      </c>
      <c r="Q246" s="831">
        <v>1508</v>
      </c>
      <c r="R246" s="827"/>
      <c r="S246" s="832">
        <v>754</v>
      </c>
    </row>
    <row r="247" spans="1:19" ht="14.45" customHeight="1" x14ac:dyDescent="0.2">
      <c r="A247" s="821" t="s">
        <v>1678</v>
      </c>
      <c r="B247" s="822" t="s">
        <v>1679</v>
      </c>
      <c r="C247" s="822" t="s">
        <v>577</v>
      </c>
      <c r="D247" s="822" t="s">
        <v>943</v>
      </c>
      <c r="E247" s="822" t="s">
        <v>1734</v>
      </c>
      <c r="F247" s="822" t="s">
        <v>1763</v>
      </c>
      <c r="G247" s="822" t="s">
        <v>1764</v>
      </c>
      <c r="H247" s="831"/>
      <c r="I247" s="831"/>
      <c r="J247" s="822"/>
      <c r="K247" s="822"/>
      <c r="L247" s="831"/>
      <c r="M247" s="831"/>
      <c r="N247" s="822"/>
      <c r="O247" s="822"/>
      <c r="P247" s="831">
        <v>1</v>
      </c>
      <c r="Q247" s="831">
        <v>2772</v>
      </c>
      <c r="R247" s="827"/>
      <c r="S247" s="832">
        <v>2772</v>
      </c>
    </row>
    <row r="248" spans="1:19" ht="14.45" customHeight="1" x14ac:dyDescent="0.2">
      <c r="A248" s="821" t="s">
        <v>1678</v>
      </c>
      <c r="B248" s="822" t="s">
        <v>1679</v>
      </c>
      <c r="C248" s="822" t="s">
        <v>577</v>
      </c>
      <c r="D248" s="822" t="s">
        <v>943</v>
      </c>
      <c r="E248" s="822" t="s">
        <v>1734</v>
      </c>
      <c r="F248" s="822" t="s">
        <v>1765</v>
      </c>
      <c r="G248" s="822" t="s">
        <v>1766</v>
      </c>
      <c r="H248" s="831">
        <v>745</v>
      </c>
      <c r="I248" s="831">
        <v>1364095</v>
      </c>
      <c r="J248" s="822"/>
      <c r="K248" s="822">
        <v>1831</v>
      </c>
      <c r="L248" s="831">
        <v>707</v>
      </c>
      <c r="M248" s="831">
        <v>1297345</v>
      </c>
      <c r="N248" s="822"/>
      <c r="O248" s="822">
        <v>1835</v>
      </c>
      <c r="P248" s="831">
        <v>631</v>
      </c>
      <c r="Q248" s="831">
        <v>1204579</v>
      </c>
      <c r="R248" s="827"/>
      <c r="S248" s="832">
        <v>1909</v>
      </c>
    </row>
    <row r="249" spans="1:19" ht="14.45" customHeight="1" x14ac:dyDescent="0.2">
      <c r="A249" s="821" t="s">
        <v>1678</v>
      </c>
      <c r="B249" s="822" t="s">
        <v>1679</v>
      </c>
      <c r="C249" s="822" t="s">
        <v>577</v>
      </c>
      <c r="D249" s="822" t="s">
        <v>943</v>
      </c>
      <c r="E249" s="822" t="s">
        <v>1734</v>
      </c>
      <c r="F249" s="822" t="s">
        <v>1767</v>
      </c>
      <c r="G249" s="822" t="s">
        <v>1768</v>
      </c>
      <c r="H249" s="831">
        <v>304</v>
      </c>
      <c r="I249" s="831">
        <v>131024</v>
      </c>
      <c r="J249" s="822"/>
      <c r="K249" s="822">
        <v>431</v>
      </c>
      <c r="L249" s="831">
        <v>265</v>
      </c>
      <c r="M249" s="831">
        <v>114745</v>
      </c>
      <c r="N249" s="822"/>
      <c r="O249" s="822">
        <v>433</v>
      </c>
      <c r="P249" s="831">
        <v>204</v>
      </c>
      <c r="Q249" s="831">
        <v>92208</v>
      </c>
      <c r="R249" s="827"/>
      <c r="S249" s="832">
        <v>452</v>
      </c>
    </row>
    <row r="250" spans="1:19" ht="14.45" customHeight="1" x14ac:dyDescent="0.2">
      <c r="A250" s="821" t="s">
        <v>1678</v>
      </c>
      <c r="B250" s="822" t="s">
        <v>1679</v>
      </c>
      <c r="C250" s="822" t="s">
        <v>577</v>
      </c>
      <c r="D250" s="822" t="s">
        <v>943</v>
      </c>
      <c r="E250" s="822" t="s">
        <v>1734</v>
      </c>
      <c r="F250" s="822" t="s">
        <v>1769</v>
      </c>
      <c r="G250" s="822" t="s">
        <v>1770</v>
      </c>
      <c r="H250" s="831">
        <v>18</v>
      </c>
      <c r="I250" s="831">
        <v>63594</v>
      </c>
      <c r="J250" s="822"/>
      <c r="K250" s="822">
        <v>3533</v>
      </c>
      <c r="L250" s="831">
        <v>46</v>
      </c>
      <c r="M250" s="831">
        <v>162978</v>
      </c>
      <c r="N250" s="822"/>
      <c r="O250" s="822">
        <v>3543</v>
      </c>
      <c r="P250" s="831">
        <v>36</v>
      </c>
      <c r="Q250" s="831">
        <v>130428</v>
      </c>
      <c r="R250" s="827"/>
      <c r="S250" s="832">
        <v>3623</v>
      </c>
    </row>
    <row r="251" spans="1:19" ht="14.45" customHeight="1" x14ac:dyDescent="0.2">
      <c r="A251" s="821" t="s">
        <v>1678</v>
      </c>
      <c r="B251" s="822" t="s">
        <v>1679</v>
      </c>
      <c r="C251" s="822" t="s">
        <v>577</v>
      </c>
      <c r="D251" s="822" t="s">
        <v>943</v>
      </c>
      <c r="E251" s="822" t="s">
        <v>1734</v>
      </c>
      <c r="F251" s="822" t="s">
        <v>1773</v>
      </c>
      <c r="G251" s="822" t="s">
        <v>1774</v>
      </c>
      <c r="H251" s="831">
        <v>207</v>
      </c>
      <c r="I251" s="831">
        <v>6900</v>
      </c>
      <c r="J251" s="822"/>
      <c r="K251" s="822">
        <v>33.333333333333336</v>
      </c>
      <c r="L251" s="831">
        <v>348</v>
      </c>
      <c r="M251" s="831">
        <v>12192.230000000001</v>
      </c>
      <c r="N251" s="822"/>
      <c r="O251" s="822">
        <v>35.035143678160921</v>
      </c>
      <c r="P251" s="831">
        <v>257</v>
      </c>
      <c r="Q251" s="831">
        <v>11707.79</v>
      </c>
      <c r="R251" s="827"/>
      <c r="S251" s="832">
        <v>45.555603112840473</v>
      </c>
    </row>
    <row r="252" spans="1:19" ht="14.45" customHeight="1" x14ac:dyDescent="0.2">
      <c r="A252" s="821" t="s">
        <v>1678</v>
      </c>
      <c r="B252" s="822" t="s">
        <v>1679</v>
      </c>
      <c r="C252" s="822" t="s">
        <v>577</v>
      </c>
      <c r="D252" s="822" t="s">
        <v>943</v>
      </c>
      <c r="E252" s="822" t="s">
        <v>1734</v>
      </c>
      <c r="F252" s="822" t="s">
        <v>1775</v>
      </c>
      <c r="G252" s="822" t="s">
        <v>1776</v>
      </c>
      <c r="H252" s="831">
        <v>258</v>
      </c>
      <c r="I252" s="831">
        <v>9804</v>
      </c>
      <c r="J252" s="822"/>
      <c r="K252" s="822">
        <v>38</v>
      </c>
      <c r="L252" s="831">
        <v>270</v>
      </c>
      <c r="M252" s="831">
        <v>10260</v>
      </c>
      <c r="N252" s="822"/>
      <c r="O252" s="822">
        <v>38</v>
      </c>
      <c r="P252" s="831">
        <v>238</v>
      </c>
      <c r="Q252" s="831">
        <v>9282</v>
      </c>
      <c r="R252" s="827"/>
      <c r="S252" s="832">
        <v>39</v>
      </c>
    </row>
    <row r="253" spans="1:19" ht="14.45" customHeight="1" x14ac:dyDescent="0.2">
      <c r="A253" s="821" t="s">
        <v>1678</v>
      </c>
      <c r="B253" s="822" t="s">
        <v>1679</v>
      </c>
      <c r="C253" s="822" t="s">
        <v>577</v>
      </c>
      <c r="D253" s="822" t="s">
        <v>943</v>
      </c>
      <c r="E253" s="822" t="s">
        <v>1734</v>
      </c>
      <c r="F253" s="822" t="s">
        <v>1777</v>
      </c>
      <c r="G253" s="822" t="s">
        <v>1778</v>
      </c>
      <c r="H253" s="831">
        <v>122</v>
      </c>
      <c r="I253" s="831">
        <v>74908</v>
      </c>
      <c r="J253" s="822"/>
      <c r="K253" s="822">
        <v>614</v>
      </c>
      <c r="L253" s="831">
        <v>115</v>
      </c>
      <c r="M253" s="831">
        <v>71070</v>
      </c>
      <c r="N253" s="822"/>
      <c r="O253" s="822">
        <v>618</v>
      </c>
      <c r="P253" s="831">
        <v>120</v>
      </c>
      <c r="Q253" s="831">
        <v>77760</v>
      </c>
      <c r="R253" s="827"/>
      <c r="S253" s="832">
        <v>648</v>
      </c>
    </row>
    <row r="254" spans="1:19" ht="14.45" customHeight="1" x14ac:dyDescent="0.2">
      <c r="A254" s="821" t="s">
        <v>1678</v>
      </c>
      <c r="B254" s="822" t="s">
        <v>1679</v>
      </c>
      <c r="C254" s="822" t="s">
        <v>577</v>
      </c>
      <c r="D254" s="822" t="s">
        <v>943</v>
      </c>
      <c r="E254" s="822" t="s">
        <v>1734</v>
      </c>
      <c r="F254" s="822" t="s">
        <v>1781</v>
      </c>
      <c r="G254" s="822" t="s">
        <v>1782</v>
      </c>
      <c r="H254" s="831">
        <v>12</v>
      </c>
      <c r="I254" s="831">
        <v>5256</v>
      </c>
      <c r="J254" s="822"/>
      <c r="K254" s="822">
        <v>438</v>
      </c>
      <c r="L254" s="831">
        <v>10</v>
      </c>
      <c r="M254" s="831">
        <v>4400</v>
      </c>
      <c r="N254" s="822"/>
      <c r="O254" s="822">
        <v>440</v>
      </c>
      <c r="P254" s="831">
        <v>12</v>
      </c>
      <c r="Q254" s="831">
        <v>5508</v>
      </c>
      <c r="R254" s="827"/>
      <c r="S254" s="832">
        <v>459</v>
      </c>
    </row>
    <row r="255" spans="1:19" ht="14.45" customHeight="1" x14ac:dyDescent="0.2">
      <c r="A255" s="821" t="s">
        <v>1678</v>
      </c>
      <c r="B255" s="822" t="s">
        <v>1679</v>
      </c>
      <c r="C255" s="822" t="s">
        <v>577</v>
      </c>
      <c r="D255" s="822" t="s">
        <v>943</v>
      </c>
      <c r="E255" s="822" t="s">
        <v>1734</v>
      </c>
      <c r="F255" s="822" t="s">
        <v>1783</v>
      </c>
      <c r="G255" s="822" t="s">
        <v>1784</v>
      </c>
      <c r="H255" s="831">
        <v>135</v>
      </c>
      <c r="I255" s="831">
        <v>181845</v>
      </c>
      <c r="J255" s="822"/>
      <c r="K255" s="822">
        <v>1347</v>
      </c>
      <c r="L255" s="831">
        <v>135</v>
      </c>
      <c r="M255" s="831">
        <v>182385</v>
      </c>
      <c r="N255" s="822"/>
      <c r="O255" s="822">
        <v>1351</v>
      </c>
      <c r="P255" s="831">
        <v>139</v>
      </c>
      <c r="Q255" s="831">
        <v>195712</v>
      </c>
      <c r="R255" s="827"/>
      <c r="S255" s="832">
        <v>1408</v>
      </c>
    </row>
    <row r="256" spans="1:19" ht="14.45" customHeight="1" x14ac:dyDescent="0.2">
      <c r="A256" s="821" t="s">
        <v>1678</v>
      </c>
      <c r="B256" s="822" t="s">
        <v>1679</v>
      </c>
      <c r="C256" s="822" t="s">
        <v>577</v>
      </c>
      <c r="D256" s="822" t="s">
        <v>943</v>
      </c>
      <c r="E256" s="822" t="s">
        <v>1734</v>
      </c>
      <c r="F256" s="822" t="s">
        <v>1785</v>
      </c>
      <c r="G256" s="822" t="s">
        <v>1786</v>
      </c>
      <c r="H256" s="831">
        <v>20</v>
      </c>
      <c r="I256" s="831">
        <v>10240</v>
      </c>
      <c r="J256" s="822"/>
      <c r="K256" s="822">
        <v>512</v>
      </c>
      <c r="L256" s="831">
        <v>38</v>
      </c>
      <c r="M256" s="831">
        <v>19532</v>
      </c>
      <c r="N256" s="822"/>
      <c r="O256" s="822">
        <v>514</v>
      </c>
      <c r="P256" s="831">
        <v>44</v>
      </c>
      <c r="Q256" s="831">
        <v>23628</v>
      </c>
      <c r="R256" s="827"/>
      <c r="S256" s="832">
        <v>537</v>
      </c>
    </row>
    <row r="257" spans="1:19" ht="14.45" customHeight="1" x14ac:dyDescent="0.2">
      <c r="A257" s="821" t="s">
        <v>1678</v>
      </c>
      <c r="B257" s="822" t="s">
        <v>1679</v>
      </c>
      <c r="C257" s="822" t="s">
        <v>577</v>
      </c>
      <c r="D257" s="822" t="s">
        <v>943</v>
      </c>
      <c r="E257" s="822" t="s">
        <v>1734</v>
      </c>
      <c r="F257" s="822" t="s">
        <v>1787</v>
      </c>
      <c r="G257" s="822" t="s">
        <v>1788</v>
      </c>
      <c r="H257" s="831">
        <v>6</v>
      </c>
      <c r="I257" s="831">
        <v>14052</v>
      </c>
      <c r="J257" s="822"/>
      <c r="K257" s="822">
        <v>2342</v>
      </c>
      <c r="L257" s="831">
        <v>1</v>
      </c>
      <c r="M257" s="831">
        <v>2351</v>
      </c>
      <c r="N257" s="822"/>
      <c r="O257" s="822">
        <v>2351</v>
      </c>
      <c r="P257" s="831">
        <v>8</v>
      </c>
      <c r="Q257" s="831">
        <v>19512</v>
      </c>
      <c r="R257" s="827"/>
      <c r="S257" s="832">
        <v>2439</v>
      </c>
    </row>
    <row r="258" spans="1:19" ht="14.45" customHeight="1" x14ac:dyDescent="0.2">
      <c r="A258" s="821" t="s">
        <v>1678</v>
      </c>
      <c r="B258" s="822" t="s">
        <v>1679</v>
      </c>
      <c r="C258" s="822" t="s">
        <v>577</v>
      </c>
      <c r="D258" s="822" t="s">
        <v>943</v>
      </c>
      <c r="E258" s="822" t="s">
        <v>1734</v>
      </c>
      <c r="F258" s="822" t="s">
        <v>1789</v>
      </c>
      <c r="G258" s="822" t="s">
        <v>1790</v>
      </c>
      <c r="H258" s="831">
        <v>11</v>
      </c>
      <c r="I258" s="831">
        <v>29238</v>
      </c>
      <c r="J258" s="822"/>
      <c r="K258" s="822">
        <v>2658</v>
      </c>
      <c r="L258" s="831">
        <v>3</v>
      </c>
      <c r="M258" s="831">
        <v>8001</v>
      </c>
      <c r="N258" s="822"/>
      <c r="O258" s="822">
        <v>2667</v>
      </c>
      <c r="P258" s="831">
        <v>3</v>
      </c>
      <c r="Q258" s="831">
        <v>8340</v>
      </c>
      <c r="R258" s="827"/>
      <c r="S258" s="832">
        <v>2780</v>
      </c>
    </row>
    <row r="259" spans="1:19" ht="14.45" customHeight="1" x14ac:dyDescent="0.2">
      <c r="A259" s="821" t="s">
        <v>1678</v>
      </c>
      <c r="B259" s="822" t="s">
        <v>1679</v>
      </c>
      <c r="C259" s="822" t="s">
        <v>577</v>
      </c>
      <c r="D259" s="822" t="s">
        <v>943</v>
      </c>
      <c r="E259" s="822" t="s">
        <v>1734</v>
      </c>
      <c r="F259" s="822" t="s">
        <v>1791</v>
      </c>
      <c r="G259" s="822" t="s">
        <v>1792</v>
      </c>
      <c r="H259" s="831"/>
      <c r="I259" s="831"/>
      <c r="J259" s="822"/>
      <c r="K259" s="822"/>
      <c r="L259" s="831">
        <v>74</v>
      </c>
      <c r="M259" s="831">
        <v>26640</v>
      </c>
      <c r="N259" s="822"/>
      <c r="O259" s="822">
        <v>360</v>
      </c>
      <c r="P259" s="831">
        <v>7</v>
      </c>
      <c r="Q259" s="831">
        <v>2716</v>
      </c>
      <c r="R259" s="827"/>
      <c r="S259" s="832">
        <v>388</v>
      </c>
    </row>
    <row r="260" spans="1:19" ht="14.45" customHeight="1" x14ac:dyDescent="0.2">
      <c r="A260" s="821" t="s">
        <v>1678</v>
      </c>
      <c r="B260" s="822" t="s">
        <v>1679</v>
      </c>
      <c r="C260" s="822" t="s">
        <v>577</v>
      </c>
      <c r="D260" s="822" t="s">
        <v>943</v>
      </c>
      <c r="E260" s="822" t="s">
        <v>1734</v>
      </c>
      <c r="F260" s="822" t="s">
        <v>1793</v>
      </c>
      <c r="G260" s="822" t="s">
        <v>1794</v>
      </c>
      <c r="H260" s="831">
        <v>2</v>
      </c>
      <c r="I260" s="831">
        <v>392</v>
      </c>
      <c r="J260" s="822"/>
      <c r="K260" s="822">
        <v>196</v>
      </c>
      <c r="L260" s="831"/>
      <c r="M260" s="831"/>
      <c r="N260" s="822"/>
      <c r="O260" s="822"/>
      <c r="P260" s="831"/>
      <c r="Q260" s="831"/>
      <c r="R260" s="827"/>
      <c r="S260" s="832"/>
    </row>
    <row r="261" spans="1:19" ht="14.45" customHeight="1" x14ac:dyDescent="0.2">
      <c r="A261" s="821" t="s">
        <v>1678</v>
      </c>
      <c r="B261" s="822" t="s">
        <v>1679</v>
      </c>
      <c r="C261" s="822" t="s">
        <v>577</v>
      </c>
      <c r="D261" s="822" t="s">
        <v>943</v>
      </c>
      <c r="E261" s="822" t="s">
        <v>1734</v>
      </c>
      <c r="F261" s="822" t="s">
        <v>1795</v>
      </c>
      <c r="G261" s="822" t="s">
        <v>1796</v>
      </c>
      <c r="H261" s="831"/>
      <c r="I261" s="831"/>
      <c r="J261" s="822"/>
      <c r="K261" s="822"/>
      <c r="L261" s="831"/>
      <c r="M261" s="831"/>
      <c r="N261" s="822"/>
      <c r="O261" s="822"/>
      <c r="P261" s="831">
        <v>3</v>
      </c>
      <c r="Q261" s="831">
        <v>3351</v>
      </c>
      <c r="R261" s="827"/>
      <c r="S261" s="832">
        <v>1117</v>
      </c>
    </row>
    <row r="262" spans="1:19" ht="14.45" customHeight="1" x14ac:dyDescent="0.2">
      <c r="A262" s="821" t="s">
        <v>1678</v>
      </c>
      <c r="B262" s="822" t="s">
        <v>1679</v>
      </c>
      <c r="C262" s="822" t="s">
        <v>577</v>
      </c>
      <c r="D262" s="822" t="s">
        <v>943</v>
      </c>
      <c r="E262" s="822" t="s">
        <v>1734</v>
      </c>
      <c r="F262" s="822" t="s">
        <v>1797</v>
      </c>
      <c r="G262" s="822" t="s">
        <v>1798</v>
      </c>
      <c r="H262" s="831">
        <v>4</v>
      </c>
      <c r="I262" s="831">
        <v>2108</v>
      </c>
      <c r="J262" s="822"/>
      <c r="K262" s="822">
        <v>527</v>
      </c>
      <c r="L262" s="831">
        <v>1</v>
      </c>
      <c r="M262" s="831">
        <v>529</v>
      </c>
      <c r="N262" s="822"/>
      <c r="O262" s="822">
        <v>529</v>
      </c>
      <c r="P262" s="831">
        <v>3</v>
      </c>
      <c r="Q262" s="831">
        <v>1671</v>
      </c>
      <c r="R262" s="827"/>
      <c r="S262" s="832">
        <v>557</v>
      </c>
    </row>
    <row r="263" spans="1:19" ht="14.45" customHeight="1" x14ac:dyDescent="0.2">
      <c r="A263" s="821" t="s">
        <v>1678</v>
      </c>
      <c r="B263" s="822" t="s">
        <v>1679</v>
      </c>
      <c r="C263" s="822" t="s">
        <v>577</v>
      </c>
      <c r="D263" s="822" t="s">
        <v>943</v>
      </c>
      <c r="E263" s="822" t="s">
        <v>1734</v>
      </c>
      <c r="F263" s="822" t="s">
        <v>1805</v>
      </c>
      <c r="G263" s="822" t="s">
        <v>1806</v>
      </c>
      <c r="H263" s="831">
        <v>6</v>
      </c>
      <c r="I263" s="831">
        <v>4332</v>
      </c>
      <c r="J263" s="822"/>
      <c r="K263" s="822">
        <v>722</v>
      </c>
      <c r="L263" s="831">
        <v>1</v>
      </c>
      <c r="M263" s="831">
        <v>724</v>
      </c>
      <c r="N263" s="822"/>
      <c r="O263" s="822">
        <v>724</v>
      </c>
      <c r="P263" s="831">
        <v>9</v>
      </c>
      <c r="Q263" s="831">
        <v>6768</v>
      </c>
      <c r="R263" s="827"/>
      <c r="S263" s="832">
        <v>752</v>
      </c>
    </row>
    <row r="264" spans="1:19" ht="14.45" customHeight="1" x14ac:dyDescent="0.2">
      <c r="A264" s="821" t="s">
        <v>1678</v>
      </c>
      <c r="B264" s="822" t="s">
        <v>1679</v>
      </c>
      <c r="C264" s="822" t="s">
        <v>577</v>
      </c>
      <c r="D264" s="822" t="s">
        <v>1676</v>
      </c>
      <c r="E264" s="822" t="s">
        <v>1683</v>
      </c>
      <c r="F264" s="822" t="s">
        <v>1684</v>
      </c>
      <c r="G264" s="822" t="s">
        <v>1685</v>
      </c>
      <c r="H264" s="831">
        <v>930</v>
      </c>
      <c r="I264" s="831">
        <v>24570.6</v>
      </c>
      <c r="J264" s="822"/>
      <c r="K264" s="822">
        <v>26.419999999999998</v>
      </c>
      <c r="L264" s="831">
        <v>740</v>
      </c>
      <c r="M264" s="831">
        <v>20675.599999999999</v>
      </c>
      <c r="N264" s="822"/>
      <c r="O264" s="822">
        <v>27.939999999999998</v>
      </c>
      <c r="P264" s="831"/>
      <c r="Q264" s="831"/>
      <c r="R264" s="827"/>
      <c r="S264" s="832"/>
    </row>
    <row r="265" spans="1:19" ht="14.45" customHeight="1" x14ac:dyDescent="0.2">
      <c r="A265" s="821" t="s">
        <v>1678</v>
      </c>
      <c r="B265" s="822" t="s">
        <v>1679</v>
      </c>
      <c r="C265" s="822" t="s">
        <v>577</v>
      </c>
      <c r="D265" s="822" t="s">
        <v>1676</v>
      </c>
      <c r="E265" s="822" t="s">
        <v>1683</v>
      </c>
      <c r="F265" s="822" t="s">
        <v>1686</v>
      </c>
      <c r="G265" s="822" t="s">
        <v>1687</v>
      </c>
      <c r="H265" s="831">
        <v>3443</v>
      </c>
      <c r="I265" s="831">
        <v>8850.34</v>
      </c>
      <c r="J265" s="822"/>
      <c r="K265" s="822">
        <v>2.5705315132152191</v>
      </c>
      <c r="L265" s="831">
        <v>724</v>
      </c>
      <c r="M265" s="831">
        <v>1802.7600000000002</v>
      </c>
      <c r="N265" s="822"/>
      <c r="O265" s="822">
        <v>2.4900000000000002</v>
      </c>
      <c r="P265" s="831"/>
      <c r="Q265" s="831"/>
      <c r="R265" s="827"/>
      <c r="S265" s="832"/>
    </row>
    <row r="266" spans="1:19" ht="14.45" customHeight="1" x14ac:dyDescent="0.2">
      <c r="A266" s="821" t="s">
        <v>1678</v>
      </c>
      <c r="B266" s="822" t="s">
        <v>1679</v>
      </c>
      <c r="C266" s="822" t="s">
        <v>577</v>
      </c>
      <c r="D266" s="822" t="s">
        <v>1676</v>
      </c>
      <c r="E266" s="822" t="s">
        <v>1683</v>
      </c>
      <c r="F266" s="822" t="s">
        <v>1688</v>
      </c>
      <c r="G266" s="822" t="s">
        <v>1689</v>
      </c>
      <c r="H266" s="831">
        <v>8125</v>
      </c>
      <c r="I266" s="831">
        <v>59054.75</v>
      </c>
      <c r="J266" s="822"/>
      <c r="K266" s="822">
        <v>7.2682769230769226</v>
      </c>
      <c r="L266" s="831">
        <v>2125</v>
      </c>
      <c r="M266" s="831">
        <v>15193.75</v>
      </c>
      <c r="N266" s="822"/>
      <c r="O266" s="822">
        <v>7.15</v>
      </c>
      <c r="P266" s="831"/>
      <c r="Q266" s="831"/>
      <c r="R266" s="827"/>
      <c r="S266" s="832"/>
    </row>
    <row r="267" spans="1:19" ht="14.45" customHeight="1" x14ac:dyDescent="0.2">
      <c r="A267" s="821" t="s">
        <v>1678</v>
      </c>
      <c r="B267" s="822" t="s">
        <v>1679</v>
      </c>
      <c r="C267" s="822" t="s">
        <v>577</v>
      </c>
      <c r="D267" s="822" t="s">
        <v>1676</v>
      </c>
      <c r="E267" s="822" t="s">
        <v>1683</v>
      </c>
      <c r="F267" s="822" t="s">
        <v>1690</v>
      </c>
      <c r="G267" s="822" t="s">
        <v>1691</v>
      </c>
      <c r="H267" s="831">
        <v>0</v>
      </c>
      <c r="I267" s="831">
        <v>0</v>
      </c>
      <c r="J267" s="822"/>
      <c r="K267" s="822"/>
      <c r="L267" s="831"/>
      <c r="M267" s="831"/>
      <c r="N267" s="822"/>
      <c r="O267" s="822"/>
      <c r="P267" s="831"/>
      <c r="Q267" s="831"/>
      <c r="R267" s="827"/>
      <c r="S267" s="832"/>
    </row>
    <row r="268" spans="1:19" ht="14.45" customHeight="1" x14ac:dyDescent="0.2">
      <c r="A268" s="821" t="s">
        <v>1678</v>
      </c>
      <c r="B268" s="822" t="s">
        <v>1679</v>
      </c>
      <c r="C268" s="822" t="s">
        <v>577</v>
      </c>
      <c r="D268" s="822" t="s">
        <v>1676</v>
      </c>
      <c r="E268" s="822" t="s">
        <v>1683</v>
      </c>
      <c r="F268" s="822" t="s">
        <v>1692</v>
      </c>
      <c r="G268" s="822" t="s">
        <v>1693</v>
      </c>
      <c r="H268" s="831">
        <v>10334</v>
      </c>
      <c r="I268" s="831">
        <v>54682.380000000005</v>
      </c>
      <c r="J268" s="822"/>
      <c r="K268" s="822">
        <v>5.291501838591059</v>
      </c>
      <c r="L268" s="831">
        <v>3257</v>
      </c>
      <c r="M268" s="831">
        <v>16871.260000000002</v>
      </c>
      <c r="N268" s="822"/>
      <c r="O268" s="822">
        <v>5.1800000000000006</v>
      </c>
      <c r="P268" s="831"/>
      <c r="Q268" s="831"/>
      <c r="R268" s="827"/>
      <c r="S268" s="832"/>
    </row>
    <row r="269" spans="1:19" ht="14.45" customHeight="1" x14ac:dyDescent="0.2">
      <c r="A269" s="821" t="s">
        <v>1678</v>
      </c>
      <c r="B269" s="822" t="s">
        <v>1679</v>
      </c>
      <c r="C269" s="822" t="s">
        <v>577</v>
      </c>
      <c r="D269" s="822" t="s">
        <v>1676</v>
      </c>
      <c r="E269" s="822" t="s">
        <v>1683</v>
      </c>
      <c r="F269" s="822" t="s">
        <v>1694</v>
      </c>
      <c r="G269" s="822" t="s">
        <v>1695</v>
      </c>
      <c r="H269" s="831">
        <v>589.5</v>
      </c>
      <c r="I269" s="831">
        <v>5496.12</v>
      </c>
      <c r="J269" s="822"/>
      <c r="K269" s="822">
        <v>9.3233587786259537</v>
      </c>
      <c r="L269" s="831"/>
      <c r="M269" s="831"/>
      <c r="N269" s="822"/>
      <c r="O269" s="822"/>
      <c r="P269" s="831"/>
      <c r="Q269" s="831"/>
      <c r="R269" s="827"/>
      <c r="S269" s="832"/>
    </row>
    <row r="270" spans="1:19" ht="14.45" customHeight="1" x14ac:dyDescent="0.2">
      <c r="A270" s="821" t="s">
        <v>1678</v>
      </c>
      <c r="B270" s="822" t="s">
        <v>1679</v>
      </c>
      <c r="C270" s="822" t="s">
        <v>577</v>
      </c>
      <c r="D270" s="822" t="s">
        <v>1676</v>
      </c>
      <c r="E270" s="822" t="s">
        <v>1683</v>
      </c>
      <c r="F270" s="822" t="s">
        <v>1696</v>
      </c>
      <c r="G270" s="822" t="s">
        <v>1697</v>
      </c>
      <c r="H270" s="831">
        <v>1212</v>
      </c>
      <c r="I270" s="831">
        <v>11392.8</v>
      </c>
      <c r="J270" s="822"/>
      <c r="K270" s="822">
        <v>9.3999999999999986</v>
      </c>
      <c r="L270" s="831">
        <v>260</v>
      </c>
      <c r="M270" s="831">
        <v>2423.2000000000003</v>
      </c>
      <c r="N270" s="822"/>
      <c r="O270" s="822">
        <v>9.32</v>
      </c>
      <c r="P270" s="831"/>
      <c r="Q270" s="831"/>
      <c r="R270" s="827"/>
      <c r="S270" s="832"/>
    </row>
    <row r="271" spans="1:19" ht="14.45" customHeight="1" x14ac:dyDescent="0.2">
      <c r="A271" s="821" t="s">
        <v>1678</v>
      </c>
      <c r="B271" s="822" t="s">
        <v>1679</v>
      </c>
      <c r="C271" s="822" t="s">
        <v>577</v>
      </c>
      <c r="D271" s="822" t="s">
        <v>1676</v>
      </c>
      <c r="E271" s="822" t="s">
        <v>1683</v>
      </c>
      <c r="F271" s="822" t="s">
        <v>1698</v>
      </c>
      <c r="G271" s="822" t="s">
        <v>1699</v>
      </c>
      <c r="H271" s="831">
        <v>637</v>
      </c>
      <c r="I271" s="831">
        <v>6561.0999999999995</v>
      </c>
      <c r="J271" s="822"/>
      <c r="K271" s="822">
        <v>10.299999999999999</v>
      </c>
      <c r="L271" s="831"/>
      <c r="M271" s="831"/>
      <c r="N271" s="822"/>
      <c r="O271" s="822"/>
      <c r="P271" s="831"/>
      <c r="Q271" s="831"/>
      <c r="R271" s="827"/>
      <c r="S271" s="832"/>
    </row>
    <row r="272" spans="1:19" ht="14.45" customHeight="1" x14ac:dyDescent="0.2">
      <c r="A272" s="821" t="s">
        <v>1678</v>
      </c>
      <c r="B272" s="822" t="s">
        <v>1679</v>
      </c>
      <c r="C272" s="822" t="s">
        <v>577</v>
      </c>
      <c r="D272" s="822" t="s">
        <v>1676</v>
      </c>
      <c r="E272" s="822" t="s">
        <v>1683</v>
      </c>
      <c r="F272" s="822" t="s">
        <v>1700</v>
      </c>
      <c r="G272" s="822" t="s">
        <v>1701</v>
      </c>
      <c r="H272" s="831">
        <v>1</v>
      </c>
      <c r="I272" s="831">
        <v>66.48</v>
      </c>
      <c r="J272" s="822"/>
      <c r="K272" s="822">
        <v>66.48</v>
      </c>
      <c r="L272" s="831"/>
      <c r="M272" s="831"/>
      <c r="N272" s="822"/>
      <c r="O272" s="822"/>
      <c r="P272" s="831"/>
      <c r="Q272" s="831"/>
      <c r="R272" s="827"/>
      <c r="S272" s="832"/>
    </row>
    <row r="273" spans="1:19" ht="14.45" customHeight="1" x14ac:dyDescent="0.2">
      <c r="A273" s="821" t="s">
        <v>1678</v>
      </c>
      <c r="B273" s="822" t="s">
        <v>1679</v>
      </c>
      <c r="C273" s="822" t="s">
        <v>577</v>
      </c>
      <c r="D273" s="822" t="s">
        <v>1676</v>
      </c>
      <c r="E273" s="822" t="s">
        <v>1683</v>
      </c>
      <c r="F273" s="822" t="s">
        <v>1704</v>
      </c>
      <c r="G273" s="822" t="s">
        <v>1705</v>
      </c>
      <c r="H273" s="831">
        <v>4705</v>
      </c>
      <c r="I273" s="831">
        <v>94335.25</v>
      </c>
      <c r="J273" s="822"/>
      <c r="K273" s="822">
        <v>20.05</v>
      </c>
      <c r="L273" s="831">
        <v>1770</v>
      </c>
      <c r="M273" s="831">
        <v>35506.199999999997</v>
      </c>
      <c r="N273" s="822"/>
      <c r="O273" s="822">
        <v>20.059999999999999</v>
      </c>
      <c r="P273" s="831"/>
      <c r="Q273" s="831"/>
      <c r="R273" s="827"/>
      <c r="S273" s="832"/>
    </row>
    <row r="274" spans="1:19" ht="14.45" customHeight="1" x14ac:dyDescent="0.2">
      <c r="A274" s="821" t="s">
        <v>1678</v>
      </c>
      <c r="B274" s="822" t="s">
        <v>1679</v>
      </c>
      <c r="C274" s="822" t="s">
        <v>577</v>
      </c>
      <c r="D274" s="822" t="s">
        <v>1676</v>
      </c>
      <c r="E274" s="822" t="s">
        <v>1683</v>
      </c>
      <c r="F274" s="822" t="s">
        <v>1706</v>
      </c>
      <c r="G274" s="822" t="s">
        <v>1707</v>
      </c>
      <c r="H274" s="831">
        <v>11.28</v>
      </c>
      <c r="I274" s="831">
        <v>18382.870000000003</v>
      </c>
      <c r="J274" s="822"/>
      <c r="K274" s="822">
        <v>1629.687056737589</v>
      </c>
      <c r="L274" s="831"/>
      <c r="M274" s="831"/>
      <c r="N274" s="822"/>
      <c r="O274" s="822"/>
      <c r="P274" s="831"/>
      <c r="Q274" s="831"/>
      <c r="R274" s="827"/>
      <c r="S274" s="832"/>
    </row>
    <row r="275" spans="1:19" ht="14.45" customHeight="1" x14ac:dyDescent="0.2">
      <c r="A275" s="821" t="s">
        <v>1678</v>
      </c>
      <c r="B275" s="822" t="s">
        <v>1679</v>
      </c>
      <c r="C275" s="822" t="s">
        <v>577</v>
      </c>
      <c r="D275" s="822" t="s">
        <v>1676</v>
      </c>
      <c r="E275" s="822" t="s">
        <v>1683</v>
      </c>
      <c r="F275" s="822" t="s">
        <v>1708</v>
      </c>
      <c r="G275" s="822" t="s">
        <v>1709</v>
      </c>
      <c r="H275" s="831">
        <v>42</v>
      </c>
      <c r="I275" s="831">
        <v>76347.180000000022</v>
      </c>
      <c r="J275" s="822"/>
      <c r="K275" s="822">
        <v>1817.7900000000004</v>
      </c>
      <c r="L275" s="831">
        <v>11</v>
      </c>
      <c r="M275" s="831">
        <v>20307.319999999992</v>
      </c>
      <c r="N275" s="822"/>
      <c r="O275" s="822">
        <v>1846.1199999999992</v>
      </c>
      <c r="P275" s="831"/>
      <c r="Q275" s="831"/>
      <c r="R275" s="827"/>
      <c r="S275" s="832"/>
    </row>
    <row r="276" spans="1:19" ht="14.45" customHeight="1" x14ac:dyDescent="0.2">
      <c r="A276" s="821" t="s">
        <v>1678</v>
      </c>
      <c r="B276" s="822" t="s">
        <v>1679</v>
      </c>
      <c r="C276" s="822" t="s">
        <v>577</v>
      </c>
      <c r="D276" s="822" t="s">
        <v>1676</v>
      </c>
      <c r="E276" s="822" t="s">
        <v>1683</v>
      </c>
      <c r="F276" s="822" t="s">
        <v>1712</v>
      </c>
      <c r="G276" s="822" t="s">
        <v>1713</v>
      </c>
      <c r="H276" s="831">
        <v>79724</v>
      </c>
      <c r="I276" s="831">
        <v>300967.63999999996</v>
      </c>
      <c r="J276" s="822"/>
      <c r="K276" s="822">
        <v>3.7751196628367865</v>
      </c>
      <c r="L276" s="831">
        <v>39468</v>
      </c>
      <c r="M276" s="831">
        <v>144452.88</v>
      </c>
      <c r="N276" s="822"/>
      <c r="O276" s="822">
        <v>3.66</v>
      </c>
      <c r="P276" s="831"/>
      <c r="Q276" s="831"/>
      <c r="R276" s="827"/>
      <c r="S276" s="832"/>
    </row>
    <row r="277" spans="1:19" ht="14.45" customHeight="1" x14ac:dyDescent="0.2">
      <c r="A277" s="821" t="s">
        <v>1678</v>
      </c>
      <c r="B277" s="822" t="s">
        <v>1679</v>
      </c>
      <c r="C277" s="822" t="s">
        <v>577</v>
      </c>
      <c r="D277" s="822" t="s">
        <v>1676</v>
      </c>
      <c r="E277" s="822" t="s">
        <v>1683</v>
      </c>
      <c r="F277" s="822" t="s">
        <v>1716</v>
      </c>
      <c r="G277" s="822" t="s">
        <v>1717</v>
      </c>
      <c r="H277" s="831">
        <v>441</v>
      </c>
      <c r="I277" s="831">
        <v>66061.799999999988</v>
      </c>
      <c r="J277" s="822"/>
      <c r="K277" s="822">
        <v>149.79999999999998</v>
      </c>
      <c r="L277" s="831">
        <v>480</v>
      </c>
      <c r="M277" s="831">
        <v>74808</v>
      </c>
      <c r="N277" s="822"/>
      <c r="O277" s="822">
        <v>155.85</v>
      </c>
      <c r="P277" s="831"/>
      <c r="Q277" s="831"/>
      <c r="R277" s="827"/>
      <c r="S277" s="832"/>
    </row>
    <row r="278" spans="1:19" ht="14.45" customHeight="1" x14ac:dyDescent="0.2">
      <c r="A278" s="821" t="s">
        <v>1678</v>
      </c>
      <c r="B278" s="822" t="s">
        <v>1679</v>
      </c>
      <c r="C278" s="822" t="s">
        <v>577</v>
      </c>
      <c r="D278" s="822" t="s">
        <v>1676</v>
      </c>
      <c r="E278" s="822" t="s">
        <v>1683</v>
      </c>
      <c r="F278" s="822" t="s">
        <v>1718</v>
      </c>
      <c r="G278" s="822" t="s">
        <v>1719</v>
      </c>
      <c r="H278" s="831">
        <v>5672</v>
      </c>
      <c r="I278" s="831">
        <v>115425.20000000001</v>
      </c>
      <c r="J278" s="822"/>
      <c r="K278" s="822">
        <v>20.350000000000001</v>
      </c>
      <c r="L278" s="831">
        <v>550</v>
      </c>
      <c r="M278" s="831">
        <v>11330</v>
      </c>
      <c r="N278" s="822"/>
      <c r="O278" s="822">
        <v>20.6</v>
      </c>
      <c r="P278" s="831"/>
      <c r="Q278" s="831"/>
      <c r="R278" s="827"/>
      <c r="S278" s="832"/>
    </row>
    <row r="279" spans="1:19" ht="14.45" customHeight="1" x14ac:dyDescent="0.2">
      <c r="A279" s="821" t="s">
        <v>1678</v>
      </c>
      <c r="B279" s="822" t="s">
        <v>1679</v>
      </c>
      <c r="C279" s="822" t="s">
        <v>577</v>
      </c>
      <c r="D279" s="822" t="s">
        <v>1676</v>
      </c>
      <c r="E279" s="822" t="s">
        <v>1683</v>
      </c>
      <c r="F279" s="822" t="s">
        <v>1722</v>
      </c>
      <c r="G279" s="822" t="s">
        <v>1723</v>
      </c>
      <c r="H279" s="831">
        <v>6758</v>
      </c>
      <c r="I279" s="831">
        <v>129077.79999999999</v>
      </c>
      <c r="J279" s="822"/>
      <c r="K279" s="822">
        <v>19.099999999999998</v>
      </c>
      <c r="L279" s="831">
        <v>2821</v>
      </c>
      <c r="M279" s="831">
        <v>54868.45</v>
      </c>
      <c r="N279" s="822"/>
      <c r="O279" s="822">
        <v>19.45</v>
      </c>
      <c r="P279" s="831"/>
      <c r="Q279" s="831"/>
      <c r="R279" s="827"/>
      <c r="S279" s="832"/>
    </row>
    <row r="280" spans="1:19" ht="14.45" customHeight="1" x14ac:dyDescent="0.2">
      <c r="A280" s="821" t="s">
        <v>1678</v>
      </c>
      <c r="B280" s="822" t="s">
        <v>1679</v>
      </c>
      <c r="C280" s="822" t="s">
        <v>577</v>
      </c>
      <c r="D280" s="822" t="s">
        <v>1676</v>
      </c>
      <c r="E280" s="822" t="s">
        <v>1734</v>
      </c>
      <c r="F280" s="822" t="s">
        <v>1735</v>
      </c>
      <c r="G280" s="822" t="s">
        <v>1736</v>
      </c>
      <c r="H280" s="831">
        <v>55</v>
      </c>
      <c r="I280" s="831">
        <v>2090</v>
      </c>
      <c r="J280" s="822"/>
      <c r="K280" s="822">
        <v>38</v>
      </c>
      <c r="L280" s="831">
        <v>43</v>
      </c>
      <c r="M280" s="831">
        <v>1634</v>
      </c>
      <c r="N280" s="822"/>
      <c r="O280" s="822">
        <v>38</v>
      </c>
      <c r="P280" s="831"/>
      <c r="Q280" s="831"/>
      <c r="R280" s="827"/>
      <c r="S280" s="832"/>
    </row>
    <row r="281" spans="1:19" ht="14.45" customHeight="1" x14ac:dyDescent="0.2">
      <c r="A281" s="821" t="s">
        <v>1678</v>
      </c>
      <c r="B281" s="822" t="s">
        <v>1679</v>
      </c>
      <c r="C281" s="822" t="s">
        <v>577</v>
      </c>
      <c r="D281" s="822" t="s">
        <v>1676</v>
      </c>
      <c r="E281" s="822" t="s">
        <v>1734</v>
      </c>
      <c r="F281" s="822" t="s">
        <v>1739</v>
      </c>
      <c r="G281" s="822" t="s">
        <v>1740</v>
      </c>
      <c r="H281" s="831">
        <v>193</v>
      </c>
      <c r="I281" s="831">
        <v>34547</v>
      </c>
      <c r="J281" s="822"/>
      <c r="K281" s="822">
        <v>179</v>
      </c>
      <c r="L281" s="831">
        <v>100</v>
      </c>
      <c r="M281" s="831">
        <v>18000</v>
      </c>
      <c r="N281" s="822"/>
      <c r="O281" s="822">
        <v>180</v>
      </c>
      <c r="P281" s="831"/>
      <c r="Q281" s="831"/>
      <c r="R281" s="827"/>
      <c r="S281" s="832"/>
    </row>
    <row r="282" spans="1:19" ht="14.45" customHeight="1" x14ac:dyDescent="0.2">
      <c r="A282" s="821" t="s">
        <v>1678</v>
      </c>
      <c r="B282" s="822" t="s">
        <v>1679</v>
      </c>
      <c r="C282" s="822" t="s">
        <v>577</v>
      </c>
      <c r="D282" s="822" t="s">
        <v>1676</v>
      </c>
      <c r="E282" s="822" t="s">
        <v>1734</v>
      </c>
      <c r="F282" s="822" t="s">
        <v>1743</v>
      </c>
      <c r="G282" s="822" t="s">
        <v>1744</v>
      </c>
      <c r="H282" s="831">
        <v>5</v>
      </c>
      <c r="I282" s="831">
        <v>1595</v>
      </c>
      <c r="J282" s="822"/>
      <c r="K282" s="822">
        <v>319</v>
      </c>
      <c r="L282" s="831">
        <v>4</v>
      </c>
      <c r="M282" s="831">
        <v>1280</v>
      </c>
      <c r="N282" s="822"/>
      <c r="O282" s="822">
        <v>320</v>
      </c>
      <c r="P282" s="831"/>
      <c r="Q282" s="831"/>
      <c r="R282" s="827"/>
      <c r="S282" s="832"/>
    </row>
    <row r="283" spans="1:19" ht="14.45" customHeight="1" x14ac:dyDescent="0.2">
      <c r="A283" s="821" t="s">
        <v>1678</v>
      </c>
      <c r="B283" s="822" t="s">
        <v>1679</v>
      </c>
      <c r="C283" s="822" t="s">
        <v>577</v>
      </c>
      <c r="D283" s="822" t="s">
        <v>1676</v>
      </c>
      <c r="E283" s="822" t="s">
        <v>1734</v>
      </c>
      <c r="F283" s="822" t="s">
        <v>1745</v>
      </c>
      <c r="G283" s="822" t="s">
        <v>1746</v>
      </c>
      <c r="H283" s="831">
        <v>12</v>
      </c>
      <c r="I283" s="831">
        <v>24564</v>
      </c>
      <c r="J283" s="822"/>
      <c r="K283" s="822">
        <v>2047</v>
      </c>
      <c r="L283" s="831">
        <v>3</v>
      </c>
      <c r="M283" s="831">
        <v>6156</v>
      </c>
      <c r="N283" s="822"/>
      <c r="O283" s="822">
        <v>2052</v>
      </c>
      <c r="P283" s="831"/>
      <c r="Q283" s="831"/>
      <c r="R283" s="827"/>
      <c r="S283" s="832"/>
    </row>
    <row r="284" spans="1:19" ht="14.45" customHeight="1" x14ac:dyDescent="0.2">
      <c r="A284" s="821" t="s">
        <v>1678</v>
      </c>
      <c r="B284" s="822" t="s">
        <v>1679</v>
      </c>
      <c r="C284" s="822" t="s">
        <v>577</v>
      </c>
      <c r="D284" s="822" t="s">
        <v>1676</v>
      </c>
      <c r="E284" s="822" t="s">
        <v>1734</v>
      </c>
      <c r="F284" s="822" t="s">
        <v>1747</v>
      </c>
      <c r="G284" s="822" t="s">
        <v>1748</v>
      </c>
      <c r="H284" s="831">
        <v>1</v>
      </c>
      <c r="I284" s="831">
        <v>3073</v>
      </c>
      <c r="J284" s="822"/>
      <c r="K284" s="822">
        <v>3073</v>
      </c>
      <c r="L284" s="831"/>
      <c r="M284" s="831"/>
      <c r="N284" s="822"/>
      <c r="O284" s="822"/>
      <c r="P284" s="831"/>
      <c r="Q284" s="831"/>
      <c r="R284" s="827"/>
      <c r="S284" s="832"/>
    </row>
    <row r="285" spans="1:19" ht="14.45" customHeight="1" x14ac:dyDescent="0.2">
      <c r="A285" s="821" t="s">
        <v>1678</v>
      </c>
      <c r="B285" s="822" t="s">
        <v>1679</v>
      </c>
      <c r="C285" s="822" t="s">
        <v>577</v>
      </c>
      <c r="D285" s="822" t="s">
        <v>1676</v>
      </c>
      <c r="E285" s="822" t="s">
        <v>1734</v>
      </c>
      <c r="F285" s="822" t="s">
        <v>1749</v>
      </c>
      <c r="G285" s="822" t="s">
        <v>1750</v>
      </c>
      <c r="H285" s="831">
        <v>1</v>
      </c>
      <c r="I285" s="831">
        <v>671</v>
      </c>
      <c r="J285" s="822"/>
      <c r="K285" s="822">
        <v>671</v>
      </c>
      <c r="L285" s="831"/>
      <c r="M285" s="831"/>
      <c r="N285" s="822"/>
      <c r="O285" s="822"/>
      <c r="P285" s="831"/>
      <c r="Q285" s="831"/>
      <c r="R285" s="827"/>
      <c r="S285" s="832"/>
    </row>
    <row r="286" spans="1:19" ht="14.45" customHeight="1" x14ac:dyDescent="0.2">
      <c r="A286" s="821" t="s">
        <v>1678</v>
      </c>
      <c r="B286" s="822" t="s">
        <v>1679</v>
      </c>
      <c r="C286" s="822" t="s">
        <v>577</v>
      </c>
      <c r="D286" s="822" t="s">
        <v>1676</v>
      </c>
      <c r="E286" s="822" t="s">
        <v>1734</v>
      </c>
      <c r="F286" s="822" t="s">
        <v>1753</v>
      </c>
      <c r="G286" s="822" t="s">
        <v>1754</v>
      </c>
      <c r="H286" s="831">
        <v>12</v>
      </c>
      <c r="I286" s="831">
        <v>17244</v>
      </c>
      <c r="J286" s="822"/>
      <c r="K286" s="822">
        <v>1437</v>
      </c>
      <c r="L286" s="831"/>
      <c r="M286" s="831"/>
      <c r="N286" s="822"/>
      <c r="O286" s="822"/>
      <c r="P286" s="831"/>
      <c r="Q286" s="831"/>
      <c r="R286" s="827"/>
      <c r="S286" s="832"/>
    </row>
    <row r="287" spans="1:19" ht="14.45" customHeight="1" x14ac:dyDescent="0.2">
      <c r="A287" s="821" t="s">
        <v>1678</v>
      </c>
      <c r="B287" s="822" t="s">
        <v>1679</v>
      </c>
      <c r="C287" s="822" t="s">
        <v>577</v>
      </c>
      <c r="D287" s="822" t="s">
        <v>1676</v>
      </c>
      <c r="E287" s="822" t="s">
        <v>1734</v>
      </c>
      <c r="F287" s="822" t="s">
        <v>1755</v>
      </c>
      <c r="G287" s="822" t="s">
        <v>1756</v>
      </c>
      <c r="H287" s="831">
        <v>11</v>
      </c>
      <c r="I287" s="831">
        <v>21120</v>
      </c>
      <c r="J287" s="822"/>
      <c r="K287" s="822">
        <v>1920</v>
      </c>
      <c r="L287" s="831">
        <v>1</v>
      </c>
      <c r="M287" s="831">
        <v>1925</v>
      </c>
      <c r="N287" s="822"/>
      <c r="O287" s="822">
        <v>1925</v>
      </c>
      <c r="P287" s="831"/>
      <c r="Q287" s="831"/>
      <c r="R287" s="827"/>
      <c r="S287" s="832"/>
    </row>
    <row r="288" spans="1:19" ht="14.45" customHeight="1" x14ac:dyDescent="0.2">
      <c r="A288" s="821" t="s">
        <v>1678</v>
      </c>
      <c r="B288" s="822" t="s">
        <v>1679</v>
      </c>
      <c r="C288" s="822" t="s">
        <v>577</v>
      </c>
      <c r="D288" s="822" t="s">
        <v>1676</v>
      </c>
      <c r="E288" s="822" t="s">
        <v>1734</v>
      </c>
      <c r="F288" s="822" t="s">
        <v>1757</v>
      </c>
      <c r="G288" s="822" t="s">
        <v>1758</v>
      </c>
      <c r="H288" s="831">
        <v>4</v>
      </c>
      <c r="I288" s="831">
        <v>4876</v>
      </c>
      <c r="J288" s="822"/>
      <c r="K288" s="822">
        <v>1219</v>
      </c>
      <c r="L288" s="831">
        <v>1</v>
      </c>
      <c r="M288" s="831">
        <v>1223</v>
      </c>
      <c r="N288" s="822"/>
      <c r="O288" s="822">
        <v>1223</v>
      </c>
      <c r="P288" s="831"/>
      <c r="Q288" s="831"/>
      <c r="R288" s="827"/>
      <c r="S288" s="832"/>
    </row>
    <row r="289" spans="1:19" ht="14.45" customHeight="1" x14ac:dyDescent="0.2">
      <c r="A289" s="821" t="s">
        <v>1678</v>
      </c>
      <c r="B289" s="822" t="s">
        <v>1679</v>
      </c>
      <c r="C289" s="822" t="s">
        <v>577</v>
      </c>
      <c r="D289" s="822" t="s">
        <v>1676</v>
      </c>
      <c r="E289" s="822" t="s">
        <v>1734</v>
      </c>
      <c r="F289" s="822" t="s">
        <v>1759</v>
      </c>
      <c r="G289" s="822" t="s">
        <v>1760</v>
      </c>
      <c r="H289" s="831">
        <v>42</v>
      </c>
      <c r="I289" s="831">
        <v>28770</v>
      </c>
      <c r="J289" s="822"/>
      <c r="K289" s="822">
        <v>685</v>
      </c>
      <c r="L289" s="831">
        <v>11</v>
      </c>
      <c r="M289" s="831">
        <v>7557</v>
      </c>
      <c r="N289" s="822"/>
      <c r="O289" s="822">
        <v>687</v>
      </c>
      <c r="P289" s="831"/>
      <c r="Q289" s="831"/>
      <c r="R289" s="827"/>
      <c r="S289" s="832"/>
    </row>
    <row r="290" spans="1:19" ht="14.45" customHeight="1" x14ac:dyDescent="0.2">
      <c r="A290" s="821" t="s">
        <v>1678</v>
      </c>
      <c r="B290" s="822" t="s">
        <v>1679</v>
      </c>
      <c r="C290" s="822" t="s">
        <v>577</v>
      </c>
      <c r="D290" s="822" t="s">
        <v>1676</v>
      </c>
      <c r="E290" s="822" t="s">
        <v>1734</v>
      </c>
      <c r="F290" s="822" t="s">
        <v>1761</v>
      </c>
      <c r="G290" s="822" t="s">
        <v>1762</v>
      </c>
      <c r="H290" s="831">
        <v>15</v>
      </c>
      <c r="I290" s="831">
        <v>10800</v>
      </c>
      <c r="J290" s="822"/>
      <c r="K290" s="822">
        <v>720</v>
      </c>
      <c r="L290" s="831">
        <v>1</v>
      </c>
      <c r="M290" s="831">
        <v>722</v>
      </c>
      <c r="N290" s="822"/>
      <c r="O290" s="822">
        <v>722</v>
      </c>
      <c r="P290" s="831"/>
      <c r="Q290" s="831"/>
      <c r="R290" s="827"/>
      <c r="S290" s="832"/>
    </row>
    <row r="291" spans="1:19" ht="14.45" customHeight="1" x14ac:dyDescent="0.2">
      <c r="A291" s="821" t="s">
        <v>1678</v>
      </c>
      <c r="B291" s="822" t="s">
        <v>1679</v>
      </c>
      <c r="C291" s="822" t="s">
        <v>577</v>
      </c>
      <c r="D291" s="822" t="s">
        <v>1676</v>
      </c>
      <c r="E291" s="822" t="s">
        <v>1734</v>
      </c>
      <c r="F291" s="822" t="s">
        <v>1765</v>
      </c>
      <c r="G291" s="822" t="s">
        <v>1766</v>
      </c>
      <c r="H291" s="831">
        <v>326</v>
      </c>
      <c r="I291" s="831">
        <v>596906</v>
      </c>
      <c r="J291" s="822"/>
      <c r="K291" s="822">
        <v>1831</v>
      </c>
      <c r="L291" s="831">
        <v>146</v>
      </c>
      <c r="M291" s="831">
        <v>267910</v>
      </c>
      <c r="N291" s="822"/>
      <c r="O291" s="822">
        <v>1835</v>
      </c>
      <c r="P291" s="831"/>
      <c r="Q291" s="831"/>
      <c r="R291" s="827"/>
      <c r="S291" s="832"/>
    </row>
    <row r="292" spans="1:19" ht="14.45" customHeight="1" x14ac:dyDescent="0.2">
      <c r="A292" s="821" t="s">
        <v>1678</v>
      </c>
      <c r="B292" s="822" t="s">
        <v>1679</v>
      </c>
      <c r="C292" s="822" t="s">
        <v>577</v>
      </c>
      <c r="D292" s="822" t="s">
        <v>1676</v>
      </c>
      <c r="E292" s="822" t="s">
        <v>1734</v>
      </c>
      <c r="F292" s="822" t="s">
        <v>1767</v>
      </c>
      <c r="G292" s="822" t="s">
        <v>1768</v>
      </c>
      <c r="H292" s="831">
        <v>11</v>
      </c>
      <c r="I292" s="831">
        <v>4741</v>
      </c>
      <c r="J292" s="822"/>
      <c r="K292" s="822">
        <v>431</v>
      </c>
      <c r="L292" s="831">
        <v>7</v>
      </c>
      <c r="M292" s="831">
        <v>3031</v>
      </c>
      <c r="N292" s="822"/>
      <c r="O292" s="822">
        <v>433</v>
      </c>
      <c r="P292" s="831"/>
      <c r="Q292" s="831"/>
      <c r="R292" s="827"/>
      <c r="S292" s="832"/>
    </row>
    <row r="293" spans="1:19" ht="14.45" customHeight="1" x14ac:dyDescent="0.2">
      <c r="A293" s="821" t="s">
        <v>1678</v>
      </c>
      <c r="B293" s="822" t="s">
        <v>1679</v>
      </c>
      <c r="C293" s="822" t="s">
        <v>577</v>
      </c>
      <c r="D293" s="822" t="s">
        <v>1676</v>
      </c>
      <c r="E293" s="822" t="s">
        <v>1734</v>
      </c>
      <c r="F293" s="822" t="s">
        <v>1769</v>
      </c>
      <c r="G293" s="822" t="s">
        <v>1770</v>
      </c>
      <c r="H293" s="831">
        <v>29</v>
      </c>
      <c r="I293" s="831">
        <v>102457</v>
      </c>
      <c r="J293" s="822"/>
      <c r="K293" s="822">
        <v>3533</v>
      </c>
      <c r="L293" s="831">
        <v>3</v>
      </c>
      <c r="M293" s="831">
        <v>10629</v>
      </c>
      <c r="N293" s="822"/>
      <c r="O293" s="822">
        <v>3543</v>
      </c>
      <c r="P293" s="831"/>
      <c r="Q293" s="831"/>
      <c r="R293" s="827"/>
      <c r="S293" s="832"/>
    </row>
    <row r="294" spans="1:19" ht="14.45" customHeight="1" x14ac:dyDescent="0.2">
      <c r="A294" s="821" t="s">
        <v>1678</v>
      </c>
      <c r="B294" s="822" t="s">
        <v>1679</v>
      </c>
      <c r="C294" s="822" t="s">
        <v>577</v>
      </c>
      <c r="D294" s="822" t="s">
        <v>1676</v>
      </c>
      <c r="E294" s="822" t="s">
        <v>1734</v>
      </c>
      <c r="F294" s="822" t="s">
        <v>1773</v>
      </c>
      <c r="G294" s="822" t="s">
        <v>1774</v>
      </c>
      <c r="H294" s="831">
        <v>179</v>
      </c>
      <c r="I294" s="831">
        <v>5966.66</v>
      </c>
      <c r="J294" s="822"/>
      <c r="K294" s="822">
        <v>33.333296089385478</v>
      </c>
      <c r="L294" s="831">
        <v>124</v>
      </c>
      <c r="M294" s="831">
        <v>4524.45</v>
      </c>
      <c r="N294" s="822"/>
      <c r="O294" s="822">
        <v>36.487499999999997</v>
      </c>
      <c r="P294" s="831"/>
      <c r="Q294" s="831"/>
      <c r="R294" s="827"/>
      <c r="S294" s="832"/>
    </row>
    <row r="295" spans="1:19" ht="14.45" customHeight="1" x14ac:dyDescent="0.2">
      <c r="A295" s="821" t="s">
        <v>1678</v>
      </c>
      <c r="B295" s="822" t="s">
        <v>1679</v>
      </c>
      <c r="C295" s="822" t="s">
        <v>577</v>
      </c>
      <c r="D295" s="822" t="s">
        <v>1676</v>
      </c>
      <c r="E295" s="822" t="s">
        <v>1734</v>
      </c>
      <c r="F295" s="822" t="s">
        <v>1775</v>
      </c>
      <c r="G295" s="822" t="s">
        <v>1776</v>
      </c>
      <c r="H295" s="831">
        <v>193</v>
      </c>
      <c r="I295" s="831">
        <v>7334</v>
      </c>
      <c r="J295" s="822"/>
      <c r="K295" s="822">
        <v>38</v>
      </c>
      <c r="L295" s="831">
        <v>100</v>
      </c>
      <c r="M295" s="831">
        <v>3800</v>
      </c>
      <c r="N295" s="822"/>
      <c r="O295" s="822">
        <v>38</v>
      </c>
      <c r="P295" s="831"/>
      <c r="Q295" s="831"/>
      <c r="R295" s="827"/>
      <c r="S295" s="832"/>
    </row>
    <row r="296" spans="1:19" ht="14.45" customHeight="1" x14ac:dyDescent="0.2">
      <c r="A296" s="821" t="s">
        <v>1678</v>
      </c>
      <c r="B296" s="822" t="s">
        <v>1679</v>
      </c>
      <c r="C296" s="822" t="s">
        <v>577</v>
      </c>
      <c r="D296" s="822" t="s">
        <v>1676</v>
      </c>
      <c r="E296" s="822" t="s">
        <v>1734</v>
      </c>
      <c r="F296" s="822" t="s">
        <v>1781</v>
      </c>
      <c r="G296" s="822" t="s">
        <v>1782</v>
      </c>
      <c r="H296" s="831">
        <v>12</v>
      </c>
      <c r="I296" s="831">
        <v>5256</v>
      </c>
      <c r="J296" s="822"/>
      <c r="K296" s="822">
        <v>438</v>
      </c>
      <c r="L296" s="831">
        <v>2</v>
      </c>
      <c r="M296" s="831">
        <v>880</v>
      </c>
      <c r="N296" s="822"/>
      <c r="O296" s="822">
        <v>440</v>
      </c>
      <c r="P296" s="831"/>
      <c r="Q296" s="831"/>
      <c r="R296" s="827"/>
      <c r="S296" s="832"/>
    </row>
    <row r="297" spans="1:19" ht="14.45" customHeight="1" x14ac:dyDescent="0.2">
      <c r="A297" s="821" t="s">
        <v>1678</v>
      </c>
      <c r="B297" s="822" t="s">
        <v>1679</v>
      </c>
      <c r="C297" s="822" t="s">
        <v>577</v>
      </c>
      <c r="D297" s="822" t="s">
        <v>1676</v>
      </c>
      <c r="E297" s="822" t="s">
        <v>1734</v>
      </c>
      <c r="F297" s="822" t="s">
        <v>1783</v>
      </c>
      <c r="G297" s="822" t="s">
        <v>1784</v>
      </c>
      <c r="H297" s="831">
        <v>110</v>
      </c>
      <c r="I297" s="831">
        <v>148170</v>
      </c>
      <c r="J297" s="822"/>
      <c r="K297" s="822">
        <v>1347</v>
      </c>
      <c r="L297" s="831">
        <v>55</v>
      </c>
      <c r="M297" s="831">
        <v>74305</v>
      </c>
      <c r="N297" s="822"/>
      <c r="O297" s="822">
        <v>1351</v>
      </c>
      <c r="P297" s="831"/>
      <c r="Q297" s="831"/>
      <c r="R297" s="827"/>
      <c r="S297" s="832"/>
    </row>
    <row r="298" spans="1:19" ht="14.45" customHeight="1" x14ac:dyDescent="0.2">
      <c r="A298" s="821" t="s">
        <v>1678</v>
      </c>
      <c r="B298" s="822" t="s">
        <v>1679</v>
      </c>
      <c r="C298" s="822" t="s">
        <v>577</v>
      </c>
      <c r="D298" s="822" t="s">
        <v>1676</v>
      </c>
      <c r="E298" s="822" t="s">
        <v>1734</v>
      </c>
      <c r="F298" s="822" t="s">
        <v>1785</v>
      </c>
      <c r="G298" s="822" t="s">
        <v>1786</v>
      </c>
      <c r="H298" s="831">
        <v>50</v>
      </c>
      <c r="I298" s="831">
        <v>25600</v>
      </c>
      <c r="J298" s="822"/>
      <c r="K298" s="822">
        <v>512</v>
      </c>
      <c r="L298" s="831">
        <v>14</v>
      </c>
      <c r="M298" s="831">
        <v>7196</v>
      </c>
      <c r="N298" s="822"/>
      <c r="O298" s="822">
        <v>514</v>
      </c>
      <c r="P298" s="831"/>
      <c r="Q298" s="831"/>
      <c r="R298" s="827"/>
      <c r="S298" s="832"/>
    </row>
    <row r="299" spans="1:19" ht="14.45" customHeight="1" x14ac:dyDescent="0.2">
      <c r="A299" s="821" t="s">
        <v>1678</v>
      </c>
      <c r="B299" s="822" t="s">
        <v>1679</v>
      </c>
      <c r="C299" s="822" t="s">
        <v>577</v>
      </c>
      <c r="D299" s="822" t="s">
        <v>1676</v>
      </c>
      <c r="E299" s="822" t="s">
        <v>1734</v>
      </c>
      <c r="F299" s="822" t="s">
        <v>1787</v>
      </c>
      <c r="G299" s="822" t="s">
        <v>1788</v>
      </c>
      <c r="H299" s="831">
        <v>8</v>
      </c>
      <c r="I299" s="831">
        <v>18736</v>
      </c>
      <c r="J299" s="822"/>
      <c r="K299" s="822">
        <v>2342</v>
      </c>
      <c r="L299" s="831">
        <v>3</v>
      </c>
      <c r="M299" s="831">
        <v>7053</v>
      </c>
      <c r="N299" s="822"/>
      <c r="O299" s="822">
        <v>2351</v>
      </c>
      <c r="P299" s="831"/>
      <c r="Q299" s="831"/>
      <c r="R299" s="827"/>
      <c r="S299" s="832"/>
    </row>
    <row r="300" spans="1:19" ht="14.45" customHeight="1" x14ac:dyDescent="0.2">
      <c r="A300" s="821" t="s">
        <v>1678</v>
      </c>
      <c r="B300" s="822" t="s">
        <v>1679</v>
      </c>
      <c r="C300" s="822" t="s">
        <v>577</v>
      </c>
      <c r="D300" s="822" t="s">
        <v>1676</v>
      </c>
      <c r="E300" s="822" t="s">
        <v>1734</v>
      </c>
      <c r="F300" s="822" t="s">
        <v>1789</v>
      </c>
      <c r="G300" s="822" t="s">
        <v>1790</v>
      </c>
      <c r="H300" s="831">
        <v>11</v>
      </c>
      <c r="I300" s="831">
        <v>29238</v>
      </c>
      <c r="J300" s="822"/>
      <c r="K300" s="822">
        <v>2658</v>
      </c>
      <c r="L300" s="831">
        <v>5</v>
      </c>
      <c r="M300" s="831">
        <v>13335</v>
      </c>
      <c r="N300" s="822"/>
      <c r="O300" s="822">
        <v>2667</v>
      </c>
      <c r="P300" s="831"/>
      <c r="Q300" s="831"/>
      <c r="R300" s="827"/>
      <c r="S300" s="832"/>
    </row>
    <row r="301" spans="1:19" ht="14.45" customHeight="1" x14ac:dyDescent="0.2">
      <c r="A301" s="821" t="s">
        <v>1678</v>
      </c>
      <c r="B301" s="822" t="s">
        <v>1679</v>
      </c>
      <c r="C301" s="822" t="s">
        <v>577</v>
      </c>
      <c r="D301" s="822" t="s">
        <v>1676</v>
      </c>
      <c r="E301" s="822" t="s">
        <v>1734</v>
      </c>
      <c r="F301" s="822" t="s">
        <v>1791</v>
      </c>
      <c r="G301" s="822" t="s">
        <v>1792</v>
      </c>
      <c r="H301" s="831"/>
      <c r="I301" s="831"/>
      <c r="J301" s="822"/>
      <c r="K301" s="822"/>
      <c r="L301" s="831">
        <v>24</v>
      </c>
      <c r="M301" s="831">
        <v>8640</v>
      </c>
      <c r="N301" s="822"/>
      <c r="O301" s="822">
        <v>360</v>
      </c>
      <c r="P301" s="831"/>
      <c r="Q301" s="831"/>
      <c r="R301" s="827"/>
      <c r="S301" s="832"/>
    </row>
    <row r="302" spans="1:19" ht="14.45" customHeight="1" x14ac:dyDescent="0.2">
      <c r="A302" s="821" t="s">
        <v>1678</v>
      </c>
      <c r="B302" s="822" t="s">
        <v>1679</v>
      </c>
      <c r="C302" s="822" t="s">
        <v>577</v>
      </c>
      <c r="D302" s="822" t="s">
        <v>1676</v>
      </c>
      <c r="E302" s="822" t="s">
        <v>1734</v>
      </c>
      <c r="F302" s="822" t="s">
        <v>1793</v>
      </c>
      <c r="G302" s="822" t="s">
        <v>1794</v>
      </c>
      <c r="H302" s="831"/>
      <c r="I302" s="831"/>
      <c r="J302" s="822"/>
      <c r="K302" s="822"/>
      <c r="L302" s="831">
        <v>2</v>
      </c>
      <c r="M302" s="831">
        <v>396</v>
      </c>
      <c r="N302" s="822"/>
      <c r="O302" s="822">
        <v>198</v>
      </c>
      <c r="P302" s="831"/>
      <c r="Q302" s="831"/>
      <c r="R302" s="827"/>
      <c r="S302" s="832"/>
    </row>
    <row r="303" spans="1:19" ht="14.45" customHeight="1" x14ac:dyDescent="0.2">
      <c r="A303" s="821" t="s">
        <v>1678</v>
      </c>
      <c r="B303" s="822" t="s">
        <v>1679</v>
      </c>
      <c r="C303" s="822" t="s">
        <v>577</v>
      </c>
      <c r="D303" s="822" t="s">
        <v>1676</v>
      </c>
      <c r="E303" s="822" t="s">
        <v>1734</v>
      </c>
      <c r="F303" s="822" t="s">
        <v>1795</v>
      </c>
      <c r="G303" s="822" t="s">
        <v>1796</v>
      </c>
      <c r="H303" s="831">
        <v>1</v>
      </c>
      <c r="I303" s="831">
        <v>1057</v>
      </c>
      <c r="J303" s="822"/>
      <c r="K303" s="822">
        <v>1057</v>
      </c>
      <c r="L303" s="831"/>
      <c r="M303" s="831"/>
      <c r="N303" s="822"/>
      <c r="O303" s="822"/>
      <c r="P303" s="831"/>
      <c r="Q303" s="831"/>
      <c r="R303" s="827"/>
      <c r="S303" s="832"/>
    </row>
    <row r="304" spans="1:19" ht="14.45" customHeight="1" x14ac:dyDescent="0.2">
      <c r="A304" s="821" t="s">
        <v>1678</v>
      </c>
      <c r="B304" s="822" t="s">
        <v>1679</v>
      </c>
      <c r="C304" s="822" t="s">
        <v>577</v>
      </c>
      <c r="D304" s="822" t="s">
        <v>1676</v>
      </c>
      <c r="E304" s="822" t="s">
        <v>1734</v>
      </c>
      <c r="F304" s="822" t="s">
        <v>1799</v>
      </c>
      <c r="G304" s="822" t="s">
        <v>1800</v>
      </c>
      <c r="H304" s="831">
        <v>4</v>
      </c>
      <c r="I304" s="831">
        <v>572</v>
      </c>
      <c r="J304" s="822"/>
      <c r="K304" s="822">
        <v>143</v>
      </c>
      <c r="L304" s="831"/>
      <c r="M304" s="831"/>
      <c r="N304" s="822"/>
      <c r="O304" s="822"/>
      <c r="P304" s="831"/>
      <c r="Q304" s="831"/>
      <c r="R304" s="827"/>
      <c r="S304" s="832"/>
    </row>
    <row r="305" spans="1:19" ht="14.45" customHeight="1" x14ac:dyDescent="0.2">
      <c r="A305" s="821" t="s">
        <v>1678</v>
      </c>
      <c r="B305" s="822" t="s">
        <v>1679</v>
      </c>
      <c r="C305" s="822" t="s">
        <v>577</v>
      </c>
      <c r="D305" s="822" t="s">
        <v>1676</v>
      </c>
      <c r="E305" s="822" t="s">
        <v>1734</v>
      </c>
      <c r="F305" s="822" t="s">
        <v>1805</v>
      </c>
      <c r="G305" s="822" t="s">
        <v>1806</v>
      </c>
      <c r="H305" s="831">
        <v>8</v>
      </c>
      <c r="I305" s="831">
        <v>5776</v>
      </c>
      <c r="J305" s="822"/>
      <c r="K305" s="822">
        <v>722</v>
      </c>
      <c r="L305" s="831">
        <v>3</v>
      </c>
      <c r="M305" s="831">
        <v>2172</v>
      </c>
      <c r="N305" s="822"/>
      <c r="O305" s="822">
        <v>724</v>
      </c>
      <c r="P305" s="831"/>
      <c r="Q305" s="831"/>
      <c r="R305" s="827"/>
      <c r="S305" s="832"/>
    </row>
    <row r="306" spans="1:19" ht="14.45" customHeight="1" x14ac:dyDescent="0.2">
      <c r="A306" s="821" t="s">
        <v>1678</v>
      </c>
      <c r="B306" s="822" t="s">
        <v>1679</v>
      </c>
      <c r="C306" s="822" t="s">
        <v>577</v>
      </c>
      <c r="D306" s="822" t="s">
        <v>945</v>
      </c>
      <c r="E306" s="822" t="s">
        <v>1683</v>
      </c>
      <c r="F306" s="822" t="s">
        <v>1684</v>
      </c>
      <c r="G306" s="822" t="s">
        <v>1685</v>
      </c>
      <c r="H306" s="831">
        <v>436</v>
      </c>
      <c r="I306" s="831">
        <v>11519.12</v>
      </c>
      <c r="J306" s="822"/>
      <c r="K306" s="822">
        <v>26.42</v>
      </c>
      <c r="L306" s="831"/>
      <c r="M306" s="831"/>
      <c r="N306" s="822"/>
      <c r="O306" s="822"/>
      <c r="P306" s="831">
        <v>1400</v>
      </c>
      <c r="Q306" s="831">
        <v>44926</v>
      </c>
      <c r="R306" s="827"/>
      <c r="S306" s="832">
        <v>32.090000000000003</v>
      </c>
    </row>
    <row r="307" spans="1:19" ht="14.45" customHeight="1" x14ac:dyDescent="0.2">
      <c r="A307" s="821" t="s">
        <v>1678</v>
      </c>
      <c r="B307" s="822" t="s">
        <v>1679</v>
      </c>
      <c r="C307" s="822" t="s">
        <v>577</v>
      </c>
      <c r="D307" s="822" t="s">
        <v>945</v>
      </c>
      <c r="E307" s="822" t="s">
        <v>1683</v>
      </c>
      <c r="F307" s="822" t="s">
        <v>1686</v>
      </c>
      <c r="G307" s="822" t="s">
        <v>1687</v>
      </c>
      <c r="H307" s="831">
        <v>5158</v>
      </c>
      <c r="I307" s="831">
        <v>13366.510000000006</v>
      </c>
      <c r="J307" s="822"/>
      <c r="K307" s="822">
        <v>2.5914133385032971</v>
      </c>
      <c r="L307" s="831">
        <v>4535</v>
      </c>
      <c r="M307" s="831">
        <v>11292.15</v>
      </c>
      <c r="N307" s="822"/>
      <c r="O307" s="822">
        <v>2.4899999999999998</v>
      </c>
      <c r="P307" s="831">
        <v>3728</v>
      </c>
      <c r="Q307" s="831">
        <v>9658.68</v>
      </c>
      <c r="R307" s="827"/>
      <c r="S307" s="832">
        <v>2.5908476394849784</v>
      </c>
    </row>
    <row r="308" spans="1:19" ht="14.45" customHeight="1" x14ac:dyDescent="0.2">
      <c r="A308" s="821" t="s">
        <v>1678</v>
      </c>
      <c r="B308" s="822" t="s">
        <v>1679</v>
      </c>
      <c r="C308" s="822" t="s">
        <v>577</v>
      </c>
      <c r="D308" s="822" t="s">
        <v>945</v>
      </c>
      <c r="E308" s="822" t="s">
        <v>1683</v>
      </c>
      <c r="F308" s="822" t="s">
        <v>1688</v>
      </c>
      <c r="G308" s="822" t="s">
        <v>1689</v>
      </c>
      <c r="H308" s="831">
        <v>6683.5</v>
      </c>
      <c r="I308" s="831">
        <v>47997.219999999994</v>
      </c>
      <c r="J308" s="822"/>
      <c r="K308" s="822">
        <v>7.1814498391561301</v>
      </c>
      <c r="L308" s="831">
        <v>5933</v>
      </c>
      <c r="M308" s="831">
        <v>42291.85</v>
      </c>
      <c r="N308" s="822"/>
      <c r="O308" s="822">
        <v>7.1282403505814935</v>
      </c>
      <c r="P308" s="831">
        <v>15763</v>
      </c>
      <c r="Q308" s="831">
        <v>114848.2</v>
      </c>
      <c r="R308" s="827"/>
      <c r="S308" s="832">
        <v>7.2859354183848248</v>
      </c>
    </row>
    <row r="309" spans="1:19" ht="14.45" customHeight="1" x14ac:dyDescent="0.2">
      <c r="A309" s="821" t="s">
        <v>1678</v>
      </c>
      <c r="B309" s="822" t="s">
        <v>1679</v>
      </c>
      <c r="C309" s="822" t="s">
        <v>577</v>
      </c>
      <c r="D309" s="822" t="s">
        <v>945</v>
      </c>
      <c r="E309" s="822" t="s">
        <v>1683</v>
      </c>
      <c r="F309" s="822" t="s">
        <v>1692</v>
      </c>
      <c r="G309" s="822" t="s">
        <v>1693</v>
      </c>
      <c r="H309" s="831">
        <v>23364</v>
      </c>
      <c r="I309" s="831">
        <v>122828.88</v>
      </c>
      <c r="J309" s="822"/>
      <c r="K309" s="822">
        <v>5.2571854134566003</v>
      </c>
      <c r="L309" s="831">
        <v>9779</v>
      </c>
      <c r="M309" s="831">
        <v>50641.279999999999</v>
      </c>
      <c r="N309" s="822"/>
      <c r="O309" s="822">
        <v>5.1785744963697722</v>
      </c>
      <c r="P309" s="831">
        <v>24103</v>
      </c>
      <c r="Q309" s="831">
        <v>127768.93999999999</v>
      </c>
      <c r="R309" s="827"/>
      <c r="S309" s="832">
        <v>5.3009558976061069</v>
      </c>
    </row>
    <row r="310" spans="1:19" ht="14.45" customHeight="1" x14ac:dyDescent="0.2">
      <c r="A310" s="821" t="s">
        <v>1678</v>
      </c>
      <c r="B310" s="822" t="s">
        <v>1679</v>
      </c>
      <c r="C310" s="822" t="s">
        <v>577</v>
      </c>
      <c r="D310" s="822" t="s">
        <v>945</v>
      </c>
      <c r="E310" s="822" t="s">
        <v>1683</v>
      </c>
      <c r="F310" s="822" t="s">
        <v>1694</v>
      </c>
      <c r="G310" s="822" t="s">
        <v>1695</v>
      </c>
      <c r="H310" s="831">
        <v>129.1</v>
      </c>
      <c r="I310" s="831">
        <v>1200.0500000000002</v>
      </c>
      <c r="J310" s="822"/>
      <c r="K310" s="822">
        <v>9.2955073586367174</v>
      </c>
      <c r="L310" s="831">
        <v>1317</v>
      </c>
      <c r="M310" s="831">
        <v>12157.12</v>
      </c>
      <c r="N310" s="822"/>
      <c r="O310" s="822">
        <v>9.2309187547456339</v>
      </c>
      <c r="P310" s="831">
        <v>1244</v>
      </c>
      <c r="Q310" s="831">
        <v>11755.8</v>
      </c>
      <c r="R310" s="827"/>
      <c r="S310" s="832">
        <v>9.4499999999999993</v>
      </c>
    </row>
    <row r="311" spans="1:19" ht="14.45" customHeight="1" x14ac:dyDescent="0.2">
      <c r="A311" s="821" t="s">
        <v>1678</v>
      </c>
      <c r="B311" s="822" t="s">
        <v>1679</v>
      </c>
      <c r="C311" s="822" t="s">
        <v>577</v>
      </c>
      <c r="D311" s="822" t="s">
        <v>945</v>
      </c>
      <c r="E311" s="822" t="s">
        <v>1683</v>
      </c>
      <c r="F311" s="822" t="s">
        <v>1696</v>
      </c>
      <c r="G311" s="822" t="s">
        <v>1697</v>
      </c>
      <c r="H311" s="831">
        <v>516</v>
      </c>
      <c r="I311" s="831">
        <v>4814.5600000000004</v>
      </c>
      <c r="J311" s="822"/>
      <c r="K311" s="822">
        <v>9.3305426356589152</v>
      </c>
      <c r="L311" s="831">
        <v>676</v>
      </c>
      <c r="M311" s="831">
        <v>6278.64</v>
      </c>
      <c r="N311" s="822"/>
      <c r="O311" s="822">
        <v>9.28792899408284</v>
      </c>
      <c r="P311" s="831">
        <v>651</v>
      </c>
      <c r="Q311" s="831">
        <v>6177.99</v>
      </c>
      <c r="R311" s="827"/>
      <c r="S311" s="832">
        <v>9.49</v>
      </c>
    </row>
    <row r="312" spans="1:19" ht="14.45" customHeight="1" x14ac:dyDescent="0.2">
      <c r="A312" s="821" t="s">
        <v>1678</v>
      </c>
      <c r="B312" s="822" t="s">
        <v>1679</v>
      </c>
      <c r="C312" s="822" t="s">
        <v>577</v>
      </c>
      <c r="D312" s="822" t="s">
        <v>945</v>
      </c>
      <c r="E312" s="822" t="s">
        <v>1683</v>
      </c>
      <c r="F312" s="822" t="s">
        <v>1698</v>
      </c>
      <c r="G312" s="822" t="s">
        <v>1699</v>
      </c>
      <c r="H312" s="831">
        <v>1441</v>
      </c>
      <c r="I312" s="831">
        <v>14806.86</v>
      </c>
      <c r="J312" s="822"/>
      <c r="K312" s="822">
        <v>10.275405968077724</v>
      </c>
      <c r="L312" s="831">
        <v>657</v>
      </c>
      <c r="M312" s="831">
        <v>6786.8099999999995</v>
      </c>
      <c r="N312" s="822"/>
      <c r="O312" s="822">
        <v>10.33</v>
      </c>
      <c r="P312" s="831">
        <v>235</v>
      </c>
      <c r="Q312" s="831">
        <v>2486.3000000000002</v>
      </c>
      <c r="R312" s="827"/>
      <c r="S312" s="832">
        <v>10.58</v>
      </c>
    </row>
    <row r="313" spans="1:19" ht="14.45" customHeight="1" x14ac:dyDescent="0.2">
      <c r="A313" s="821" t="s">
        <v>1678</v>
      </c>
      <c r="B313" s="822" t="s">
        <v>1679</v>
      </c>
      <c r="C313" s="822" t="s">
        <v>577</v>
      </c>
      <c r="D313" s="822" t="s">
        <v>945</v>
      </c>
      <c r="E313" s="822" t="s">
        <v>1683</v>
      </c>
      <c r="F313" s="822" t="s">
        <v>1700</v>
      </c>
      <c r="G313" s="822" t="s">
        <v>1701</v>
      </c>
      <c r="H313" s="831">
        <v>1.7599999999999998</v>
      </c>
      <c r="I313" s="831">
        <v>17.41</v>
      </c>
      <c r="J313" s="822"/>
      <c r="K313" s="822">
        <v>9.892045454545455</v>
      </c>
      <c r="L313" s="831">
        <v>2</v>
      </c>
      <c r="M313" s="831">
        <v>133.5</v>
      </c>
      <c r="N313" s="822"/>
      <c r="O313" s="822">
        <v>66.75</v>
      </c>
      <c r="P313" s="831"/>
      <c r="Q313" s="831"/>
      <c r="R313" s="827"/>
      <c r="S313" s="832"/>
    </row>
    <row r="314" spans="1:19" ht="14.45" customHeight="1" x14ac:dyDescent="0.2">
      <c r="A314" s="821" t="s">
        <v>1678</v>
      </c>
      <c r="B314" s="822" t="s">
        <v>1679</v>
      </c>
      <c r="C314" s="822" t="s">
        <v>577</v>
      </c>
      <c r="D314" s="822" t="s">
        <v>945</v>
      </c>
      <c r="E314" s="822" t="s">
        <v>1683</v>
      </c>
      <c r="F314" s="822" t="s">
        <v>1702</v>
      </c>
      <c r="G314" s="822" t="s">
        <v>1703</v>
      </c>
      <c r="H314" s="831"/>
      <c r="I314" s="831"/>
      <c r="J314" s="822"/>
      <c r="K314" s="822"/>
      <c r="L314" s="831"/>
      <c r="M314" s="831"/>
      <c r="N314" s="822"/>
      <c r="O314" s="822"/>
      <c r="P314" s="831">
        <v>952</v>
      </c>
      <c r="Q314" s="831">
        <v>7501.76</v>
      </c>
      <c r="R314" s="827"/>
      <c r="S314" s="832">
        <v>7.88</v>
      </c>
    </row>
    <row r="315" spans="1:19" ht="14.45" customHeight="1" x14ac:dyDescent="0.2">
      <c r="A315" s="821" t="s">
        <v>1678</v>
      </c>
      <c r="B315" s="822" t="s">
        <v>1679</v>
      </c>
      <c r="C315" s="822" t="s">
        <v>577</v>
      </c>
      <c r="D315" s="822" t="s">
        <v>945</v>
      </c>
      <c r="E315" s="822" t="s">
        <v>1683</v>
      </c>
      <c r="F315" s="822" t="s">
        <v>1704</v>
      </c>
      <c r="G315" s="822" t="s">
        <v>1705</v>
      </c>
      <c r="H315" s="831">
        <v>8920</v>
      </c>
      <c r="I315" s="831">
        <v>178846</v>
      </c>
      <c r="J315" s="822"/>
      <c r="K315" s="822">
        <v>20.05</v>
      </c>
      <c r="L315" s="831">
        <v>7930</v>
      </c>
      <c r="M315" s="831">
        <v>159075.80000000002</v>
      </c>
      <c r="N315" s="822"/>
      <c r="O315" s="822">
        <v>20.060000000000002</v>
      </c>
      <c r="P315" s="831">
        <v>10426</v>
      </c>
      <c r="Q315" s="831">
        <v>213469</v>
      </c>
      <c r="R315" s="827"/>
      <c r="S315" s="832">
        <v>20.474678687895647</v>
      </c>
    </row>
    <row r="316" spans="1:19" ht="14.45" customHeight="1" x14ac:dyDescent="0.2">
      <c r="A316" s="821" t="s">
        <v>1678</v>
      </c>
      <c r="B316" s="822" t="s">
        <v>1679</v>
      </c>
      <c r="C316" s="822" t="s">
        <v>577</v>
      </c>
      <c r="D316" s="822" t="s">
        <v>945</v>
      </c>
      <c r="E316" s="822" t="s">
        <v>1683</v>
      </c>
      <c r="F316" s="822" t="s">
        <v>1708</v>
      </c>
      <c r="G316" s="822" t="s">
        <v>1709</v>
      </c>
      <c r="H316" s="831">
        <v>34</v>
      </c>
      <c r="I316" s="831">
        <v>61914.820000000014</v>
      </c>
      <c r="J316" s="822"/>
      <c r="K316" s="822">
        <v>1821.0241176470593</v>
      </c>
      <c r="L316" s="831">
        <v>30</v>
      </c>
      <c r="M316" s="831">
        <v>55369.32</v>
      </c>
      <c r="N316" s="822"/>
      <c r="O316" s="822">
        <v>1845.644</v>
      </c>
      <c r="P316" s="831">
        <v>30</v>
      </c>
      <c r="Q316" s="831">
        <v>55591.500000000015</v>
      </c>
      <c r="R316" s="827"/>
      <c r="S316" s="832">
        <v>1853.0500000000004</v>
      </c>
    </row>
    <row r="317" spans="1:19" ht="14.45" customHeight="1" x14ac:dyDescent="0.2">
      <c r="A317" s="821" t="s">
        <v>1678</v>
      </c>
      <c r="B317" s="822" t="s">
        <v>1679</v>
      </c>
      <c r="C317" s="822" t="s">
        <v>577</v>
      </c>
      <c r="D317" s="822" t="s">
        <v>945</v>
      </c>
      <c r="E317" s="822" t="s">
        <v>1683</v>
      </c>
      <c r="F317" s="822" t="s">
        <v>1710</v>
      </c>
      <c r="G317" s="822" t="s">
        <v>1711</v>
      </c>
      <c r="H317" s="831"/>
      <c r="I317" s="831"/>
      <c r="J317" s="822"/>
      <c r="K317" s="822"/>
      <c r="L317" s="831"/>
      <c r="M317" s="831"/>
      <c r="N317" s="822"/>
      <c r="O317" s="822"/>
      <c r="P317" s="831">
        <v>1159</v>
      </c>
      <c r="Q317" s="831">
        <v>231069.83000000002</v>
      </c>
      <c r="R317" s="827"/>
      <c r="S317" s="832">
        <v>199.37</v>
      </c>
    </row>
    <row r="318" spans="1:19" ht="14.45" customHeight="1" x14ac:dyDescent="0.2">
      <c r="A318" s="821" t="s">
        <v>1678</v>
      </c>
      <c r="B318" s="822" t="s">
        <v>1679</v>
      </c>
      <c r="C318" s="822" t="s">
        <v>577</v>
      </c>
      <c r="D318" s="822" t="s">
        <v>945</v>
      </c>
      <c r="E318" s="822" t="s">
        <v>1683</v>
      </c>
      <c r="F318" s="822" t="s">
        <v>1712</v>
      </c>
      <c r="G318" s="822" t="s">
        <v>1713</v>
      </c>
      <c r="H318" s="831">
        <v>96508</v>
      </c>
      <c r="I318" s="831">
        <v>365740.48000000004</v>
      </c>
      <c r="J318" s="822"/>
      <c r="K318" s="822">
        <v>3.7897426120114397</v>
      </c>
      <c r="L318" s="831">
        <v>95615</v>
      </c>
      <c r="M318" s="831">
        <v>349950.9</v>
      </c>
      <c r="N318" s="822"/>
      <c r="O318" s="822">
        <v>3.66</v>
      </c>
      <c r="P318" s="831">
        <v>134556</v>
      </c>
      <c r="Q318" s="831">
        <v>511374.06</v>
      </c>
      <c r="R318" s="827"/>
      <c r="S318" s="832">
        <v>3.8004552751270846</v>
      </c>
    </row>
    <row r="319" spans="1:19" ht="14.45" customHeight="1" x14ac:dyDescent="0.2">
      <c r="A319" s="821" t="s">
        <v>1678</v>
      </c>
      <c r="B319" s="822" t="s">
        <v>1679</v>
      </c>
      <c r="C319" s="822" t="s">
        <v>577</v>
      </c>
      <c r="D319" s="822" t="s">
        <v>945</v>
      </c>
      <c r="E319" s="822" t="s">
        <v>1683</v>
      </c>
      <c r="F319" s="822" t="s">
        <v>1716</v>
      </c>
      <c r="G319" s="822" t="s">
        <v>1717</v>
      </c>
      <c r="H319" s="831"/>
      <c r="I319" s="831"/>
      <c r="J319" s="822"/>
      <c r="K319" s="822"/>
      <c r="L319" s="831"/>
      <c r="M319" s="831"/>
      <c r="N319" s="822"/>
      <c r="O319" s="822"/>
      <c r="P319" s="831">
        <v>1401</v>
      </c>
      <c r="Q319" s="831">
        <v>217953.57</v>
      </c>
      <c r="R319" s="827"/>
      <c r="S319" s="832">
        <v>155.57</v>
      </c>
    </row>
    <row r="320" spans="1:19" ht="14.45" customHeight="1" x14ac:dyDescent="0.2">
      <c r="A320" s="821" t="s">
        <v>1678</v>
      </c>
      <c r="B320" s="822" t="s">
        <v>1679</v>
      </c>
      <c r="C320" s="822" t="s">
        <v>577</v>
      </c>
      <c r="D320" s="822" t="s">
        <v>945</v>
      </c>
      <c r="E320" s="822" t="s">
        <v>1683</v>
      </c>
      <c r="F320" s="822" t="s">
        <v>1718</v>
      </c>
      <c r="G320" s="822" t="s">
        <v>1719</v>
      </c>
      <c r="H320" s="831">
        <v>2505</v>
      </c>
      <c r="I320" s="831">
        <v>50976.75</v>
      </c>
      <c r="J320" s="822"/>
      <c r="K320" s="822">
        <v>20.350000000000001</v>
      </c>
      <c r="L320" s="831">
        <v>4425</v>
      </c>
      <c r="M320" s="831">
        <v>91010.999999999985</v>
      </c>
      <c r="N320" s="822"/>
      <c r="O320" s="822">
        <v>20.567457627118642</v>
      </c>
      <c r="P320" s="831">
        <v>4328</v>
      </c>
      <c r="Q320" s="831">
        <v>91244.799999999988</v>
      </c>
      <c r="R320" s="827"/>
      <c r="S320" s="832">
        <v>21.082439926062843</v>
      </c>
    </row>
    <row r="321" spans="1:19" ht="14.45" customHeight="1" x14ac:dyDescent="0.2">
      <c r="A321" s="821" t="s">
        <v>1678</v>
      </c>
      <c r="B321" s="822" t="s">
        <v>1679</v>
      </c>
      <c r="C321" s="822" t="s">
        <v>577</v>
      </c>
      <c r="D321" s="822" t="s">
        <v>945</v>
      </c>
      <c r="E321" s="822" t="s">
        <v>1683</v>
      </c>
      <c r="F321" s="822" t="s">
        <v>1720</v>
      </c>
      <c r="G321" s="822" t="s">
        <v>1721</v>
      </c>
      <c r="H321" s="831"/>
      <c r="I321" s="831"/>
      <c r="J321" s="822"/>
      <c r="K321" s="822"/>
      <c r="L321" s="831"/>
      <c r="M321" s="831"/>
      <c r="N321" s="822"/>
      <c r="O321" s="822"/>
      <c r="P321" s="831">
        <v>1</v>
      </c>
      <c r="Q321" s="831">
        <v>108562.2</v>
      </c>
      <c r="R321" s="827"/>
      <c r="S321" s="832">
        <v>108562.2</v>
      </c>
    </row>
    <row r="322" spans="1:19" ht="14.45" customHeight="1" x14ac:dyDescent="0.2">
      <c r="A322" s="821" t="s">
        <v>1678</v>
      </c>
      <c r="B322" s="822" t="s">
        <v>1679</v>
      </c>
      <c r="C322" s="822" t="s">
        <v>577</v>
      </c>
      <c r="D322" s="822" t="s">
        <v>945</v>
      </c>
      <c r="E322" s="822" t="s">
        <v>1683</v>
      </c>
      <c r="F322" s="822" t="s">
        <v>1722</v>
      </c>
      <c r="G322" s="822" t="s">
        <v>1723</v>
      </c>
      <c r="H322" s="831">
        <v>4842</v>
      </c>
      <c r="I322" s="831">
        <v>92482.200000000012</v>
      </c>
      <c r="J322" s="822"/>
      <c r="K322" s="822">
        <v>19.100000000000001</v>
      </c>
      <c r="L322" s="831">
        <v>2793</v>
      </c>
      <c r="M322" s="831">
        <v>54323.849999999991</v>
      </c>
      <c r="N322" s="822"/>
      <c r="O322" s="822">
        <v>19.449999999999996</v>
      </c>
      <c r="P322" s="831">
        <v>9960</v>
      </c>
      <c r="Q322" s="831">
        <v>194835.59999999998</v>
      </c>
      <c r="R322" s="827"/>
      <c r="S322" s="832">
        <v>19.561807228915661</v>
      </c>
    </row>
    <row r="323" spans="1:19" ht="14.45" customHeight="1" x14ac:dyDescent="0.2">
      <c r="A323" s="821" t="s">
        <v>1678</v>
      </c>
      <c r="B323" s="822" t="s">
        <v>1679</v>
      </c>
      <c r="C323" s="822" t="s">
        <v>577</v>
      </c>
      <c r="D323" s="822" t="s">
        <v>945</v>
      </c>
      <c r="E323" s="822" t="s">
        <v>1683</v>
      </c>
      <c r="F323" s="822" t="s">
        <v>1724</v>
      </c>
      <c r="G323" s="822" t="s">
        <v>1725</v>
      </c>
      <c r="H323" s="831">
        <v>192</v>
      </c>
      <c r="I323" s="831">
        <v>1624.32</v>
      </c>
      <c r="J323" s="822"/>
      <c r="K323" s="822">
        <v>8.4599999999999991</v>
      </c>
      <c r="L323" s="831"/>
      <c r="M323" s="831"/>
      <c r="N323" s="822"/>
      <c r="O323" s="822"/>
      <c r="P323" s="831"/>
      <c r="Q323" s="831"/>
      <c r="R323" s="827"/>
      <c r="S323" s="832"/>
    </row>
    <row r="324" spans="1:19" ht="14.45" customHeight="1" x14ac:dyDescent="0.2">
      <c r="A324" s="821" t="s">
        <v>1678</v>
      </c>
      <c r="B324" s="822" t="s">
        <v>1679</v>
      </c>
      <c r="C324" s="822" t="s">
        <v>577</v>
      </c>
      <c r="D324" s="822" t="s">
        <v>945</v>
      </c>
      <c r="E324" s="822" t="s">
        <v>1683</v>
      </c>
      <c r="F324" s="822" t="s">
        <v>1732</v>
      </c>
      <c r="G324" s="822" t="s">
        <v>1733</v>
      </c>
      <c r="H324" s="831"/>
      <c r="I324" s="831"/>
      <c r="J324" s="822"/>
      <c r="K324" s="822"/>
      <c r="L324" s="831"/>
      <c r="M324" s="831"/>
      <c r="N324" s="822"/>
      <c r="O324" s="822"/>
      <c r="P324" s="831">
        <v>1</v>
      </c>
      <c r="Q324" s="831">
        <v>8.51</v>
      </c>
      <c r="R324" s="827"/>
      <c r="S324" s="832">
        <v>8.51</v>
      </c>
    </row>
    <row r="325" spans="1:19" ht="14.45" customHeight="1" x14ac:dyDescent="0.2">
      <c r="A325" s="821" t="s">
        <v>1678</v>
      </c>
      <c r="B325" s="822" t="s">
        <v>1679</v>
      </c>
      <c r="C325" s="822" t="s">
        <v>577</v>
      </c>
      <c r="D325" s="822" t="s">
        <v>945</v>
      </c>
      <c r="E325" s="822" t="s">
        <v>1734</v>
      </c>
      <c r="F325" s="822" t="s">
        <v>1735</v>
      </c>
      <c r="G325" s="822" t="s">
        <v>1736</v>
      </c>
      <c r="H325" s="831">
        <v>37</v>
      </c>
      <c r="I325" s="831">
        <v>1406</v>
      </c>
      <c r="J325" s="822"/>
      <c r="K325" s="822">
        <v>38</v>
      </c>
      <c r="L325" s="831">
        <v>102</v>
      </c>
      <c r="M325" s="831">
        <v>3876</v>
      </c>
      <c r="N325" s="822"/>
      <c r="O325" s="822">
        <v>38</v>
      </c>
      <c r="P325" s="831">
        <v>22</v>
      </c>
      <c r="Q325" s="831">
        <v>880</v>
      </c>
      <c r="R325" s="827"/>
      <c r="S325" s="832">
        <v>40</v>
      </c>
    </row>
    <row r="326" spans="1:19" ht="14.45" customHeight="1" x14ac:dyDescent="0.2">
      <c r="A326" s="821" t="s">
        <v>1678</v>
      </c>
      <c r="B326" s="822" t="s">
        <v>1679</v>
      </c>
      <c r="C326" s="822" t="s">
        <v>577</v>
      </c>
      <c r="D326" s="822" t="s">
        <v>945</v>
      </c>
      <c r="E326" s="822" t="s">
        <v>1734</v>
      </c>
      <c r="F326" s="822" t="s">
        <v>1739</v>
      </c>
      <c r="G326" s="822" t="s">
        <v>1740</v>
      </c>
      <c r="H326" s="831">
        <v>215</v>
      </c>
      <c r="I326" s="831">
        <v>38485</v>
      </c>
      <c r="J326" s="822"/>
      <c r="K326" s="822">
        <v>179</v>
      </c>
      <c r="L326" s="831">
        <v>220</v>
      </c>
      <c r="M326" s="831">
        <v>39600</v>
      </c>
      <c r="N326" s="822"/>
      <c r="O326" s="822">
        <v>180</v>
      </c>
      <c r="P326" s="831">
        <v>217</v>
      </c>
      <c r="Q326" s="831">
        <v>42098</v>
      </c>
      <c r="R326" s="827"/>
      <c r="S326" s="832">
        <v>194</v>
      </c>
    </row>
    <row r="327" spans="1:19" ht="14.45" customHeight="1" x14ac:dyDescent="0.2">
      <c r="A327" s="821" t="s">
        <v>1678</v>
      </c>
      <c r="B327" s="822" t="s">
        <v>1679</v>
      </c>
      <c r="C327" s="822" t="s">
        <v>577</v>
      </c>
      <c r="D327" s="822" t="s">
        <v>945</v>
      </c>
      <c r="E327" s="822" t="s">
        <v>1734</v>
      </c>
      <c r="F327" s="822" t="s">
        <v>1741</v>
      </c>
      <c r="G327" s="822" t="s">
        <v>1742</v>
      </c>
      <c r="H327" s="831"/>
      <c r="I327" s="831"/>
      <c r="J327" s="822"/>
      <c r="K327" s="822"/>
      <c r="L327" s="831"/>
      <c r="M327" s="831"/>
      <c r="N327" s="822"/>
      <c r="O327" s="822"/>
      <c r="P327" s="831">
        <v>1</v>
      </c>
      <c r="Q327" s="831">
        <v>385</v>
      </c>
      <c r="R327" s="827"/>
      <c r="S327" s="832">
        <v>385</v>
      </c>
    </row>
    <row r="328" spans="1:19" ht="14.45" customHeight="1" x14ac:dyDescent="0.2">
      <c r="A328" s="821" t="s">
        <v>1678</v>
      </c>
      <c r="B328" s="822" t="s">
        <v>1679</v>
      </c>
      <c r="C328" s="822" t="s">
        <v>577</v>
      </c>
      <c r="D328" s="822" t="s">
        <v>945</v>
      </c>
      <c r="E328" s="822" t="s">
        <v>1734</v>
      </c>
      <c r="F328" s="822" t="s">
        <v>1743</v>
      </c>
      <c r="G328" s="822" t="s">
        <v>1744</v>
      </c>
      <c r="H328" s="831">
        <v>2</v>
      </c>
      <c r="I328" s="831">
        <v>638</v>
      </c>
      <c r="J328" s="822"/>
      <c r="K328" s="822">
        <v>319</v>
      </c>
      <c r="L328" s="831"/>
      <c r="M328" s="831"/>
      <c r="N328" s="822"/>
      <c r="O328" s="822"/>
      <c r="P328" s="831">
        <v>7</v>
      </c>
      <c r="Q328" s="831">
        <v>2366</v>
      </c>
      <c r="R328" s="827"/>
      <c r="S328" s="832">
        <v>338</v>
      </c>
    </row>
    <row r="329" spans="1:19" ht="14.45" customHeight="1" x14ac:dyDescent="0.2">
      <c r="A329" s="821" t="s">
        <v>1678</v>
      </c>
      <c r="B329" s="822" t="s">
        <v>1679</v>
      </c>
      <c r="C329" s="822" t="s">
        <v>577</v>
      </c>
      <c r="D329" s="822" t="s">
        <v>945</v>
      </c>
      <c r="E329" s="822" t="s">
        <v>1734</v>
      </c>
      <c r="F329" s="822" t="s">
        <v>1745</v>
      </c>
      <c r="G329" s="822" t="s">
        <v>1746</v>
      </c>
      <c r="H329" s="831">
        <v>28</v>
      </c>
      <c r="I329" s="831">
        <v>57316</v>
      </c>
      <c r="J329" s="822"/>
      <c r="K329" s="822">
        <v>2047</v>
      </c>
      <c r="L329" s="831">
        <v>12</v>
      </c>
      <c r="M329" s="831">
        <v>24624</v>
      </c>
      <c r="N329" s="822"/>
      <c r="O329" s="822">
        <v>2052</v>
      </c>
      <c r="P329" s="831">
        <v>30</v>
      </c>
      <c r="Q329" s="831">
        <v>63810</v>
      </c>
      <c r="R329" s="827"/>
      <c r="S329" s="832">
        <v>2127</v>
      </c>
    </row>
    <row r="330" spans="1:19" ht="14.45" customHeight="1" x14ac:dyDescent="0.2">
      <c r="A330" s="821" t="s">
        <v>1678</v>
      </c>
      <c r="B330" s="822" t="s">
        <v>1679</v>
      </c>
      <c r="C330" s="822" t="s">
        <v>577</v>
      </c>
      <c r="D330" s="822" t="s">
        <v>945</v>
      </c>
      <c r="E330" s="822" t="s">
        <v>1734</v>
      </c>
      <c r="F330" s="822" t="s">
        <v>1753</v>
      </c>
      <c r="G330" s="822" t="s">
        <v>1754</v>
      </c>
      <c r="H330" s="831">
        <v>6</v>
      </c>
      <c r="I330" s="831">
        <v>8622</v>
      </c>
      <c r="J330" s="822"/>
      <c r="K330" s="822">
        <v>1437</v>
      </c>
      <c r="L330" s="831">
        <v>9</v>
      </c>
      <c r="M330" s="831">
        <v>12969</v>
      </c>
      <c r="N330" s="822"/>
      <c r="O330" s="822">
        <v>1441</v>
      </c>
      <c r="P330" s="831">
        <v>14</v>
      </c>
      <c r="Q330" s="831">
        <v>20860</v>
      </c>
      <c r="R330" s="827"/>
      <c r="S330" s="832">
        <v>1490</v>
      </c>
    </row>
    <row r="331" spans="1:19" ht="14.45" customHeight="1" x14ac:dyDescent="0.2">
      <c r="A331" s="821" t="s">
        <v>1678</v>
      </c>
      <c r="B331" s="822" t="s">
        <v>1679</v>
      </c>
      <c r="C331" s="822" t="s">
        <v>577</v>
      </c>
      <c r="D331" s="822" t="s">
        <v>945</v>
      </c>
      <c r="E331" s="822" t="s">
        <v>1734</v>
      </c>
      <c r="F331" s="822" t="s">
        <v>1755</v>
      </c>
      <c r="G331" s="822" t="s">
        <v>1756</v>
      </c>
      <c r="H331" s="831">
        <v>13</v>
      </c>
      <c r="I331" s="831">
        <v>24960</v>
      </c>
      <c r="J331" s="822"/>
      <c r="K331" s="822">
        <v>1920</v>
      </c>
      <c r="L331" s="831">
        <v>7</v>
      </c>
      <c r="M331" s="831">
        <v>13475</v>
      </c>
      <c r="N331" s="822"/>
      <c r="O331" s="822">
        <v>1925</v>
      </c>
      <c r="P331" s="831">
        <v>6</v>
      </c>
      <c r="Q331" s="831">
        <v>12000</v>
      </c>
      <c r="R331" s="827"/>
      <c r="S331" s="832">
        <v>2000</v>
      </c>
    </row>
    <row r="332" spans="1:19" ht="14.45" customHeight="1" x14ac:dyDescent="0.2">
      <c r="A332" s="821" t="s">
        <v>1678</v>
      </c>
      <c r="B332" s="822" t="s">
        <v>1679</v>
      </c>
      <c r="C332" s="822" t="s">
        <v>577</v>
      </c>
      <c r="D332" s="822" t="s">
        <v>945</v>
      </c>
      <c r="E332" s="822" t="s">
        <v>1734</v>
      </c>
      <c r="F332" s="822" t="s">
        <v>1757</v>
      </c>
      <c r="G332" s="822" t="s">
        <v>1758</v>
      </c>
      <c r="H332" s="831">
        <v>16</v>
      </c>
      <c r="I332" s="831">
        <v>19504</v>
      </c>
      <c r="J332" s="822"/>
      <c r="K332" s="822">
        <v>1219</v>
      </c>
      <c r="L332" s="831">
        <v>10</v>
      </c>
      <c r="M332" s="831">
        <v>12230</v>
      </c>
      <c r="N332" s="822"/>
      <c r="O332" s="822">
        <v>1223</v>
      </c>
      <c r="P332" s="831">
        <v>16</v>
      </c>
      <c r="Q332" s="831">
        <v>20272</v>
      </c>
      <c r="R332" s="827"/>
      <c r="S332" s="832">
        <v>1267</v>
      </c>
    </row>
    <row r="333" spans="1:19" ht="14.45" customHeight="1" x14ac:dyDescent="0.2">
      <c r="A333" s="821" t="s">
        <v>1678</v>
      </c>
      <c r="B333" s="822" t="s">
        <v>1679</v>
      </c>
      <c r="C333" s="822" t="s">
        <v>577</v>
      </c>
      <c r="D333" s="822" t="s">
        <v>945</v>
      </c>
      <c r="E333" s="822" t="s">
        <v>1734</v>
      </c>
      <c r="F333" s="822" t="s">
        <v>1759</v>
      </c>
      <c r="G333" s="822" t="s">
        <v>1760</v>
      </c>
      <c r="H333" s="831">
        <v>34</v>
      </c>
      <c r="I333" s="831">
        <v>23290</v>
      </c>
      <c r="J333" s="822"/>
      <c r="K333" s="822">
        <v>685</v>
      </c>
      <c r="L333" s="831">
        <v>30</v>
      </c>
      <c r="M333" s="831">
        <v>20610</v>
      </c>
      <c r="N333" s="822"/>
      <c r="O333" s="822">
        <v>687</v>
      </c>
      <c r="P333" s="831">
        <v>30</v>
      </c>
      <c r="Q333" s="831">
        <v>21450</v>
      </c>
      <c r="R333" s="827"/>
      <c r="S333" s="832">
        <v>715</v>
      </c>
    </row>
    <row r="334" spans="1:19" ht="14.45" customHeight="1" x14ac:dyDescent="0.2">
      <c r="A334" s="821" t="s">
        <v>1678</v>
      </c>
      <c r="B334" s="822" t="s">
        <v>1679</v>
      </c>
      <c r="C334" s="822" t="s">
        <v>577</v>
      </c>
      <c r="D334" s="822" t="s">
        <v>945</v>
      </c>
      <c r="E334" s="822" t="s">
        <v>1734</v>
      </c>
      <c r="F334" s="822" t="s">
        <v>1761</v>
      </c>
      <c r="G334" s="822" t="s">
        <v>1762</v>
      </c>
      <c r="H334" s="831">
        <v>5</v>
      </c>
      <c r="I334" s="831">
        <v>3600</v>
      </c>
      <c r="J334" s="822"/>
      <c r="K334" s="822">
        <v>720</v>
      </c>
      <c r="L334" s="831">
        <v>15</v>
      </c>
      <c r="M334" s="831">
        <v>10830</v>
      </c>
      <c r="N334" s="822"/>
      <c r="O334" s="822">
        <v>722</v>
      </c>
      <c r="P334" s="831">
        <v>6</v>
      </c>
      <c r="Q334" s="831">
        <v>4524</v>
      </c>
      <c r="R334" s="827"/>
      <c r="S334" s="832">
        <v>754</v>
      </c>
    </row>
    <row r="335" spans="1:19" ht="14.45" customHeight="1" x14ac:dyDescent="0.2">
      <c r="A335" s="821" t="s">
        <v>1678</v>
      </c>
      <c r="B335" s="822" t="s">
        <v>1679</v>
      </c>
      <c r="C335" s="822" t="s">
        <v>577</v>
      </c>
      <c r="D335" s="822" t="s">
        <v>945</v>
      </c>
      <c r="E335" s="822" t="s">
        <v>1734</v>
      </c>
      <c r="F335" s="822" t="s">
        <v>1763</v>
      </c>
      <c r="G335" s="822" t="s">
        <v>1764</v>
      </c>
      <c r="H335" s="831">
        <v>1</v>
      </c>
      <c r="I335" s="831">
        <v>2650</v>
      </c>
      <c r="J335" s="822"/>
      <c r="K335" s="822">
        <v>2650</v>
      </c>
      <c r="L335" s="831"/>
      <c r="M335" s="831"/>
      <c r="N335" s="822"/>
      <c r="O335" s="822"/>
      <c r="P335" s="831">
        <v>3</v>
      </c>
      <c r="Q335" s="831">
        <v>8316</v>
      </c>
      <c r="R335" s="827"/>
      <c r="S335" s="832">
        <v>2772</v>
      </c>
    </row>
    <row r="336" spans="1:19" ht="14.45" customHeight="1" x14ac:dyDescent="0.2">
      <c r="A336" s="821" t="s">
        <v>1678</v>
      </c>
      <c r="B336" s="822" t="s">
        <v>1679</v>
      </c>
      <c r="C336" s="822" t="s">
        <v>577</v>
      </c>
      <c r="D336" s="822" t="s">
        <v>945</v>
      </c>
      <c r="E336" s="822" t="s">
        <v>1734</v>
      </c>
      <c r="F336" s="822" t="s">
        <v>1765</v>
      </c>
      <c r="G336" s="822" t="s">
        <v>1766</v>
      </c>
      <c r="H336" s="831">
        <v>334</v>
      </c>
      <c r="I336" s="831">
        <v>611554</v>
      </c>
      <c r="J336" s="822"/>
      <c r="K336" s="822">
        <v>1831</v>
      </c>
      <c r="L336" s="831">
        <v>342</v>
      </c>
      <c r="M336" s="831">
        <v>627570</v>
      </c>
      <c r="N336" s="822"/>
      <c r="O336" s="822">
        <v>1835</v>
      </c>
      <c r="P336" s="831">
        <v>576</v>
      </c>
      <c r="Q336" s="831">
        <v>1099584</v>
      </c>
      <c r="R336" s="827"/>
      <c r="S336" s="832">
        <v>1909</v>
      </c>
    </row>
    <row r="337" spans="1:19" ht="14.45" customHeight="1" x14ac:dyDescent="0.2">
      <c r="A337" s="821" t="s">
        <v>1678</v>
      </c>
      <c r="B337" s="822" t="s">
        <v>1679</v>
      </c>
      <c r="C337" s="822" t="s">
        <v>577</v>
      </c>
      <c r="D337" s="822" t="s">
        <v>945</v>
      </c>
      <c r="E337" s="822" t="s">
        <v>1734</v>
      </c>
      <c r="F337" s="822" t="s">
        <v>1767</v>
      </c>
      <c r="G337" s="822" t="s">
        <v>1768</v>
      </c>
      <c r="H337" s="831">
        <v>17</v>
      </c>
      <c r="I337" s="831">
        <v>7327</v>
      </c>
      <c r="J337" s="822"/>
      <c r="K337" s="822">
        <v>431</v>
      </c>
      <c r="L337" s="831">
        <v>18</v>
      </c>
      <c r="M337" s="831">
        <v>7794</v>
      </c>
      <c r="N337" s="822"/>
      <c r="O337" s="822">
        <v>433</v>
      </c>
      <c r="P337" s="831">
        <v>39</v>
      </c>
      <c r="Q337" s="831">
        <v>17628</v>
      </c>
      <c r="R337" s="827"/>
      <c r="S337" s="832">
        <v>452</v>
      </c>
    </row>
    <row r="338" spans="1:19" ht="14.45" customHeight="1" x14ac:dyDescent="0.2">
      <c r="A338" s="821" t="s">
        <v>1678</v>
      </c>
      <c r="B338" s="822" t="s">
        <v>1679</v>
      </c>
      <c r="C338" s="822" t="s">
        <v>577</v>
      </c>
      <c r="D338" s="822" t="s">
        <v>945</v>
      </c>
      <c r="E338" s="822" t="s">
        <v>1734</v>
      </c>
      <c r="F338" s="822" t="s">
        <v>1769</v>
      </c>
      <c r="G338" s="822" t="s">
        <v>1770</v>
      </c>
      <c r="H338" s="831">
        <v>14</v>
      </c>
      <c r="I338" s="831">
        <v>49462</v>
      </c>
      <c r="J338" s="822"/>
      <c r="K338" s="822">
        <v>3533</v>
      </c>
      <c r="L338" s="831">
        <v>22</v>
      </c>
      <c r="M338" s="831">
        <v>77946</v>
      </c>
      <c r="N338" s="822"/>
      <c r="O338" s="822">
        <v>3543</v>
      </c>
      <c r="P338" s="831">
        <v>31</v>
      </c>
      <c r="Q338" s="831">
        <v>112313</v>
      </c>
      <c r="R338" s="827"/>
      <c r="S338" s="832">
        <v>3623</v>
      </c>
    </row>
    <row r="339" spans="1:19" ht="14.45" customHeight="1" x14ac:dyDescent="0.2">
      <c r="A339" s="821" t="s">
        <v>1678</v>
      </c>
      <c r="B339" s="822" t="s">
        <v>1679</v>
      </c>
      <c r="C339" s="822" t="s">
        <v>577</v>
      </c>
      <c r="D339" s="822" t="s">
        <v>945</v>
      </c>
      <c r="E339" s="822" t="s">
        <v>1734</v>
      </c>
      <c r="F339" s="822" t="s">
        <v>1773</v>
      </c>
      <c r="G339" s="822" t="s">
        <v>1774</v>
      </c>
      <c r="H339" s="831">
        <v>176</v>
      </c>
      <c r="I339" s="831">
        <v>5866.66</v>
      </c>
      <c r="J339" s="822"/>
      <c r="K339" s="822">
        <v>33.333295454545457</v>
      </c>
      <c r="L339" s="831">
        <v>266</v>
      </c>
      <c r="M339" s="831">
        <v>9062.2199999999993</v>
      </c>
      <c r="N339" s="822"/>
      <c r="O339" s="822">
        <v>34.068496240601505</v>
      </c>
      <c r="P339" s="831">
        <v>225</v>
      </c>
      <c r="Q339" s="831">
        <v>10250.009999999998</v>
      </c>
      <c r="R339" s="827"/>
      <c r="S339" s="832">
        <v>45.555599999999991</v>
      </c>
    </row>
    <row r="340" spans="1:19" ht="14.45" customHeight="1" x14ac:dyDescent="0.2">
      <c r="A340" s="821" t="s">
        <v>1678</v>
      </c>
      <c r="B340" s="822" t="s">
        <v>1679</v>
      </c>
      <c r="C340" s="822" t="s">
        <v>577</v>
      </c>
      <c r="D340" s="822" t="s">
        <v>945</v>
      </c>
      <c r="E340" s="822" t="s">
        <v>1734</v>
      </c>
      <c r="F340" s="822" t="s">
        <v>1775</v>
      </c>
      <c r="G340" s="822" t="s">
        <v>1776</v>
      </c>
      <c r="H340" s="831">
        <v>214</v>
      </c>
      <c r="I340" s="831">
        <v>8132</v>
      </c>
      <c r="J340" s="822"/>
      <c r="K340" s="822">
        <v>38</v>
      </c>
      <c r="L340" s="831">
        <v>219</v>
      </c>
      <c r="M340" s="831">
        <v>8322</v>
      </c>
      <c r="N340" s="822"/>
      <c r="O340" s="822">
        <v>38</v>
      </c>
      <c r="P340" s="831">
        <v>216</v>
      </c>
      <c r="Q340" s="831">
        <v>8424</v>
      </c>
      <c r="R340" s="827"/>
      <c r="S340" s="832">
        <v>39</v>
      </c>
    </row>
    <row r="341" spans="1:19" ht="14.45" customHeight="1" x14ac:dyDescent="0.2">
      <c r="A341" s="821" t="s">
        <v>1678</v>
      </c>
      <c r="B341" s="822" t="s">
        <v>1679</v>
      </c>
      <c r="C341" s="822" t="s">
        <v>577</v>
      </c>
      <c r="D341" s="822" t="s">
        <v>945</v>
      </c>
      <c r="E341" s="822" t="s">
        <v>1734</v>
      </c>
      <c r="F341" s="822" t="s">
        <v>1779</v>
      </c>
      <c r="G341" s="822" t="s">
        <v>1780</v>
      </c>
      <c r="H341" s="831"/>
      <c r="I341" s="831"/>
      <c r="J341" s="822"/>
      <c r="K341" s="822"/>
      <c r="L341" s="831"/>
      <c r="M341" s="831"/>
      <c r="N341" s="822"/>
      <c r="O341" s="822"/>
      <c r="P341" s="831">
        <v>1</v>
      </c>
      <c r="Q341" s="831">
        <v>81</v>
      </c>
      <c r="R341" s="827"/>
      <c r="S341" s="832">
        <v>81</v>
      </c>
    </row>
    <row r="342" spans="1:19" ht="14.45" customHeight="1" x14ac:dyDescent="0.2">
      <c r="A342" s="821" t="s">
        <v>1678</v>
      </c>
      <c r="B342" s="822" t="s">
        <v>1679</v>
      </c>
      <c r="C342" s="822" t="s">
        <v>577</v>
      </c>
      <c r="D342" s="822" t="s">
        <v>945</v>
      </c>
      <c r="E342" s="822" t="s">
        <v>1734</v>
      </c>
      <c r="F342" s="822" t="s">
        <v>1781</v>
      </c>
      <c r="G342" s="822" t="s">
        <v>1782</v>
      </c>
      <c r="H342" s="831">
        <v>11</v>
      </c>
      <c r="I342" s="831">
        <v>4818</v>
      </c>
      <c r="J342" s="822"/>
      <c r="K342" s="822">
        <v>438</v>
      </c>
      <c r="L342" s="831">
        <v>17</v>
      </c>
      <c r="M342" s="831">
        <v>7480</v>
      </c>
      <c r="N342" s="822"/>
      <c r="O342" s="822">
        <v>440</v>
      </c>
      <c r="P342" s="831">
        <v>4</v>
      </c>
      <c r="Q342" s="831">
        <v>1836</v>
      </c>
      <c r="R342" s="827"/>
      <c r="S342" s="832">
        <v>459</v>
      </c>
    </row>
    <row r="343" spans="1:19" ht="14.45" customHeight="1" x14ac:dyDescent="0.2">
      <c r="A343" s="821" t="s">
        <v>1678</v>
      </c>
      <c r="B343" s="822" t="s">
        <v>1679</v>
      </c>
      <c r="C343" s="822" t="s">
        <v>577</v>
      </c>
      <c r="D343" s="822" t="s">
        <v>945</v>
      </c>
      <c r="E343" s="822" t="s">
        <v>1734</v>
      </c>
      <c r="F343" s="822" t="s">
        <v>1783</v>
      </c>
      <c r="G343" s="822" t="s">
        <v>1784</v>
      </c>
      <c r="H343" s="831">
        <v>133</v>
      </c>
      <c r="I343" s="831">
        <v>179151</v>
      </c>
      <c r="J343" s="822"/>
      <c r="K343" s="822">
        <v>1347</v>
      </c>
      <c r="L343" s="831">
        <v>135</v>
      </c>
      <c r="M343" s="831">
        <v>182385</v>
      </c>
      <c r="N343" s="822"/>
      <c r="O343" s="822">
        <v>1351</v>
      </c>
      <c r="P343" s="831">
        <v>189</v>
      </c>
      <c r="Q343" s="831">
        <v>266112</v>
      </c>
      <c r="R343" s="827"/>
      <c r="S343" s="832">
        <v>1408</v>
      </c>
    </row>
    <row r="344" spans="1:19" ht="14.45" customHeight="1" x14ac:dyDescent="0.2">
      <c r="A344" s="821" t="s">
        <v>1678</v>
      </c>
      <c r="B344" s="822" t="s">
        <v>1679</v>
      </c>
      <c r="C344" s="822" t="s">
        <v>577</v>
      </c>
      <c r="D344" s="822" t="s">
        <v>945</v>
      </c>
      <c r="E344" s="822" t="s">
        <v>1734</v>
      </c>
      <c r="F344" s="822" t="s">
        <v>1785</v>
      </c>
      <c r="G344" s="822" t="s">
        <v>1786</v>
      </c>
      <c r="H344" s="831">
        <v>43</v>
      </c>
      <c r="I344" s="831">
        <v>22016</v>
      </c>
      <c r="J344" s="822"/>
      <c r="K344" s="822">
        <v>512</v>
      </c>
      <c r="L344" s="831">
        <v>40</v>
      </c>
      <c r="M344" s="831">
        <v>20560</v>
      </c>
      <c r="N344" s="822"/>
      <c r="O344" s="822">
        <v>514</v>
      </c>
      <c r="P344" s="831">
        <v>104</v>
      </c>
      <c r="Q344" s="831">
        <v>55848</v>
      </c>
      <c r="R344" s="827"/>
      <c r="S344" s="832">
        <v>537</v>
      </c>
    </row>
    <row r="345" spans="1:19" ht="14.45" customHeight="1" x14ac:dyDescent="0.2">
      <c r="A345" s="821" t="s">
        <v>1678</v>
      </c>
      <c r="B345" s="822" t="s">
        <v>1679</v>
      </c>
      <c r="C345" s="822" t="s">
        <v>577</v>
      </c>
      <c r="D345" s="822" t="s">
        <v>945</v>
      </c>
      <c r="E345" s="822" t="s">
        <v>1734</v>
      </c>
      <c r="F345" s="822" t="s">
        <v>1787</v>
      </c>
      <c r="G345" s="822" t="s">
        <v>1788</v>
      </c>
      <c r="H345" s="831">
        <v>16</v>
      </c>
      <c r="I345" s="831">
        <v>37472</v>
      </c>
      <c r="J345" s="822"/>
      <c r="K345" s="822">
        <v>2342</v>
      </c>
      <c r="L345" s="831">
        <v>15</v>
      </c>
      <c r="M345" s="831">
        <v>35265</v>
      </c>
      <c r="N345" s="822"/>
      <c r="O345" s="822">
        <v>2351</v>
      </c>
      <c r="P345" s="831">
        <v>20</v>
      </c>
      <c r="Q345" s="831">
        <v>48780</v>
      </c>
      <c r="R345" s="827"/>
      <c r="S345" s="832">
        <v>2439</v>
      </c>
    </row>
    <row r="346" spans="1:19" ht="14.45" customHeight="1" x14ac:dyDescent="0.2">
      <c r="A346" s="821" t="s">
        <v>1678</v>
      </c>
      <c r="B346" s="822" t="s">
        <v>1679</v>
      </c>
      <c r="C346" s="822" t="s">
        <v>577</v>
      </c>
      <c r="D346" s="822" t="s">
        <v>945</v>
      </c>
      <c r="E346" s="822" t="s">
        <v>1734</v>
      </c>
      <c r="F346" s="822" t="s">
        <v>1789</v>
      </c>
      <c r="G346" s="822" t="s">
        <v>1790</v>
      </c>
      <c r="H346" s="831">
        <v>7</v>
      </c>
      <c r="I346" s="831">
        <v>18606</v>
      </c>
      <c r="J346" s="822"/>
      <c r="K346" s="822">
        <v>2658</v>
      </c>
      <c r="L346" s="831">
        <v>5</v>
      </c>
      <c r="M346" s="831">
        <v>13335</v>
      </c>
      <c r="N346" s="822"/>
      <c r="O346" s="822">
        <v>2667</v>
      </c>
      <c r="P346" s="831">
        <v>18</v>
      </c>
      <c r="Q346" s="831">
        <v>50040</v>
      </c>
      <c r="R346" s="827"/>
      <c r="S346" s="832">
        <v>2780</v>
      </c>
    </row>
    <row r="347" spans="1:19" ht="14.45" customHeight="1" x14ac:dyDescent="0.2">
      <c r="A347" s="821" t="s">
        <v>1678</v>
      </c>
      <c r="B347" s="822" t="s">
        <v>1679</v>
      </c>
      <c r="C347" s="822" t="s">
        <v>577</v>
      </c>
      <c r="D347" s="822" t="s">
        <v>945</v>
      </c>
      <c r="E347" s="822" t="s">
        <v>1734</v>
      </c>
      <c r="F347" s="822" t="s">
        <v>1791</v>
      </c>
      <c r="G347" s="822" t="s">
        <v>1792</v>
      </c>
      <c r="H347" s="831"/>
      <c r="I347" s="831"/>
      <c r="J347" s="822"/>
      <c r="K347" s="822"/>
      <c r="L347" s="831">
        <v>47</v>
      </c>
      <c r="M347" s="831">
        <v>16920</v>
      </c>
      <c r="N347" s="822"/>
      <c r="O347" s="822">
        <v>360</v>
      </c>
      <c r="P347" s="831">
        <v>8</v>
      </c>
      <c r="Q347" s="831">
        <v>3104</v>
      </c>
      <c r="R347" s="827"/>
      <c r="S347" s="832">
        <v>388</v>
      </c>
    </row>
    <row r="348" spans="1:19" ht="14.45" customHeight="1" x14ac:dyDescent="0.2">
      <c r="A348" s="821" t="s">
        <v>1678</v>
      </c>
      <c r="B348" s="822" t="s">
        <v>1679</v>
      </c>
      <c r="C348" s="822" t="s">
        <v>577</v>
      </c>
      <c r="D348" s="822" t="s">
        <v>945</v>
      </c>
      <c r="E348" s="822" t="s">
        <v>1734</v>
      </c>
      <c r="F348" s="822" t="s">
        <v>1795</v>
      </c>
      <c r="G348" s="822" t="s">
        <v>1796</v>
      </c>
      <c r="H348" s="831">
        <v>5</v>
      </c>
      <c r="I348" s="831">
        <v>5285</v>
      </c>
      <c r="J348" s="822"/>
      <c r="K348" s="822">
        <v>1057</v>
      </c>
      <c r="L348" s="831">
        <v>2</v>
      </c>
      <c r="M348" s="831">
        <v>2144</v>
      </c>
      <c r="N348" s="822"/>
      <c r="O348" s="822">
        <v>1072</v>
      </c>
      <c r="P348" s="831"/>
      <c r="Q348" s="831"/>
      <c r="R348" s="827"/>
      <c r="S348" s="832"/>
    </row>
    <row r="349" spans="1:19" ht="14.45" customHeight="1" x14ac:dyDescent="0.2">
      <c r="A349" s="821" t="s">
        <v>1678</v>
      </c>
      <c r="B349" s="822" t="s">
        <v>1679</v>
      </c>
      <c r="C349" s="822" t="s">
        <v>577</v>
      </c>
      <c r="D349" s="822" t="s">
        <v>945</v>
      </c>
      <c r="E349" s="822" t="s">
        <v>1734</v>
      </c>
      <c r="F349" s="822" t="s">
        <v>1797</v>
      </c>
      <c r="G349" s="822" t="s">
        <v>1798</v>
      </c>
      <c r="H349" s="831"/>
      <c r="I349" s="831"/>
      <c r="J349" s="822"/>
      <c r="K349" s="822"/>
      <c r="L349" s="831">
        <v>3</v>
      </c>
      <c r="M349" s="831">
        <v>1587</v>
      </c>
      <c r="N349" s="822"/>
      <c r="O349" s="822">
        <v>529</v>
      </c>
      <c r="P349" s="831">
        <v>4</v>
      </c>
      <c r="Q349" s="831">
        <v>2228</v>
      </c>
      <c r="R349" s="827"/>
      <c r="S349" s="832">
        <v>557</v>
      </c>
    </row>
    <row r="350" spans="1:19" ht="14.45" customHeight="1" x14ac:dyDescent="0.2">
      <c r="A350" s="821" t="s">
        <v>1678</v>
      </c>
      <c r="B350" s="822" t="s">
        <v>1679</v>
      </c>
      <c r="C350" s="822" t="s">
        <v>577</v>
      </c>
      <c r="D350" s="822" t="s">
        <v>945</v>
      </c>
      <c r="E350" s="822" t="s">
        <v>1734</v>
      </c>
      <c r="F350" s="822" t="s">
        <v>1803</v>
      </c>
      <c r="G350" s="822" t="s">
        <v>1804</v>
      </c>
      <c r="H350" s="831">
        <v>1</v>
      </c>
      <c r="I350" s="831">
        <v>1700</v>
      </c>
      <c r="J350" s="822"/>
      <c r="K350" s="822">
        <v>1700</v>
      </c>
      <c r="L350" s="831"/>
      <c r="M350" s="831"/>
      <c r="N350" s="822"/>
      <c r="O350" s="822"/>
      <c r="P350" s="831"/>
      <c r="Q350" s="831"/>
      <c r="R350" s="827"/>
      <c r="S350" s="832"/>
    </row>
    <row r="351" spans="1:19" ht="14.45" customHeight="1" x14ac:dyDescent="0.2">
      <c r="A351" s="821" t="s">
        <v>1678</v>
      </c>
      <c r="B351" s="822" t="s">
        <v>1679</v>
      </c>
      <c r="C351" s="822" t="s">
        <v>577</v>
      </c>
      <c r="D351" s="822" t="s">
        <v>945</v>
      </c>
      <c r="E351" s="822" t="s">
        <v>1734</v>
      </c>
      <c r="F351" s="822" t="s">
        <v>1805</v>
      </c>
      <c r="G351" s="822" t="s">
        <v>1806</v>
      </c>
      <c r="H351" s="831">
        <v>17</v>
      </c>
      <c r="I351" s="831">
        <v>12274</v>
      </c>
      <c r="J351" s="822"/>
      <c r="K351" s="822">
        <v>722</v>
      </c>
      <c r="L351" s="831">
        <v>14</v>
      </c>
      <c r="M351" s="831">
        <v>10136</v>
      </c>
      <c r="N351" s="822"/>
      <c r="O351" s="822">
        <v>724</v>
      </c>
      <c r="P351" s="831">
        <v>24</v>
      </c>
      <c r="Q351" s="831">
        <v>18048</v>
      </c>
      <c r="R351" s="827"/>
      <c r="S351" s="832">
        <v>752</v>
      </c>
    </row>
    <row r="352" spans="1:19" ht="14.45" customHeight="1" x14ac:dyDescent="0.2">
      <c r="A352" s="821" t="s">
        <v>1678</v>
      </c>
      <c r="B352" s="822" t="s">
        <v>1679</v>
      </c>
      <c r="C352" s="822" t="s">
        <v>577</v>
      </c>
      <c r="D352" s="822" t="s">
        <v>945</v>
      </c>
      <c r="E352" s="822" t="s">
        <v>1734</v>
      </c>
      <c r="F352" s="822" t="s">
        <v>1807</v>
      </c>
      <c r="G352" s="822" t="s">
        <v>1808</v>
      </c>
      <c r="H352" s="831"/>
      <c r="I352" s="831"/>
      <c r="J352" s="822"/>
      <c r="K352" s="822"/>
      <c r="L352" s="831"/>
      <c r="M352" s="831"/>
      <c r="N352" s="822"/>
      <c r="O352" s="822"/>
      <c r="P352" s="831">
        <v>1</v>
      </c>
      <c r="Q352" s="831">
        <v>2007</v>
      </c>
      <c r="R352" s="827"/>
      <c r="S352" s="832">
        <v>2007</v>
      </c>
    </row>
    <row r="353" spans="1:19" ht="14.45" customHeight="1" x14ac:dyDescent="0.2">
      <c r="A353" s="821" t="s">
        <v>1678</v>
      </c>
      <c r="B353" s="822" t="s">
        <v>1679</v>
      </c>
      <c r="C353" s="822" t="s">
        <v>577</v>
      </c>
      <c r="D353" s="822" t="s">
        <v>945</v>
      </c>
      <c r="E353" s="822" t="s">
        <v>1734</v>
      </c>
      <c r="F353" s="822" t="s">
        <v>1809</v>
      </c>
      <c r="G353" s="822" t="s">
        <v>1810</v>
      </c>
      <c r="H353" s="831"/>
      <c r="I353" s="831"/>
      <c r="J353" s="822"/>
      <c r="K353" s="822"/>
      <c r="L353" s="831">
        <v>1</v>
      </c>
      <c r="M353" s="831">
        <v>1745</v>
      </c>
      <c r="N353" s="822"/>
      <c r="O353" s="822">
        <v>1745</v>
      </c>
      <c r="P353" s="831"/>
      <c r="Q353" s="831"/>
      <c r="R353" s="827"/>
      <c r="S353" s="832"/>
    </row>
    <row r="354" spans="1:19" ht="14.45" customHeight="1" x14ac:dyDescent="0.2">
      <c r="A354" s="821" t="s">
        <v>1678</v>
      </c>
      <c r="B354" s="822" t="s">
        <v>1679</v>
      </c>
      <c r="C354" s="822" t="s">
        <v>577</v>
      </c>
      <c r="D354" s="822" t="s">
        <v>945</v>
      </c>
      <c r="E354" s="822" t="s">
        <v>1734</v>
      </c>
      <c r="F354" s="822" t="s">
        <v>1813</v>
      </c>
      <c r="G354" s="822" t="s">
        <v>1814</v>
      </c>
      <c r="H354" s="831"/>
      <c r="I354" s="831"/>
      <c r="J354" s="822"/>
      <c r="K354" s="822"/>
      <c r="L354" s="831"/>
      <c r="M354" s="831"/>
      <c r="N354" s="822"/>
      <c r="O354" s="822"/>
      <c r="P354" s="831">
        <v>1</v>
      </c>
      <c r="Q354" s="831">
        <v>704</v>
      </c>
      <c r="R354" s="827"/>
      <c r="S354" s="832">
        <v>704</v>
      </c>
    </row>
    <row r="355" spans="1:19" ht="14.45" customHeight="1" x14ac:dyDescent="0.2">
      <c r="A355" s="821" t="s">
        <v>1678</v>
      </c>
      <c r="B355" s="822" t="s">
        <v>1679</v>
      </c>
      <c r="C355" s="822" t="s">
        <v>577</v>
      </c>
      <c r="D355" s="822" t="s">
        <v>945</v>
      </c>
      <c r="E355" s="822" t="s">
        <v>1734</v>
      </c>
      <c r="F355" s="822" t="s">
        <v>1817</v>
      </c>
      <c r="G355" s="822" t="s">
        <v>1818</v>
      </c>
      <c r="H355" s="831"/>
      <c r="I355" s="831"/>
      <c r="J355" s="822"/>
      <c r="K355" s="822"/>
      <c r="L355" s="831"/>
      <c r="M355" s="831"/>
      <c r="N355" s="822"/>
      <c r="O355" s="822"/>
      <c r="P355" s="831">
        <v>1</v>
      </c>
      <c r="Q355" s="831">
        <v>3052</v>
      </c>
      <c r="R355" s="827"/>
      <c r="S355" s="832">
        <v>3052</v>
      </c>
    </row>
    <row r="356" spans="1:19" ht="14.45" customHeight="1" x14ac:dyDescent="0.2">
      <c r="A356" s="821" t="s">
        <v>1678</v>
      </c>
      <c r="B356" s="822" t="s">
        <v>1679</v>
      </c>
      <c r="C356" s="822" t="s">
        <v>577</v>
      </c>
      <c r="D356" s="822" t="s">
        <v>944</v>
      </c>
      <c r="E356" s="822" t="s">
        <v>1683</v>
      </c>
      <c r="F356" s="822" t="s">
        <v>1686</v>
      </c>
      <c r="G356" s="822" t="s">
        <v>1687</v>
      </c>
      <c r="H356" s="831">
        <v>2726</v>
      </c>
      <c r="I356" s="831">
        <v>7128.5900000000011</v>
      </c>
      <c r="J356" s="822"/>
      <c r="K356" s="822">
        <v>2.615036683785767</v>
      </c>
      <c r="L356" s="831">
        <v>2976</v>
      </c>
      <c r="M356" s="831">
        <v>7410.2400000000007</v>
      </c>
      <c r="N356" s="822"/>
      <c r="O356" s="822">
        <v>2.4900000000000002</v>
      </c>
      <c r="P356" s="831">
        <v>4695</v>
      </c>
      <c r="Q356" s="831">
        <v>12232.589999999998</v>
      </c>
      <c r="R356" s="827"/>
      <c r="S356" s="832">
        <v>2.6054504792332267</v>
      </c>
    </row>
    <row r="357" spans="1:19" ht="14.45" customHeight="1" x14ac:dyDescent="0.2">
      <c r="A357" s="821" t="s">
        <v>1678</v>
      </c>
      <c r="B357" s="822" t="s">
        <v>1679</v>
      </c>
      <c r="C357" s="822" t="s">
        <v>577</v>
      </c>
      <c r="D357" s="822" t="s">
        <v>944</v>
      </c>
      <c r="E357" s="822" t="s">
        <v>1683</v>
      </c>
      <c r="F357" s="822" t="s">
        <v>1688</v>
      </c>
      <c r="G357" s="822" t="s">
        <v>1689</v>
      </c>
      <c r="H357" s="831">
        <v>2076</v>
      </c>
      <c r="I357" s="831">
        <v>15101.1</v>
      </c>
      <c r="J357" s="822"/>
      <c r="K357" s="822">
        <v>7.274132947976879</v>
      </c>
      <c r="L357" s="831">
        <v>1020</v>
      </c>
      <c r="M357" s="831">
        <v>7280.5</v>
      </c>
      <c r="N357" s="822"/>
      <c r="O357" s="822">
        <v>7.1377450980392156</v>
      </c>
      <c r="P357" s="831">
        <v>5376</v>
      </c>
      <c r="Q357" s="831">
        <v>39193.799999999996</v>
      </c>
      <c r="R357" s="827"/>
      <c r="S357" s="832">
        <v>7.2905133928571422</v>
      </c>
    </row>
    <row r="358" spans="1:19" ht="14.45" customHeight="1" x14ac:dyDescent="0.2">
      <c r="A358" s="821" t="s">
        <v>1678</v>
      </c>
      <c r="B358" s="822" t="s">
        <v>1679</v>
      </c>
      <c r="C358" s="822" t="s">
        <v>577</v>
      </c>
      <c r="D358" s="822" t="s">
        <v>944</v>
      </c>
      <c r="E358" s="822" t="s">
        <v>1683</v>
      </c>
      <c r="F358" s="822" t="s">
        <v>1692</v>
      </c>
      <c r="G358" s="822" t="s">
        <v>1693</v>
      </c>
      <c r="H358" s="831">
        <v>13784</v>
      </c>
      <c r="I358" s="831">
        <v>72896.48000000001</v>
      </c>
      <c r="J358" s="822"/>
      <c r="K358" s="822">
        <v>5.2884852002321541</v>
      </c>
      <c r="L358" s="831">
        <v>15612</v>
      </c>
      <c r="M358" s="831">
        <v>80794.66</v>
      </c>
      <c r="N358" s="822"/>
      <c r="O358" s="822">
        <v>5.1751639764283883</v>
      </c>
      <c r="P358" s="831">
        <v>12559</v>
      </c>
      <c r="Q358" s="831">
        <v>66724.37</v>
      </c>
      <c r="R358" s="827"/>
      <c r="S358" s="832">
        <v>5.3128728401942826</v>
      </c>
    </row>
    <row r="359" spans="1:19" ht="14.45" customHeight="1" x14ac:dyDescent="0.2">
      <c r="A359" s="821" t="s">
        <v>1678</v>
      </c>
      <c r="B359" s="822" t="s">
        <v>1679</v>
      </c>
      <c r="C359" s="822" t="s">
        <v>577</v>
      </c>
      <c r="D359" s="822" t="s">
        <v>944</v>
      </c>
      <c r="E359" s="822" t="s">
        <v>1683</v>
      </c>
      <c r="F359" s="822" t="s">
        <v>1694</v>
      </c>
      <c r="G359" s="822" t="s">
        <v>1695</v>
      </c>
      <c r="H359" s="831">
        <v>3155.6</v>
      </c>
      <c r="I359" s="831">
        <v>29353.21</v>
      </c>
      <c r="J359" s="822"/>
      <c r="K359" s="822">
        <v>9.301942578273545</v>
      </c>
      <c r="L359" s="831">
        <v>796</v>
      </c>
      <c r="M359" s="831">
        <v>7346.6399999999994</v>
      </c>
      <c r="N359" s="822"/>
      <c r="O359" s="822">
        <v>9.2294472361809046</v>
      </c>
      <c r="P359" s="831">
        <v>379</v>
      </c>
      <c r="Q359" s="831">
        <v>3554.69</v>
      </c>
      <c r="R359" s="827"/>
      <c r="S359" s="832">
        <v>9.3791292875989445</v>
      </c>
    </row>
    <row r="360" spans="1:19" ht="14.45" customHeight="1" x14ac:dyDescent="0.2">
      <c r="A360" s="821" t="s">
        <v>1678</v>
      </c>
      <c r="B360" s="822" t="s">
        <v>1679</v>
      </c>
      <c r="C360" s="822" t="s">
        <v>577</v>
      </c>
      <c r="D360" s="822" t="s">
        <v>944</v>
      </c>
      <c r="E360" s="822" t="s">
        <v>1683</v>
      </c>
      <c r="F360" s="822" t="s">
        <v>1696</v>
      </c>
      <c r="G360" s="822" t="s">
        <v>1697</v>
      </c>
      <c r="H360" s="831">
        <v>310</v>
      </c>
      <c r="I360" s="831">
        <v>2914</v>
      </c>
      <c r="J360" s="822"/>
      <c r="K360" s="822">
        <v>9.4</v>
      </c>
      <c r="L360" s="831">
        <v>498</v>
      </c>
      <c r="M360" s="831">
        <v>4641.3599999999997</v>
      </c>
      <c r="N360" s="822"/>
      <c r="O360" s="822">
        <v>9.3199999999999985</v>
      </c>
      <c r="P360" s="831">
        <v>303</v>
      </c>
      <c r="Q360" s="831">
        <v>2875.4700000000003</v>
      </c>
      <c r="R360" s="827"/>
      <c r="S360" s="832">
        <v>9.49</v>
      </c>
    </row>
    <row r="361" spans="1:19" ht="14.45" customHeight="1" x14ac:dyDescent="0.2">
      <c r="A361" s="821" t="s">
        <v>1678</v>
      </c>
      <c r="B361" s="822" t="s">
        <v>1679</v>
      </c>
      <c r="C361" s="822" t="s">
        <v>577</v>
      </c>
      <c r="D361" s="822" t="s">
        <v>944</v>
      </c>
      <c r="E361" s="822" t="s">
        <v>1683</v>
      </c>
      <c r="F361" s="822" t="s">
        <v>1698</v>
      </c>
      <c r="G361" s="822" t="s">
        <v>1699</v>
      </c>
      <c r="H361" s="831">
        <v>352</v>
      </c>
      <c r="I361" s="831">
        <v>3625.6</v>
      </c>
      <c r="J361" s="822"/>
      <c r="K361" s="822">
        <v>10.299999999999999</v>
      </c>
      <c r="L361" s="831"/>
      <c r="M361" s="831"/>
      <c r="N361" s="822"/>
      <c r="O361" s="822"/>
      <c r="P361" s="831">
        <v>819</v>
      </c>
      <c r="Q361" s="831">
        <v>8665.02</v>
      </c>
      <c r="R361" s="827"/>
      <c r="S361" s="832">
        <v>10.58</v>
      </c>
    </row>
    <row r="362" spans="1:19" ht="14.45" customHeight="1" x14ac:dyDescent="0.2">
      <c r="A362" s="821" t="s">
        <v>1678</v>
      </c>
      <c r="B362" s="822" t="s">
        <v>1679</v>
      </c>
      <c r="C362" s="822" t="s">
        <v>577</v>
      </c>
      <c r="D362" s="822" t="s">
        <v>944</v>
      </c>
      <c r="E362" s="822" t="s">
        <v>1683</v>
      </c>
      <c r="F362" s="822" t="s">
        <v>1700</v>
      </c>
      <c r="G362" s="822" t="s">
        <v>1701</v>
      </c>
      <c r="H362" s="831"/>
      <c r="I362" s="831"/>
      <c r="J362" s="822"/>
      <c r="K362" s="822"/>
      <c r="L362" s="831"/>
      <c r="M362" s="831"/>
      <c r="N362" s="822"/>
      <c r="O362" s="822"/>
      <c r="P362" s="831">
        <v>10</v>
      </c>
      <c r="Q362" s="831">
        <v>688</v>
      </c>
      <c r="R362" s="827"/>
      <c r="S362" s="832">
        <v>68.8</v>
      </c>
    </row>
    <row r="363" spans="1:19" ht="14.45" customHeight="1" x14ac:dyDescent="0.2">
      <c r="A363" s="821" t="s">
        <v>1678</v>
      </c>
      <c r="B363" s="822" t="s">
        <v>1679</v>
      </c>
      <c r="C363" s="822" t="s">
        <v>577</v>
      </c>
      <c r="D363" s="822" t="s">
        <v>944</v>
      </c>
      <c r="E363" s="822" t="s">
        <v>1683</v>
      </c>
      <c r="F363" s="822" t="s">
        <v>1704</v>
      </c>
      <c r="G363" s="822" t="s">
        <v>1705</v>
      </c>
      <c r="H363" s="831">
        <v>6697</v>
      </c>
      <c r="I363" s="831">
        <v>134585.35</v>
      </c>
      <c r="J363" s="822"/>
      <c r="K363" s="822">
        <v>20.096364043601614</v>
      </c>
      <c r="L363" s="831">
        <v>1568</v>
      </c>
      <c r="M363" s="831">
        <v>31454.079999999998</v>
      </c>
      <c r="N363" s="822"/>
      <c r="O363" s="822">
        <v>20.059999999999999</v>
      </c>
      <c r="P363" s="831">
        <v>3965</v>
      </c>
      <c r="Q363" s="831">
        <v>81282.5</v>
      </c>
      <c r="R363" s="827"/>
      <c r="S363" s="832">
        <v>20.5</v>
      </c>
    </row>
    <row r="364" spans="1:19" ht="14.45" customHeight="1" x14ac:dyDescent="0.2">
      <c r="A364" s="821" t="s">
        <v>1678</v>
      </c>
      <c r="B364" s="822" t="s">
        <v>1679</v>
      </c>
      <c r="C364" s="822" t="s">
        <v>577</v>
      </c>
      <c r="D364" s="822" t="s">
        <v>944</v>
      </c>
      <c r="E364" s="822" t="s">
        <v>1683</v>
      </c>
      <c r="F364" s="822" t="s">
        <v>1706</v>
      </c>
      <c r="G364" s="822" t="s">
        <v>1707</v>
      </c>
      <c r="H364" s="831">
        <v>9.1999999999999993</v>
      </c>
      <c r="I364" s="831">
        <v>14993.13</v>
      </c>
      <c r="J364" s="822"/>
      <c r="K364" s="822">
        <v>1629.6880434782609</v>
      </c>
      <c r="L364" s="831"/>
      <c r="M364" s="831"/>
      <c r="N364" s="822"/>
      <c r="O364" s="822"/>
      <c r="P364" s="831"/>
      <c r="Q364" s="831"/>
      <c r="R364" s="827"/>
      <c r="S364" s="832"/>
    </row>
    <row r="365" spans="1:19" ht="14.45" customHeight="1" x14ac:dyDescent="0.2">
      <c r="A365" s="821" t="s">
        <v>1678</v>
      </c>
      <c r="B365" s="822" t="s">
        <v>1679</v>
      </c>
      <c r="C365" s="822" t="s">
        <v>577</v>
      </c>
      <c r="D365" s="822" t="s">
        <v>944</v>
      </c>
      <c r="E365" s="822" t="s">
        <v>1683</v>
      </c>
      <c r="F365" s="822" t="s">
        <v>1708</v>
      </c>
      <c r="G365" s="822" t="s">
        <v>1709</v>
      </c>
      <c r="H365" s="831"/>
      <c r="I365" s="831"/>
      <c r="J365" s="822"/>
      <c r="K365" s="822"/>
      <c r="L365" s="831">
        <v>1</v>
      </c>
      <c r="M365" s="831">
        <v>1845.28</v>
      </c>
      <c r="N365" s="822"/>
      <c r="O365" s="822">
        <v>1845.28</v>
      </c>
      <c r="P365" s="831">
        <v>7</v>
      </c>
      <c r="Q365" s="831">
        <v>12971.349999999999</v>
      </c>
      <c r="R365" s="827"/>
      <c r="S365" s="832">
        <v>1853.0499999999997</v>
      </c>
    </row>
    <row r="366" spans="1:19" ht="14.45" customHeight="1" x14ac:dyDescent="0.2">
      <c r="A366" s="821" t="s">
        <v>1678</v>
      </c>
      <c r="B366" s="822" t="s">
        <v>1679</v>
      </c>
      <c r="C366" s="822" t="s">
        <v>577</v>
      </c>
      <c r="D366" s="822" t="s">
        <v>944</v>
      </c>
      <c r="E366" s="822" t="s">
        <v>1683</v>
      </c>
      <c r="F366" s="822" t="s">
        <v>1712</v>
      </c>
      <c r="G366" s="822" t="s">
        <v>1713</v>
      </c>
      <c r="H366" s="831">
        <v>109127</v>
      </c>
      <c r="I366" s="831">
        <v>416608.61999999994</v>
      </c>
      <c r="J366" s="822"/>
      <c r="K366" s="822">
        <v>3.8176493443419131</v>
      </c>
      <c r="L366" s="831">
        <v>45615</v>
      </c>
      <c r="M366" s="831">
        <v>166950.9</v>
      </c>
      <c r="N366" s="822"/>
      <c r="O366" s="822">
        <v>3.6599999999999997</v>
      </c>
      <c r="P366" s="831">
        <v>78234</v>
      </c>
      <c r="Q366" s="831">
        <v>296320.14</v>
      </c>
      <c r="R366" s="827"/>
      <c r="S366" s="832">
        <v>3.7876133139044406</v>
      </c>
    </row>
    <row r="367" spans="1:19" ht="14.45" customHeight="1" x14ac:dyDescent="0.2">
      <c r="A367" s="821" t="s">
        <v>1678</v>
      </c>
      <c r="B367" s="822" t="s">
        <v>1679</v>
      </c>
      <c r="C367" s="822" t="s">
        <v>577</v>
      </c>
      <c r="D367" s="822" t="s">
        <v>944</v>
      </c>
      <c r="E367" s="822" t="s">
        <v>1683</v>
      </c>
      <c r="F367" s="822" t="s">
        <v>1716</v>
      </c>
      <c r="G367" s="822" t="s">
        <v>1717</v>
      </c>
      <c r="H367" s="831"/>
      <c r="I367" s="831"/>
      <c r="J367" s="822"/>
      <c r="K367" s="822"/>
      <c r="L367" s="831">
        <v>480</v>
      </c>
      <c r="M367" s="831">
        <v>74774.399999999994</v>
      </c>
      <c r="N367" s="822"/>
      <c r="O367" s="822">
        <v>155.78</v>
      </c>
      <c r="P367" s="831">
        <v>483</v>
      </c>
      <c r="Q367" s="831">
        <v>75140.31</v>
      </c>
      <c r="R367" s="827"/>
      <c r="S367" s="832">
        <v>155.57</v>
      </c>
    </row>
    <row r="368" spans="1:19" ht="14.45" customHeight="1" x14ac:dyDescent="0.2">
      <c r="A368" s="821" t="s">
        <v>1678</v>
      </c>
      <c r="B368" s="822" t="s">
        <v>1679</v>
      </c>
      <c r="C368" s="822" t="s">
        <v>577</v>
      </c>
      <c r="D368" s="822" t="s">
        <v>944</v>
      </c>
      <c r="E368" s="822" t="s">
        <v>1683</v>
      </c>
      <c r="F368" s="822" t="s">
        <v>1718</v>
      </c>
      <c r="G368" s="822" t="s">
        <v>1719</v>
      </c>
      <c r="H368" s="831">
        <v>10531</v>
      </c>
      <c r="I368" s="831">
        <v>214416.35000000006</v>
      </c>
      <c r="J368" s="822"/>
      <c r="K368" s="822">
        <v>20.360492830690347</v>
      </c>
      <c r="L368" s="831">
        <v>4286</v>
      </c>
      <c r="M368" s="831">
        <v>88261.359999999986</v>
      </c>
      <c r="N368" s="822"/>
      <c r="O368" s="822">
        <v>20.592944470368639</v>
      </c>
      <c r="P368" s="831">
        <v>3875</v>
      </c>
      <c r="Q368" s="831">
        <v>81762.5</v>
      </c>
      <c r="R368" s="827"/>
      <c r="S368" s="832">
        <v>21.1</v>
      </c>
    </row>
    <row r="369" spans="1:19" ht="14.45" customHeight="1" x14ac:dyDescent="0.2">
      <c r="A369" s="821" t="s">
        <v>1678</v>
      </c>
      <c r="B369" s="822" t="s">
        <v>1679</v>
      </c>
      <c r="C369" s="822" t="s">
        <v>577</v>
      </c>
      <c r="D369" s="822" t="s">
        <v>944</v>
      </c>
      <c r="E369" s="822" t="s">
        <v>1683</v>
      </c>
      <c r="F369" s="822" t="s">
        <v>1722</v>
      </c>
      <c r="G369" s="822" t="s">
        <v>1723</v>
      </c>
      <c r="H369" s="831">
        <v>14701</v>
      </c>
      <c r="I369" s="831">
        <v>280789.10000000003</v>
      </c>
      <c r="J369" s="822"/>
      <c r="K369" s="822">
        <v>19.100000000000001</v>
      </c>
      <c r="L369" s="831">
        <v>6756</v>
      </c>
      <c r="M369" s="831">
        <v>131326.18</v>
      </c>
      <c r="N369" s="822"/>
      <c r="O369" s="822">
        <v>19.438451746595618</v>
      </c>
      <c r="P369" s="831">
        <v>7582</v>
      </c>
      <c r="Q369" s="831">
        <v>148379.74</v>
      </c>
      <c r="R369" s="827"/>
      <c r="S369" s="832">
        <v>19.57</v>
      </c>
    </row>
    <row r="370" spans="1:19" ht="14.45" customHeight="1" x14ac:dyDescent="0.2">
      <c r="A370" s="821" t="s">
        <v>1678</v>
      </c>
      <c r="B370" s="822" t="s">
        <v>1679</v>
      </c>
      <c r="C370" s="822" t="s">
        <v>577</v>
      </c>
      <c r="D370" s="822" t="s">
        <v>944</v>
      </c>
      <c r="E370" s="822" t="s">
        <v>1734</v>
      </c>
      <c r="F370" s="822" t="s">
        <v>1735</v>
      </c>
      <c r="G370" s="822" t="s">
        <v>1736</v>
      </c>
      <c r="H370" s="831">
        <v>6</v>
      </c>
      <c r="I370" s="831">
        <v>228</v>
      </c>
      <c r="J370" s="822"/>
      <c r="K370" s="822">
        <v>38</v>
      </c>
      <c r="L370" s="831">
        <v>9</v>
      </c>
      <c r="M370" s="831">
        <v>342</v>
      </c>
      <c r="N370" s="822"/>
      <c r="O370" s="822">
        <v>38</v>
      </c>
      <c r="P370" s="831">
        <v>10</v>
      </c>
      <c r="Q370" s="831">
        <v>400</v>
      </c>
      <c r="R370" s="827"/>
      <c r="S370" s="832">
        <v>40</v>
      </c>
    </row>
    <row r="371" spans="1:19" ht="14.45" customHeight="1" x14ac:dyDescent="0.2">
      <c r="A371" s="821" t="s">
        <v>1678</v>
      </c>
      <c r="B371" s="822" t="s">
        <v>1679</v>
      </c>
      <c r="C371" s="822" t="s">
        <v>577</v>
      </c>
      <c r="D371" s="822" t="s">
        <v>944</v>
      </c>
      <c r="E371" s="822" t="s">
        <v>1734</v>
      </c>
      <c r="F371" s="822" t="s">
        <v>1739</v>
      </c>
      <c r="G371" s="822" t="s">
        <v>1740</v>
      </c>
      <c r="H371" s="831"/>
      <c r="I371" s="831"/>
      <c r="J371" s="822"/>
      <c r="K371" s="822"/>
      <c r="L371" s="831"/>
      <c r="M371" s="831"/>
      <c r="N371" s="822"/>
      <c r="O371" s="822"/>
      <c r="P371" s="831">
        <v>114</v>
      </c>
      <c r="Q371" s="831">
        <v>22116</v>
      </c>
      <c r="R371" s="827"/>
      <c r="S371" s="832">
        <v>194</v>
      </c>
    </row>
    <row r="372" spans="1:19" ht="14.45" customHeight="1" x14ac:dyDescent="0.2">
      <c r="A372" s="821" t="s">
        <v>1678</v>
      </c>
      <c r="B372" s="822" t="s">
        <v>1679</v>
      </c>
      <c r="C372" s="822" t="s">
        <v>577</v>
      </c>
      <c r="D372" s="822" t="s">
        <v>944</v>
      </c>
      <c r="E372" s="822" t="s">
        <v>1734</v>
      </c>
      <c r="F372" s="822" t="s">
        <v>1745</v>
      </c>
      <c r="G372" s="822" t="s">
        <v>1746</v>
      </c>
      <c r="H372" s="831">
        <v>17</v>
      </c>
      <c r="I372" s="831">
        <v>34799</v>
      </c>
      <c r="J372" s="822"/>
      <c r="K372" s="822">
        <v>2047</v>
      </c>
      <c r="L372" s="831">
        <v>20</v>
      </c>
      <c r="M372" s="831">
        <v>41040</v>
      </c>
      <c r="N372" s="822"/>
      <c r="O372" s="822">
        <v>2052</v>
      </c>
      <c r="P372" s="831">
        <v>17</v>
      </c>
      <c r="Q372" s="831">
        <v>36159</v>
      </c>
      <c r="R372" s="827"/>
      <c r="S372" s="832">
        <v>2127</v>
      </c>
    </row>
    <row r="373" spans="1:19" ht="14.45" customHeight="1" x14ac:dyDescent="0.2">
      <c r="A373" s="821" t="s">
        <v>1678</v>
      </c>
      <c r="B373" s="822" t="s">
        <v>1679</v>
      </c>
      <c r="C373" s="822" t="s">
        <v>577</v>
      </c>
      <c r="D373" s="822" t="s">
        <v>944</v>
      </c>
      <c r="E373" s="822" t="s">
        <v>1734</v>
      </c>
      <c r="F373" s="822" t="s">
        <v>1751</v>
      </c>
      <c r="G373" s="822" t="s">
        <v>1752</v>
      </c>
      <c r="H373" s="831"/>
      <c r="I373" s="831"/>
      <c r="J373" s="822"/>
      <c r="K373" s="822"/>
      <c r="L373" s="831"/>
      <c r="M373" s="831"/>
      <c r="N373" s="822"/>
      <c r="O373" s="822"/>
      <c r="P373" s="831">
        <v>1</v>
      </c>
      <c r="Q373" s="831">
        <v>1403</v>
      </c>
      <c r="R373" s="827"/>
      <c r="S373" s="832">
        <v>1403</v>
      </c>
    </row>
    <row r="374" spans="1:19" ht="14.45" customHeight="1" x14ac:dyDescent="0.2">
      <c r="A374" s="821" t="s">
        <v>1678</v>
      </c>
      <c r="B374" s="822" t="s">
        <v>1679</v>
      </c>
      <c r="C374" s="822" t="s">
        <v>577</v>
      </c>
      <c r="D374" s="822" t="s">
        <v>944</v>
      </c>
      <c r="E374" s="822" t="s">
        <v>1734</v>
      </c>
      <c r="F374" s="822" t="s">
        <v>1753</v>
      </c>
      <c r="G374" s="822" t="s">
        <v>1754</v>
      </c>
      <c r="H374" s="831">
        <v>30</v>
      </c>
      <c r="I374" s="831">
        <v>43110</v>
      </c>
      <c r="J374" s="822"/>
      <c r="K374" s="822">
        <v>1437</v>
      </c>
      <c r="L374" s="831">
        <v>7</v>
      </c>
      <c r="M374" s="831">
        <v>10087</v>
      </c>
      <c r="N374" s="822"/>
      <c r="O374" s="822">
        <v>1441</v>
      </c>
      <c r="P374" s="831">
        <v>5</v>
      </c>
      <c r="Q374" s="831">
        <v>7450</v>
      </c>
      <c r="R374" s="827"/>
      <c r="S374" s="832">
        <v>1490</v>
      </c>
    </row>
    <row r="375" spans="1:19" ht="14.45" customHeight="1" x14ac:dyDescent="0.2">
      <c r="A375" s="821" t="s">
        <v>1678</v>
      </c>
      <c r="B375" s="822" t="s">
        <v>1679</v>
      </c>
      <c r="C375" s="822" t="s">
        <v>577</v>
      </c>
      <c r="D375" s="822" t="s">
        <v>944</v>
      </c>
      <c r="E375" s="822" t="s">
        <v>1734</v>
      </c>
      <c r="F375" s="822" t="s">
        <v>1755</v>
      </c>
      <c r="G375" s="822" t="s">
        <v>1756</v>
      </c>
      <c r="H375" s="831">
        <v>5</v>
      </c>
      <c r="I375" s="831">
        <v>9600</v>
      </c>
      <c r="J375" s="822"/>
      <c r="K375" s="822">
        <v>1920</v>
      </c>
      <c r="L375" s="831">
        <v>3</v>
      </c>
      <c r="M375" s="831">
        <v>5775</v>
      </c>
      <c r="N375" s="822"/>
      <c r="O375" s="822">
        <v>1925</v>
      </c>
      <c r="P375" s="831">
        <v>9</v>
      </c>
      <c r="Q375" s="831">
        <v>18000</v>
      </c>
      <c r="R375" s="827"/>
      <c r="S375" s="832">
        <v>2000</v>
      </c>
    </row>
    <row r="376" spans="1:19" ht="14.45" customHeight="1" x14ac:dyDescent="0.2">
      <c r="A376" s="821" t="s">
        <v>1678</v>
      </c>
      <c r="B376" s="822" t="s">
        <v>1679</v>
      </c>
      <c r="C376" s="822" t="s">
        <v>577</v>
      </c>
      <c r="D376" s="822" t="s">
        <v>944</v>
      </c>
      <c r="E376" s="822" t="s">
        <v>1734</v>
      </c>
      <c r="F376" s="822" t="s">
        <v>1757</v>
      </c>
      <c r="G376" s="822" t="s">
        <v>1758</v>
      </c>
      <c r="H376" s="831">
        <v>16</v>
      </c>
      <c r="I376" s="831">
        <v>19504</v>
      </c>
      <c r="J376" s="822"/>
      <c r="K376" s="822">
        <v>1219</v>
      </c>
      <c r="L376" s="831">
        <v>8</v>
      </c>
      <c r="M376" s="831">
        <v>9784</v>
      </c>
      <c r="N376" s="822"/>
      <c r="O376" s="822">
        <v>1223</v>
      </c>
      <c r="P376" s="831">
        <v>10</v>
      </c>
      <c r="Q376" s="831">
        <v>12670</v>
      </c>
      <c r="R376" s="827"/>
      <c r="S376" s="832">
        <v>1267</v>
      </c>
    </row>
    <row r="377" spans="1:19" ht="14.45" customHeight="1" x14ac:dyDescent="0.2">
      <c r="A377" s="821" t="s">
        <v>1678</v>
      </c>
      <c r="B377" s="822" t="s">
        <v>1679</v>
      </c>
      <c r="C377" s="822" t="s">
        <v>577</v>
      </c>
      <c r="D377" s="822" t="s">
        <v>944</v>
      </c>
      <c r="E377" s="822" t="s">
        <v>1734</v>
      </c>
      <c r="F377" s="822" t="s">
        <v>1759</v>
      </c>
      <c r="G377" s="822" t="s">
        <v>1760</v>
      </c>
      <c r="H377" s="831"/>
      <c r="I377" s="831"/>
      <c r="J377" s="822"/>
      <c r="K377" s="822"/>
      <c r="L377" s="831"/>
      <c r="M377" s="831"/>
      <c r="N377" s="822"/>
      <c r="O377" s="822"/>
      <c r="P377" s="831">
        <v>7</v>
      </c>
      <c r="Q377" s="831">
        <v>5005</v>
      </c>
      <c r="R377" s="827"/>
      <c r="S377" s="832">
        <v>715</v>
      </c>
    </row>
    <row r="378" spans="1:19" ht="14.45" customHeight="1" x14ac:dyDescent="0.2">
      <c r="A378" s="821" t="s">
        <v>1678</v>
      </c>
      <c r="B378" s="822" t="s">
        <v>1679</v>
      </c>
      <c r="C378" s="822" t="s">
        <v>577</v>
      </c>
      <c r="D378" s="822" t="s">
        <v>944</v>
      </c>
      <c r="E378" s="822" t="s">
        <v>1734</v>
      </c>
      <c r="F378" s="822" t="s">
        <v>1761</v>
      </c>
      <c r="G378" s="822" t="s">
        <v>1762</v>
      </c>
      <c r="H378" s="831">
        <v>31</v>
      </c>
      <c r="I378" s="831">
        <v>22320</v>
      </c>
      <c r="J378" s="822"/>
      <c r="K378" s="822">
        <v>720</v>
      </c>
      <c r="L378" s="831">
        <v>15</v>
      </c>
      <c r="M378" s="831">
        <v>10830</v>
      </c>
      <c r="N378" s="822"/>
      <c r="O378" s="822">
        <v>722</v>
      </c>
      <c r="P378" s="831">
        <v>5</v>
      </c>
      <c r="Q378" s="831">
        <v>3770</v>
      </c>
      <c r="R378" s="827"/>
      <c r="S378" s="832">
        <v>754</v>
      </c>
    </row>
    <row r="379" spans="1:19" ht="14.45" customHeight="1" x14ac:dyDescent="0.2">
      <c r="A379" s="821" t="s">
        <v>1678</v>
      </c>
      <c r="B379" s="822" t="s">
        <v>1679</v>
      </c>
      <c r="C379" s="822" t="s">
        <v>577</v>
      </c>
      <c r="D379" s="822" t="s">
        <v>944</v>
      </c>
      <c r="E379" s="822" t="s">
        <v>1734</v>
      </c>
      <c r="F379" s="822" t="s">
        <v>1763</v>
      </c>
      <c r="G379" s="822" t="s">
        <v>1764</v>
      </c>
      <c r="H379" s="831">
        <v>1</v>
      </c>
      <c r="I379" s="831">
        <v>2650</v>
      </c>
      <c r="J379" s="822"/>
      <c r="K379" s="822">
        <v>2650</v>
      </c>
      <c r="L379" s="831"/>
      <c r="M379" s="831"/>
      <c r="N379" s="822"/>
      <c r="O379" s="822"/>
      <c r="P379" s="831">
        <v>1</v>
      </c>
      <c r="Q379" s="831">
        <v>2772</v>
      </c>
      <c r="R379" s="827"/>
      <c r="S379" s="832">
        <v>2772</v>
      </c>
    </row>
    <row r="380" spans="1:19" ht="14.45" customHeight="1" x14ac:dyDescent="0.2">
      <c r="A380" s="821" t="s">
        <v>1678</v>
      </c>
      <c r="B380" s="822" t="s">
        <v>1679</v>
      </c>
      <c r="C380" s="822" t="s">
        <v>577</v>
      </c>
      <c r="D380" s="822" t="s">
        <v>944</v>
      </c>
      <c r="E380" s="822" t="s">
        <v>1734</v>
      </c>
      <c r="F380" s="822" t="s">
        <v>1765</v>
      </c>
      <c r="G380" s="822" t="s">
        <v>1766</v>
      </c>
      <c r="H380" s="831">
        <v>357</v>
      </c>
      <c r="I380" s="831">
        <v>653667</v>
      </c>
      <c r="J380" s="822"/>
      <c r="K380" s="822">
        <v>1831</v>
      </c>
      <c r="L380" s="831">
        <v>162</v>
      </c>
      <c r="M380" s="831">
        <v>297270</v>
      </c>
      <c r="N380" s="822"/>
      <c r="O380" s="822">
        <v>1835</v>
      </c>
      <c r="P380" s="831">
        <v>284</v>
      </c>
      <c r="Q380" s="831">
        <v>542156</v>
      </c>
      <c r="R380" s="827"/>
      <c r="S380" s="832">
        <v>1909</v>
      </c>
    </row>
    <row r="381" spans="1:19" ht="14.45" customHeight="1" x14ac:dyDescent="0.2">
      <c r="A381" s="821" t="s">
        <v>1678</v>
      </c>
      <c r="B381" s="822" t="s">
        <v>1679</v>
      </c>
      <c r="C381" s="822" t="s">
        <v>577</v>
      </c>
      <c r="D381" s="822" t="s">
        <v>944</v>
      </c>
      <c r="E381" s="822" t="s">
        <v>1734</v>
      </c>
      <c r="F381" s="822" t="s">
        <v>1767</v>
      </c>
      <c r="G381" s="822" t="s">
        <v>1768</v>
      </c>
      <c r="H381" s="831">
        <v>14</v>
      </c>
      <c r="I381" s="831">
        <v>6034</v>
      </c>
      <c r="J381" s="822"/>
      <c r="K381" s="822">
        <v>431</v>
      </c>
      <c r="L381" s="831">
        <v>8</v>
      </c>
      <c r="M381" s="831">
        <v>3464</v>
      </c>
      <c r="N381" s="822"/>
      <c r="O381" s="822">
        <v>433</v>
      </c>
      <c r="P381" s="831">
        <v>14</v>
      </c>
      <c r="Q381" s="831">
        <v>6328</v>
      </c>
      <c r="R381" s="827"/>
      <c r="S381" s="832">
        <v>452</v>
      </c>
    </row>
    <row r="382" spans="1:19" ht="14.45" customHeight="1" x14ac:dyDescent="0.2">
      <c r="A382" s="821" t="s">
        <v>1678</v>
      </c>
      <c r="B382" s="822" t="s">
        <v>1679</v>
      </c>
      <c r="C382" s="822" t="s">
        <v>577</v>
      </c>
      <c r="D382" s="822" t="s">
        <v>944</v>
      </c>
      <c r="E382" s="822" t="s">
        <v>1734</v>
      </c>
      <c r="F382" s="822" t="s">
        <v>1769</v>
      </c>
      <c r="G382" s="822" t="s">
        <v>1770</v>
      </c>
      <c r="H382" s="831">
        <v>53</v>
      </c>
      <c r="I382" s="831">
        <v>187249</v>
      </c>
      <c r="J382" s="822"/>
      <c r="K382" s="822">
        <v>3533</v>
      </c>
      <c r="L382" s="831">
        <v>19</v>
      </c>
      <c r="M382" s="831">
        <v>67317</v>
      </c>
      <c r="N382" s="822"/>
      <c r="O382" s="822">
        <v>3543</v>
      </c>
      <c r="P382" s="831">
        <v>24</v>
      </c>
      <c r="Q382" s="831">
        <v>86952</v>
      </c>
      <c r="R382" s="827"/>
      <c r="S382" s="832">
        <v>3623</v>
      </c>
    </row>
    <row r="383" spans="1:19" ht="14.45" customHeight="1" x14ac:dyDescent="0.2">
      <c r="A383" s="821" t="s">
        <v>1678</v>
      </c>
      <c r="B383" s="822" t="s">
        <v>1679</v>
      </c>
      <c r="C383" s="822" t="s">
        <v>577</v>
      </c>
      <c r="D383" s="822" t="s">
        <v>944</v>
      </c>
      <c r="E383" s="822" t="s">
        <v>1734</v>
      </c>
      <c r="F383" s="822" t="s">
        <v>1773</v>
      </c>
      <c r="G383" s="822" t="s">
        <v>1774</v>
      </c>
      <c r="H383" s="831"/>
      <c r="I383" s="831"/>
      <c r="J383" s="822"/>
      <c r="K383" s="822"/>
      <c r="L383" s="831"/>
      <c r="M383" s="831"/>
      <c r="N383" s="822"/>
      <c r="O383" s="822"/>
      <c r="P383" s="831">
        <v>116</v>
      </c>
      <c r="Q383" s="831">
        <v>5284.45</v>
      </c>
      <c r="R383" s="827"/>
      <c r="S383" s="832">
        <v>45.555603448275861</v>
      </c>
    </row>
    <row r="384" spans="1:19" ht="14.45" customHeight="1" x14ac:dyDescent="0.2">
      <c r="A384" s="821" t="s">
        <v>1678</v>
      </c>
      <c r="B384" s="822" t="s">
        <v>1679</v>
      </c>
      <c r="C384" s="822" t="s">
        <v>577</v>
      </c>
      <c r="D384" s="822" t="s">
        <v>944</v>
      </c>
      <c r="E384" s="822" t="s">
        <v>1734</v>
      </c>
      <c r="F384" s="822" t="s">
        <v>1775</v>
      </c>
      <c r="G384" s="822" t="s">
        <v>1776</v>
      </c>
      <c r="H384" s="831"/>
      <c r="I384" s="831"/>
      <c r="J384" s="822"/>
      <c r="K384" s="822"/>
      <c r="L384" s="831"/>
      <c r="M384" s="831"/>
      <c r="N384" s="822"/>
      <c r="O384" s="822"/>
      <c r="P384" s="831">
        <v>113</v>
      </c>
      <c r="Q384" s="831">
        <v>4407</v>
      </c>
      <c r="R384" s="827"/>
      <c r="S384" s="832">
        <v>39</v>
      </c>
    </row>
    <row r="385" spans="1:19" ht="14.45" customHeight="1" x14ac:dyDescent="0.2">
      <c r="A385" s="821" t="s">
        <v>1678</v>
      </c>
      <c r="B385" s="822" t="s">
        <v>1679</v>
      </c>
      <c r="C385" s="822" t="s">
        <v>577</v>
      </c>
      <c r="D385" s="822" t="s">
        <v>944</v>
      </c>
      <c r="E385" s="822" t="s">
        <v>1734</v>
      </c>
      <c r="F385" s="822" t="s">
        <v>1781</v>
      </c>
      <c r="G385" s="822" t="s">
        <v>1782</v>
      </c>
      <c r="H385" s="831">
        <v>5</v>
      </c>
      <c r="I385" s="831">
        <v>2190</v>
      </c>
      <c r="J385" s="822"/>
      <c r="K385" s="822">
        <v>438</v>
      </c>
      <c r="L385" s="831">
        <v>5</v>
      </c>
      <c r="M385" s="831">
        <v>2200</v>
      </c>
      <c r="N385" s="822"/>
      <c r="O385" s="822">
        <v>440</v>
      </c>
      <c r="P385" s="831">
        <v>14</v>
      </c>
      <c r="Q385" s="831">
        <v>6426</v>
      </c>
      <c r="R385" s="827"/>
      <c r="S385" s="832">
        <v>459</v>
      </c>
    </row>
    <row r="386" spans="1:19" ht="14.45" customHeight="1" x14ac:dyDescent="0.2">
      <c r="A386" s="821" t="s">
        <v>1678</v>
      </c>
      <c r="B386" s="822" t="s">
        <v>1679</v>
      </c>
      <c r="C386" s="822" t="s">
        <v>577</v>
      </c>
      <c r="D386" s="822" t="s">
        <v>944</v>
      </c>
      <c r="E386" s="822" t="s">
        <v>1734</v>
      </c>
      <c r="F386" s="822" t="s">
        <v>1783</v>
      </c>
      <c r="G386" s="822" t="s">
        <v>1784</v>
      </c>
      <c r="H386" s="831">
        <v>147</v>
      </c>
      <c r="I386" s="831">
        <v>198009</v>
      </c>
      <c r="J386" s="822"/>
      <c r="K386" s="822">
        <v>1347</v>
      </c>
      <c r="L386" s="831">
        <v>63</v>
      </c>
      <c r="M386" s="831">
        <v>85113</v>
      </c>
      <c r="N386" s="822"/>
      <c r="O386" s="822">
        <v>1351</v>
      </c>
      <c r="P386" s="831">
        <v>109</v>
      </c>
      <c r="Q386" s="831">
        <v>153472</v>
      </c>
      <c r="R386" s="827"/>
      <c r="S386" s="832">
        <v>1408</v>
      </c>
    </row>
    <row r="387" spans="1:19" ht="14.45" customHeight="1" x14ac:dyDescent="0.2">
      <c r="A387" s="821" t="s">
        <v>1678</v>
      </c>
      <c r="B387" s="822" t="s">
        <v>1679</v>
      </c>
      <c r="C387" s="822" t="s">
        <v>577</v>
      </c>
      <c r="D387" s="822" t="s">
        <v>944</v>
      </c>
      <c r="E387" s="822" t="s">
        <v>1734</v>
      </c>
      <c r="F387" s="822" t="s">
        <v>1785</v>
      </c>
      <c r="G387" s="822" t="s">
        <v>1786</v>
      </c>
      <c r="H387" s="831">
        <v>13</v>
      </c>
      <c r="I387" s="831">
        <v>6656</v>
      </c>
      <c r="J387" s="822"/>
      <c r="K387" s="822">
        <v>512</v>
      </c>
      <c r="L387" s="831">
        <v>7</v>
      </c>
      <c r="M387" s="831">
        <v>3598</v>
      </c>
      <c r="N387" s="822"/>
      <c r="O387" s="822">
        <v>514</v>
      </c>
      <c r="P387" s="831">
        <v>34</v>
      </c>
      <c r="Q387" s="831">
        <v>18258</v>
      </c>
      <c r="R387" s="827"/>
      <c r="S387" s="832">
        <v>537</v>
      </c>
    </row>
    <row r="388" spans="1:19" ht="14.45" customHeight="1" x14ac:dyDescent="0.2">
      <c r="A388" s="821" t="s">
        <v>1678</v>
      </c>
      <c r="B388" s="822" t="s">
        <v>1679</v>
      </c>
      <c r="C388" s="822" t="s">
        <v>577</v>
      </c>
      <c r="D388" s="822" t="s">
        <v>944</v>
      </c>
      <c r="E388" s="822" t="s">
        <v>1734</v>
      </c>
      <c r="F388" s="822" t="s">
        <v>1787</v>
      </c>
      <c r="G388" s="822" t="s">
        <v>1788</v>
      </c>
      <c r="H388" s="831">
        <v>13</v>
      </c>
      <c r="I388" s="831">
        <v>30446</v>
      </c>
      <c r="J388" s="822"/>
      <c r="K388" s="822">
        <v>2342</v>
      </c>
      <c r="L388" s="831">
        <v>3</v>
      </c>
      <c r="M388" s="831">
        <v>7053</v>
      </c>
      <c r="N388" s="822"/>
      <c r="O388" s="822">
        <v>2351</v>
      </c>
      <c r="P388" s="831">
        <v>7</v>
      </c>
      <c r="Q388" s="831">
        <v>17073</v>
      </c>
      <c r="R388" s="827"/>
      <c r="S388" s="832">
        <v>2439</v>
      </c>
    </row>
    <row r="389" spans="1:19" ht="14.45" customHeight="1" x14ac:dyDescent="0.2">
      <c r="A389" s="821" t="s">
        <v>1678</v>
      </c>
      <c r="B389" s="822" t="s">
        <v>1679</v>
      </c>
      <c r="C389" s="822" t="s">
        <v>577</v>
      </c>
      <c r="D389" s="822" t="s">
        <v>944</v>
      </c>
      <c r="E389" s="822" t="s">
        <v>1734</v>
      </c>
      <c r="F389" s="822" t="s">
        <v>1789</v>
      </c>
      <c r="G389" s="822" t="s">
        <v>1790</v>
      </c>
      <c r="H389" s="831">
        <v>21</v>
      </c>
      <c r="I389" s="831">
        <v>55818</v>
      </c>
      <c r="J389" s="822"/>
      <c r="K389" s="822">
        <v>2658</v>
      </c>
      <c r="L389" s="831">
        <v>9</v>
      </c>
      <c r="M389" s="831">
        <v>24003</v>
      </c>
      <c r="N389" s="822"/>
      <c r="O389" s="822">
        <v>2667</v>
      </c>
      <c r="P389" s="831">
        <v>11</v>
      </c>
      <c r="Q389" s="831">
        <v>30580</v>
      </c>
      <c r="R389" s="827"/>
      <c r="S389" s="832">
        <v>2780</v>
      </c>
    </row>
    <row r="390" spans="1:19" ht="14.45" customHeight="1" x14ac:dyDescent="0.2">
      <c r="A390" s="821" t="s">
        <v>1678</v>
      </c>
      <c r="B390" s="822" t="s">
        <v>1679</v>
      </c>
      <c r="C390" s="822" t="s">
        <v>577</v>
      </c>
      <c r="D390" s="822" t="s">
        <v>944</v>
      </c>
      <c r="E390" s="822" t="s">
        <v>1734</v>
      </c>
      <c r="F390" s="822" t="s">
        <v>1791</v>
      </c>
      <c r="G390" s="822" t="s">
        <v>1792</v>
      </c>
      <c r="H390" s="831"/>
      <c r="I390" s="831"/>
      <c r="J390" s="822"/>
      <c r="K390" s="822"/>
      <c r="L390" s="831"/>
      <c r="M390" s="831"/>
      <c r="N390" s="822"/>
      <c r="O390" s="822"/>
      <c r="P390" s="831">
        <v>2</v>
      </c>
      <c r="Q390" s="831">
        <v>776</v>
      </c>
      <c r="R390" s="827"/>
      <c r="S390" s="832">
        <v>388</v>
      </c>
    </row>
    <row r="391" spans="1:19" ht="14.45" customHeight="1" x14ac:dyDescent="0.2">
      <c r="A391" s="821" t="s">
        <v>1678</v>
      </c>
      <c r="B391" s="822" t="s">
        <v>1679</v>
      </c>
      <c r="C391" s="822" t="s">
        <v>577</v>
      </c>
      <c r="D391" s="822" t="s">
        <v>944</v>
      </c>
      <c r="E391" s="822" t="s">
        <v>1734</v>
      </c>
      <c r="F391" s="822" t="s">
        <v>1795</v>
      </c>
      <c r="G391" s="822" t="s">
        <v>1796</v>
      </c>
      <c r="H391" s="831"/>
      <c r="I391" s="831"/>
      <c r="J391" s="822"/>
      <c r="K391" s="822"/>
      <c r="L391" s="831"/>
      <c r="M391" s="831"/>
      <c r="N391" s="822"/>
      <c r="O391" s="822"/>
      <c r="P391" s="831">
        <v>2</v>
      </c>
      <c r="Q391" s="831">
        <v>2234</v>
      </c>
      <c r="R391" s="827"/>
      <c r="S391" s="832">
        <v>1117</v>
      </c>
    </row>
    <row r="392" spans="1:19" ht="14.45" customHeight="1" x14ac:dyDescent="0.2">
      <c r="A392" s="821" t="s">
        <v>1678</v>
      </c>
      <c r="B392" s="822" t="s">
        <v>1679</v>
      </c>
      <c r="C392" s="822" t="s">
        <v>577</v>
      </c>
      <c r="D392" s="822" t="s">
        <v>944</v>
      </c>
      <c r="E392" s="822" t="s">
        <v>1734</v>
      </c>
      <c r="F392" s="822" t="s">
        <v>1797</v>
      </c>
      <c r="G392" s="822" t="s">
        <v>1798</v>
      </c>
      <c r="H392" s="831">
        <v>4</v>
      </c>
      <c r="I392" s="831">
        <v>2108</v>
      </c>
      <c r="J392" s="822"/>
      <c r="K392" s="822">
        <v>527</v>
      </c>
      <c r="L392" s="831">
        <v>1</v>
      </c>
      <c r="M392" s="831">
        <v>529</v>
      </c>
      <c r="N392" s="822"/>
      <c r="O392" s="822">
        <v>529</v>
      </c>
      <c r="P392" s="831"/>
      <c r="Q392" s="831"/>
      <c r="R392" s="827"/>
      <c r="S392" s="832"/>
    </row>
    <row r="393" spans="1:19" ht="14.45" customHeight="1" x14ac:dyDescent="0.2">
      <c r="A393" s="821" t="s">
        <v>1678</v>
      </c>
      <c r="B393" s="822" t="s">
        <v>1679</v>
      </c>
      <c r="C393" s="822" t="s">
        <v>577</v>
      </c>
      <c r="D393" s="822" t="s">
        <v>944</v>
      </c>
      <c r="E393" s="822" t="s">
        <v>1734</v>
      </c>
      <c r="F393" s="822" t="s">
        <v>1799</v>
      </c>
      <c r="G393" s="822" t="s">
        <v>1800</v>
      </c>
      <c r="H393" s="831">
        <v>4</v>
      </c>
      <c r="I393" s="831">
        <v>572</v>
      </c>
      <c r="J393" s="822"/>
      <c r="K393" s="822">
        <v>143</v>
      </c>
      <c r="L393" s="831"/>
      <c r="M393" s="831"/>
      <c r="N393" s="822"/>
      <c r="O393" s="822"/>
      <c r="P393" s="831"/>
      <c r="Q393" s="831"/>
      <c r="R393" s="827"/>
      <c r="S393" s="832"/>
    </row>
    <row r="394" spans="1:19" ht="14.45" customHeight="1" x14ac:dyDescent="0.2">
      <c r="A394" s="821" t="s">
        <v>1678</v>
      </c>
      <c r="B394" s="822" t="s">
        <v>1679</v>
      </c>
      <c r="C394" s="822" t="s">
        <v>577</v>
      </c>
      <c r="D394" s="822" t="s">
        <v>944</v>
      </c>
      <c r="E394" s="822" t="s">
        <v>1734</v>
      </c>
      <c r="F394" s="822" t="s">
        <v>1805</v>
      </c>
      <c r="G394" s="822" t="s">
        <v>1806</v>
      </c>
      <c r="H394" s="831">
        <v>14</v>
      </c>
      <c r="I394" s="831">
        <v>10108</v>
      </c>
      <c r="J394" s="822"/>
      <c r="K394" s="822">
        <v>722</v>
      </c>
      <c r="L394" s="831">
        <v>3</v>
      </c>
      <c r="M394" s="831">
        <v>2172</v>
      </c>
      <c r="N394" s="822"/>
      <c r="O394" s="822">
        <v>724</v>
      </c>
      <c r="P394" s="831">
        <v>8</v>
      </c>
      <c r="Q394" s="831">
        <v>6016</v>
      </c>
      <c r="R394" s="827"/>
      <c r="S394" s="832">
        <v>752</v>
      </c>
    </row>
    <row r="395" spans="1:19" ht="14.45" customHeight="1" x14ac:dyDescent="0.2">
      <c r="A395" s="821" t="s">
        <v>1678</v>
      </c>
      <c r="B395" s="822" t="s">
        <v>1679</v>
      </c>
      <c r="C395" s="822" t="s">
        <v>577</v>
      </c>
      <c r="D395" s="822" t="s">
        <v>944</v>
      </c>
      <c r="E395" s="822" t="s">
        <v>1734</v>
      </c>
      <c r="F395" s="822" t="s">
        <v>1815</v>
      </c>
      <c r="G395" s="822" t="s">
        <v>1816</v>
      </c>
      <c r="H395" s="831"/>
      <c r="I395" s="831"/>
      <c r="J395" s="822"/>
      <c r="K395" s="822"/>
      <c r="L395" s="831"/>
      <c r="M395" s="831"/>
      <c r="N395" s="822"/>
      <c r="O395" s="822"/>
      <c r="P395" s="831">
        <v>1</v>
      </c>
      <c r="Q395" s="831">
        <v>0</v>
      </c>
      <c r="R395" s="827"/>
      <c r="S395" s="832">
        <v>0</v>
      </c>
    </row>
    <row r="396" spans="1:19" ht="14.45" customHeight="1" x14ac:dyDescent="0.2">
      <c r="A396" s="821" t="s">
        <v>1678</v>
      </c>
      <c r="B396" s="822" t="s">
        <v>1679</v>
      </c>
      <c r="C396" s="822" t="s">
        <v>577</v>
      </c>
      <c r="D396" s="822" t="s">
        <v>940</v>
      </c>
      <c r="E396" s="822" t="s">
        <v>1680</v>
      </c>
      <c r="F396" s="822" t="s">
        <v>1681</v>
      </c>
      <c r="G396" s="822" t="s">
        <v>1682</v>
      </c>
      <c r="H396" s="831"/>
      <c r="I396" s="831"/>
      <c r="J396" s="822"/>
      <c r="K396" s="822"/>
      <c r="L396" s="831"/>
      <c r="M396" s="831"/>
      <c r="N396" s="822"/>
      <c r="O396" s="822"/>
      <c r="P396" s="831">
        <v>3</v>
      </c>
      <c r="Q396" s="831">
        <v>5291.3099999999995</v>
      </c>
      <c r="R396" s="827"/>
      <c r="S396" s="832">
        <v>1763.7699999999998</v>
      </c>
    </row>
    <row r="397" spans="1:19" ht="14.45" customHeight="1" x14ac:dyDescent="0.2">
      <c r="A397" s="821" t="s">
        <v>1678</v>
      </c>
      <c r="B397" s="822" t="s">
        <v>1679</v>
      </c>
      <c r="C397" s="822" t="s">
        <v>577</v>
      </c>
      <c r="D397" s="822" t="s">
        <v>940</v>
      </c>
      <c r="E397" s="822" t="s">
        <v>1683</v>
      </c>
      <c r="F397" s="822" t="s">
        <v>1686</v>
      </c>
      <c r="G397" s="822" t="s">
        <v>1687</v>
      </c>
      <c r="H397" s="831">
        <v>205</v>
      </c>
      <c r="I397" s="831">
        <v>510.45</v>
      </c>
      <c r="J397" s="822"/>
      <c r="K397" s="822">
        <v>2.4899999999999998</v>
      </c>
      <c r="L397" s="831">
        <v>1494</v>
      </c>
      <c r="M397" s="831">
        <v>3720.0599999999995</v>
      </c>
      <c r="N397" s="822"/>
      <c r="O397" s="822">
        <v>2.4899999999999998</v>
      </c>
      <c r="P397" s="831">
        <v>4926</v>
      </c>
      <c r="Q397" s="831">
        <v>12760.5</v>
      </c>
      <c r="R397" s="827"/>
      <c r="S397" s="832">
        <v>2.5904384896467723</v>
      </c>
    </row>
    <row r="398" spans="1:19" ht="14.45" customHeight="1" x14ac:dyDescent="0.2">
      <c r="A398" s="821" t="s">
        <v>1678</v>
      </c>
      <c r="B398" s="822" t="s">
        <v>1679</v>
      </c>
      <c r="C398" s="822" t="s">
        <v>577</v>
      </c>
      <c r="D398" s="822" t="s">
        <v>940</v>
      </c>
      <c r="E398" s="822" t="s">
        <v>1683</v>
      </c>
      <c r="F398" s="822" t="s">
        <v>1688</v>
      </c>
      <c r="G398" s="822" t="s">
        <v>1689</v>
      </c>
      <c r="H398" s="831">
        <v>180</v>
      </c>
      <c r="I398" s="831">
        <v>1278</v>
      </c>
      <c r="J398" s="822"/>
      <c r="K398" s="822">
        <v>7.1</v>
      </c>
      <c r="L398" s="831">
        <v>913</v>
      </c>
      <c r="M398" s="831">
        <v>6527.9500000000007</v>
      </c>
      <c r="N398" s="822"/>
      <c r="O398" s="822">
        <v>7.15</v>
      </c>
      <c r="P398" s="831">
        <v>8974</v>
      </c>
      <c r="Q398" s="831">
        <v>65510.2</v>
      </c>
      <c r="R398" s="827"/>
      <c r="S398" s="832">
        <v>7.3</v>
      </c>
    </row>
    <row r="399" spans="1:19" ht="14.45" customHeight="1" x14ac:dyDescent="0.2">
      <c r="A399" s="821" t="s">
        <v>1678</v>
      </c>
      <c r="B399" s="822" t="s">
        <v>1679</v>
      </c>
      <c r="C399" s="822" t="s">
        <v>577</v>
      </c>
      <c r="D399" s="822" t="s">
        <v>940</v>
      </c>
      <c r="E399" s="822" t="s">
        <v>1683</v>
      </c>
      <c r="F399" s="822" t="s">
        <v>1692</v>
      </c>
      <c r="G399" s="822" t="s">
        <v>1693</v>
      </c>
      <c r="H399" s="831"/>
      <c r="I399" s="831"/>
      <c r="J399" s="822"/>
      <c r="K399" s="822"/>
      <c r="L399" s="831">
        <v>1453</v>
      </c>
      <c r="M399" s="831">
        <v>7526.54</v>
      </c>
      <c r="N399" s="822"/>
      <c r="O399" s="822">
        <v>5.18</v>
      </c>
      <c r="P399" s="831">
        <v>9454</v>
      </c>
      <c r="Q399" s="831">
        <v>50389.819999999992</v>
      </c>
      <c r="R399" s="827"/>
      <c r="S399" s="832">
        <v>5.3299999999999992</v>
      </c>
    </row>
    <row r="400" spans="1:19" ht="14.45" customHeight="1" x14ac:dyDescent="0.2">
      <c r="A400" s="821" t="s">
        <v>1678</v>
      </c>
      <c r="B400" s="822" t="s">
        <v>1679</v>
      </c>
      <c r="C400" s="822" t="s">
        <v>577</v>
      </c>
      <c r="D400" s="822" t="s">
        <v>940</v>
      </c>
      <c r="E400" s="822" t="s">
        <v>1683</v>
      </c>
      <c r="F400" s="822" t="s">
        <v>1694</v>
      </c>
      <c r="G400" s="822" t="s">
        <v>1695</v>
      </c>
      <c r="H400" s="831">
        <v>168</v>
      </c>
      <c r="I400" s="831">
        <v>1572.48</v>
      </c>
      <c r="J400" s="822"/>
      <c r="K400" s="822">
        <v>9.36</v>
      </c>
      <c r="L400" s="831">
        <v>275</v>
      </c>
      <c r="M400" s="831">
        <v>2552</v>
      </c>
      <c r="N400" s="822"/>
      <c r="O400" s="822">
        <v>9.2799999999999994</v>
      </c>
      <c r="P400" s="831">
        <v>482.5</v>
      </c>
      <c r="Q400" s="831">
        <v>4559.6200000000008</v>
      </c>
      <c r="R400" s="827"/>
      <c r="S400" s="832">
        <v>9.449989637305702</v>
      </c>
    </row>
    <row r="401" spans="1:19" ht="14.45" customHeight="1" x14ac:dyDescent="0.2">
      <c r="A401" s="821" t="s">
        <v>1678</v>
      </c>
      <c r="B401" s="822" t="s">
        <v>1679</v>
      </c>
      <c r="C401" s="822" t="s">
        <v>577</v>
      </c>
      <c r="D401" s="822" t="s">
        <v>940</v>
      </c>
      <c r="E401" s="822" t="s">
        <v>1683</v>
      </c>
      <c r="F401" s="822" t="s">
        <v>1696</v>
      </c>
      <c r="G401" s="822" t="s">
        <v>1697</v>
      </c>
      <c r="H401" s="831">
        <v>151</v>
      </c>
      <c r="I401" s="831">
        <v>1419.4</v>
      </c>
      <c r="J401" s="822"/>
      <c r="K401" s="822">
        <v>9.4</v>
      </c>
      <c r="L401" s="831">
        <v>320</v>
      </c>
      <c r="M401" s="831">
        <v>2982.4</v>
      </c>
      <c r="N401" s="822"/>
      <c r="O401" s="822">
        <v>9.32</v>
      </c>
      <c r="P401" s="831">
        <v>463</v>
      </c>
      <c r="Q401" s="831">
        <v>4393.87</v>
      </c>
      <c r="R401" s="827"/>
      <c r="S401" s="832">
        <v>9.49</v>
      </c>
    </row>
    <row r="402" spans="1:19" ht="14.45" customHeight="1" x14ac:dyDescent="0.2">
      <c r="A402" s="821" t="s">
        <v>1678</v>
      </c>
      <c r="B402" s="822" t="s">
        <v>1679</v>
      </c>
      <c r="C402" s="822" t="s">
        <v>577</v>
      </c>
      <c r="D402" s="822" t="s">
        <v>940</v>
      </c>
      <c r="E402" s="822" t="s">
        <v>1683</v>
      </c>
      <c r="F402" s="822" t="s">
        <v>1698</v>
      </c>
      <c r="G402" s="822" t="s">
        <v>1699</v>
      </c>
      <c r="H402" s="831"/>
      <c r="I402" s="831"/>
      <c r="J402" s="822"/>
      <c r="K402" s="822"/>
      <c r="L402" s="831"/>
      <c r="M402" s="831"/>
      <c r="N402" s="822"/>
      <c r="O402" s="822"/>
      <c r="P402" s="831">
        <v>1310</v>
      </c>
      <c r="Q402" s="831">
        <v>13859.800000000001</v>
      </c>
      <c r="R402" s="827"/>
      <c r="S402" s="832">
        <v>10.58</v>
      </c>
    </row>
    <row r="403" spans="1:19" ht="14.45" customHeight="1" x14ac:dyDescent="0.2">
      <c r="A403" s="821" t="s">
        <v>1678</v>
      </c>
      <c r="B403" s="822" t="s">
        <v>1679</v>
      </c>
      <c r="C403" s="822" t="s">
        <v>577</v>
      </c>
      <c r="D403" s="822" t="s">
        <v>940</v>
      </c>
      <c r="E403" s="822" t="s">
        <v>1683</v>
      </c>
      <c r="F403" s="822" t="s">
        <v>1700</v>
      </c>
      <c r="G403" s="822" t="s">
        <v>1701</v>
      </c>
      <c r="H403" s="831"/>
      <c r="I403" s="831"/>
      <c r="J403" s="822"/>
      <c r="K403" s="822"/>
      <c r="L403" s="831">
        <v>1</v>
      </c>
      <c r="M403" s="831">
        <v>66.75</v>
      </c>
      <c r="N403" s="822"/>
      <c r="O403" s="822">
        <v>66.75</v>
      </c>
      <c r="P403" s="831">
        <v>0.19</v>
      </c>
      <c r="Q403" s="831">
        <v>13.14</v>
      </c>
      <c r="R403" s="827"/>
      <c r="S403" s="832">
        <v>69.15789473684211</v>
      </c>
    </row>
    <row r="404" spans="1:19" ht="14.45" customHeight="1" x14ac:dyDescent="0.2">
      <c r="A404" s="821" t="s">
        <v>1678</v>
      </c>
      <c r="B404" s="822" t="s">
        <v>1679</v>
      </c>
      <c r="C404" s="822" t="s">
        <v>577</v>
      </c>
      <c r="D404" s="822" t="s">
        <v>940</v>
      </c>
      <c r="E404" s="822" t="s">
        <v>1683</v>
      </c>
      <c r="F404" s="822" t="s">
        <v>1704</v>
      </c>
      <c r="G404" s="822" t="s">
        <v>1705</v>
      </c>
      <c r="H404" s="831"/>
      <c r="I404" s="831"/>
      <c r="J404" s="822"/>
      <c r="K404" s="822"/>
      <c r="L404" s="831">
        <v>1675</v>
      </c>
      <c r="M404" s="831">
        <v>33600.5</v>
      </c>
      <c r="N404" s="822"/>
      <c r="O404" s="822">
        <v>20.059999999999999</v>
      </c>
      <c r="P404" s="831">
        <v>5260</v>
      </c>
      <c r="Q404" s="831">
        <v>107830</v>
      </c>
      <c r="R404" s="827"/>
      <c r="S404" s="832">
        <v>20.5</v>
      </c>
    </row>
    <row r="405" spans="1:19" ht="14.45" customHeight="1" x14ac:dyDescent="0.2">
      <c r="A405" s="821" t="s">
        <v>1678</v>
      </c>
      <c r="B405" s="822" t="s">
        <v>1679</v>
      </c>
      <c r="C405" s="822" t="s">
        <v>577</v>
      </c>
      <c r="D405" s="822" t="s">
        <v>940</v>
      </c>
      <c r="E405" s="822" t="s">
        <v>1683</v>
      </c>
      <c r="F405" s="822" t="s">
        <v>1708</v>
      </c>
      <c r="G405" s="822" t="s">
        <v>1709</v>
      </c>
      <c r="H405" s="831"/>
      <c r="I405" s="831"/>
      <c r="J405" s="822"/>
      <c r="K405" s="822"/>
      <c r="L405" s="831">
        <v>5</v>
      </c>
      <c r="M405" s="831">
        <v>9230.5999999999985</v>
      </c>
      <c r="N405" s="822"/>
      <c r="O405" s="822">
        <v>1846.1199999999997</v>
      </c>
      <c r="P405" s="831">
        <v>36</v>
      </c>
      <c r="Q405" s="831">
        <v>66709.800000000032</v>
      </c>
      <c r="R405" s="827"/>
      <c r="S405" s="832">
        <v>1853.0500000000009</v>
      </c>
    </row>
    <row r="406" spans="1:19" ht="14.45" customHeight="1" x14ac:dyDescent="0.2">
      <c r="A406" s="821" t="s">
        <v>1678</v>
      </c>
      <c r="B406" s="822" t="s">
        <v>1679</v>
      </c>
      <c r="C406" s="822" t="s">
        <v>577</v>
      </c>
      <c r="D406" s="822" t="s">
        <v>940</v>
      </c>
      <c r="E406" s="822" t="s">
        <v>1683</v>
      </c>
      <c r="F406" s="822" t="s">
        <v>1710</v>
      </c>
      <c r="G406" s="822" t="s">
        <v>1711</v>
      </c>
      <c r="H406" s="831"/>
      <c r="I406" s="831"/>
      <c r="J406" s="822"/>
      <c r="K406" s="822"/>
      <c r="L406" s="831"/>
      <c r="M406" s="831"/>
      <c r="N406" s="822"/>
      <c r="O406" s="822"/>
      <c r="P406" s="831">
        <v>800</v>
      </c>
      <c r="Q406" s="831">
        <v>159496</v>
      </c>
      <c r="R406" s="827"/>
      <c r="S406" s="832">
        <v>199.37</v>
      </c>
    </row>
    <row r="407" spans="1:19" ht="14.45" customHeight="1" x14ac:dyDescent="0.2">
      <c r="A407" s="821" t="s">
        <v>1678</v>
      </c>
      <c r="B407" s="822" t="s">
        <v>1679</v>
      </c>
      <c r="C407" s="822" t="s">
        <v>577</v>
      </c>
      <c r="D407" s="822" t="s">
        <v>940</v>
      </c>
      <c r="E407" s="822" t="s">
        <v>1683</v>
      </c>
      <c r="F407" s="822" t="s">
        <v>1712</v>
      </c>
      <c r="G407" s="822" t="s">
        <v>1713</v>
      </c>
      <c r="H407" s="831">
        <v>10451</v>
      </c>
      <c r="I407" s="831">
        <v>38866.460000000006</v>
      </c>
      <c r="J407" s="822"/>
      <c r="K407" s="822">
        <v>3.7189225911396044</v>
      </c>
      <c r="L407" s="831">
        <v>21697</v>
      </c>
      <c r="M407" s="831">
        <v>79411.02</v>
      </c>
      <c r="N407" s="822"/>
      <c r="O407" s="822">
        <v>3.66</v>
      </c>
      <c r="P407" s="831">
        <v>86649</v>
      </c>
      <c r="Q407" s="831">
        <v>330132.68999999994</v>
      </c>
      <c r="R407" s="827"/>
      <c r="S407" s="832">
        <v>3.8099999999999992</v>
      </c>
    </row>
    <row r="408" spans="1:19" ht="14.45" customHeight="1" x14ac:dyDescent="0.2">
      <c r="A408" s="821" t="s">
        <v>1678</v>
      </c>
      <c r="B408" s="822" t="s">
        <v>1679</v>
      </c>
      <c r="C408" s="822" t="s">
        <v>577</v>
      </c>
      <c r="D408" s="822" t="s">
        <v>940</v>
      </c>
      <c r="E408" s="822" t="s">
        <v>1683</v>
      </c>
      <c r="F408" s="822" t="s">
        <v>1714</v>
      </c>
      <c r="G408" s="822" t="s">
        <v>1715</v>
      </c>
      <c r="H408" s="831"/>
      <c r="I408" s="831"/>
      <c r="J408" s="822"/>
      <c r="K408" s="822"/>
      <c r="L408" s="831"/>
      <c r="M408" s="831"/>
      <c r="N408" s="822"/>
      <c r="O408" s="822"/>
      <c r="P408" s="831">
        <v>891</v>
      </c>
      <c r="Q408" s="831">
        <v>5524.2000000000007</v>
      </c>
      <c r="R408" s="827"/>
      <c r="S408" s="832">
        <v>6.2000000000000011</v>
      </c>
    </row>
    <row r="409" spans="1:19" ht="14.45" customHeight="1" x14ac:dyDescent="0.2">
      <c r="A409" s="821" t="s">
        <v>1678</v>
      </c>
      <c r="B409" s="822" t="s">
        <v>1679</v>
      </c>
      <c r="C409" s="822" t="s">
        <v>577</v>
      </c>
      <c r="D409" s="822" t="s">
        <v>940</v>
      </c>
      <c r="E409" s="822" t="s">
        <v>1683</v>
      </c>
      <c r="F409" s="822" t="s">
        <v>1718</v>
      </c>
      <c r="G409" s="822" t="s">
        <v>1719</v>
      </c>
      <c r="H409" s="831">
        <v>184</v>
      </c>
      <c r="I409" s="831">
        <v>3744.3999999999996</v>
      </c>
      <c r="J409" s="822"/>
      <c r="K409" s="822">
        <v>20.349999999999998</v>
      </c>
      <c r="L409" s="831">
        <v>3957</v>
      </c>
      <c r="M409" s="831">
        <v>81514.200000000012</v>
      </c>
      <c r="N409" s="822"/>
      <c r="O409" s="822">
        <v>20.6</v>
      </c>
      <c r="P409" s="831">
        <v>7392</v>
      </c>
      <c r="Q409" s="831">
        <v>155971.20000000001</v>
      </c>
      <c r="R409" s="827"/>
      <c r="S409" s="832">
        <v>21.1</v>
      </c>
    </row>
    <row r="410" spans="1:19" ht="14.45" customHeight="1" x14ac:dyDescent="0.2">
      <c r="A410" s="821" t="s">
        <v>1678</v>
      </c>
      <c r="B410" s="822" t="s">
        <v>1679</v>
      </c>
      <c r="C410" s="822" t="s">
        <v>577</v>
      </c>
      <c r="D410" s="822" t="s">
        <v>940</v>
      </c>
      <c r="E410" s="822" t="s">
        <v>1683</v>
      </c>
      <c r="F410" s="822" t="s">
        <v>1722</v>
      </c>
      <c r="G410" s="822" t="s">
        <v>1723</v>
      </c>
      <c r="H410" s="831">
        <v>2597</v>
      </c>
      <c r="I410" s="831">
        <v>49602.7</v>
      </c>
      <c r="J410" s="822"/>
      <c r="K410" s="822">
        <v>19.099999999999998</v>
      </c>
      <c r="L410" s="831"/>
      <c r="M410" s="831"/>
      <c r="N410" s="822"/>
      <c r="O410" s="822"/>
      <c r="P410" s="831">
        <v>7721</v>
      </c>
      <c r="Q410" s="831">
        <v>151099.96999999997</v>
      </c>
      <c r="R410" s="827"/>
      <c r="S410" s="832">
        <v>19.569999999999997</v>
      </c>
    </row>
    <row r="411" spans="1:19" ht="14.45" customHeight="1" x14ac:dyDescent="0.2">
      <c r="A411" s="821" t="s">
        <v>1678</v>
      </c>
      <c r="B411" s="822" t="s">
        <v>1679</v>
      </c>
      <c r="C411" s="822" t="s">
        <v>577</v>
      </c>
      <c r="D411" s="822" t="s">
        <v>940</v>
      </c>
      <c r="E411" s="822" t="s">
        <v>1734</v>
      </c>
      <c r="F411" s="822" t="s">
        <v>1735</v>
      </c>
      <c r="G411" s="822" t="s">
        <v>1736</v>
      </c>
      <c r="H411" s="831"/>
      <c r="I411" s="831"/>
      <c r="J411" s="822"/>
      <c r="K411" s="822"/>
      <c r="L411" s="831">
        <v>7</v>
      </c>
      <c r="M411" s="831">
        <v>266</v>
      </c>
      <c r="N411" s="822"/>
      <c r="O411" s="822">
        <v>38</v>
      </c>
      <c r="P411" s="831">
        <v>113</v>
      </c>
      <c r="Q411" s="831">
        <v>4520</v>
      </c>
      <c r="R411" s="827"/>
      <c r="S411" s="832">
        <v>40</v>
      </c>
    </row>
    <row r="412" spans="1:19" ht="14.45" customHeight="1" x14ac:dyDescent="0.2">
      <c r="A412" s="821" t="s">
        <v>1678</v>
      </c>
      <c r="B412" s="822" t="s">
        <v>1679</v>
      </c>
      <c r="C412" s="822" t="s">
        <v>577</v>
      </c>
      <c r="D412" s="822" t="s">
        <v>940</v>
      </c>
      <c r="E412" s="822" t="s">
        <v>1734</v>
      </c>
      <c r="F412" s="822" t="s">
        <v>1737</v>
      </c>
      <c r="G412" s="822" t="s">
        <v>1738</v>
      </c>
      <c r="H412" s="831"/>
      <c r="I412" s="831"/>
      <c r="J412" s="822"/>
      <c r="K412" s="822"/>
      <c r="L412" s="831"/>
      <c r="M412" s="831"/>
      <c r="N412" s="822"/>
      <c r="O412" s="822"/>
      <c r="P412" s="831">
        <v>1</v>
      </c>
      <c r="Q412" s="831">
        <v>472</v>
      </c>
      <c r="R412" s="827"/>
      <c r="S412" s="832">
        <v>472</v>
      </c>
    </row>
    <row r="413" spans="1:19" ht="14.45" customHeight="1" x14ac:dyDescent="0.2">
      <c r="A413" s="821" t="s">
        <v>1678</v>
      </c>
      <c r="B413" s="822" t="s">
        <v>1679</v>
      </c>
      <c r="C413" s="822" t="s">
        <v>577</v>
      </c>
      <c r="D413" s="822" t="s">
        <v>940</v>
      </c>
      <c r="E413" s="822" t="s">
        <v>1734</v>
      </c>
      <c r="F413" s="822" t="s">
        <v>1739</v>
      </c>
      <c r="G413" s="822" t="s">
        <v>1740</v>
      </c>
      <c r="H413" s="831"/>
      <c r="I413" s="831"/>
      <c r="J413" s="822"/>
      <c r="K413" s="822"/>
      <c r="L413" s="831">
        <v>52</v>
      </c>
      <c r="M413" s="831">
        <v>9360</v>
      </c>
      <c r="N413" s="822"/>
      <c r="O413" s="822">
        <v>180</v>
      </c>
      <c r="P413" s="831">
        <v>197</v>
      </c>
      <c r="Q413" s="831">
        <v>38218</v>
      </c>
      <c r="R413" s="827"/>
      <c r="S413" s="832">
        <v>194</v>
      </c>
    </row>
    <row r="414" spans="1:19" ht="14.45" customHeight="1" x14ac:dyDescent="0.2">
      <c r="A414" s="821" t="s">
        <v>1678</v>
      </c>
      <c r="B414" s="822" t="s">
        <v>1679</v>
      </c>
      <c r="C414" s="822" t="s">
        <v>577</v>
      </c>
      <c r="D414" s="822" t="s">
        <v>940</v>
      </c>
      <c r="E414" s="822" t="s">
        <v>1734</v>
      </c>
      <c r="F414" s="822" t="s">
        <v>1745</v>
      </c>
      <c r="G414" s="822" t="s">
        <v>1746</v>
      </c>
      <c r="H414" s="831"/>
      <c r="I414" s="831"/>
      <c r="J414" s="822"/>
      <c r="K414" s="822"/>
      <c r="L414" s="831">
        <v>1</v>
      </c>
      <c r="M414" s="831">
        <v>2052</v>
      </c>
      <c r="N414" s="822"/>
      <c r="O414" s="822">
        <v>2052</v>
      </c>
      <c r="P414" s="831">
        <v>8</v>
      </c>
      <c r="Q414" s="831">
        <v>17016</v>
      </c>
      <c r="R414" s="827"/>
      <c r="S414" s="832">
        <v>2127</v>
      </c>
    </row>
    <row r="415" spans="1:19" ht="14.45" customHeight="1" x14ac:dyDescent="0.2">
      <c r="A415" s="821" t="s">
        <v>1678</v>
      </c>
      <c r="B415" s="822" t="s">
        <v>1679</v>
      </c>
      <c r="C415" s="822" t="s">
        <v>577</v>
      </c>
      <c r="D415" s="822" t="s">
        <v>940</v>
      </c>
      <c r="E415" s="822" t="s">
        <v>1734</v>
      </c>
      <c r="F415" s="822" t="s">
        <v>1751</v>
      </c>
      <c r="G415" s="822" t="s">
        <v>1752</v>
      </c>
      <c r="H415" s="831"/>
      <c r="I415" s="831"/>
      <c r="J415" s="822"/>
      <c r="K415" s="822"/>
      <c r="L415" s="831"/>
      <c r="M415" s="831"/>
      <c r="N415" s="822"/>
      <c r="O415" s="822"/>
      <c r="P415" s="831">
        <v>1</v>
      </c>
      <c r="Q415" s="831">
        <v>1403</v>
      </c>
      <c r="R415" s="827"/>
      <c r="S415" s="832">
        <v>1403</v>
      </c>
    </row>
    <row r="416" spans="1:19" ht="14.45" customHeight="1" x14ac:dyDescent="0.2">
      <c r="A416" s="821" t="s">
        <v>1678</v>
      </c>
      <c r="B416" s="822" t="s">
        <v>1679</v>
      </c>
      <c r="C416" s="822" t="s">
        <v>577</v>
      </c>
      <c r="D416" s="822" t="s">
        <v>940</v>
      </c>
      <c r="E416" s="822" t="s">
        <v>1734</v>
      </c>
      <c r="F416" s="822" t="s">
        <v>1753</v>
      </c>
      <c r="G416" s="822" t="s">
        <v>1754</v>
      </c>
      <c r="H416" s="831"/>
      <c r="I416" s="831"/>
      <c r="J416" s="822"/>
      <c r="K416" s="822"/>
      <c r="L416" s="831">
        <v>2</v>
      </c>
      <c r="M416" s="831">
        <v>2882</v>
      </c>
      <c r="N416" s="822"/>
      <c r="O416" s="822">
        <v>1441</v>
      </c>
      <c r="P416" s="831">
        <v>8</v>
      </c>
      <c r="Q416" s="831">
        <v>11920</v>
      </c>
      <c r="R416" s="827"/>
      <c r="S416" s="832">
        <v>1490</v>
      </c>
    </row>
    <row r="417" spans="1:19" ht="14.45" customHeight="1" x14ac:dyDescent="0.2">
      <c r="A417" s="821" t="s">
        <v>1678</v>
      </c>
      <c r="B417" s="822" t="s">
        <v>1679</v>
      </c>
      <c r="C417" s="822" t="s">
        <v>577</v>
      </c>
      <c r="D417" s="822" t="s">
        <v>940</v>
      </c>
      <c r="E417" s="822" t="s">
        <v>1734</v>
      </c>
      <c r="F417" s="822" t="s">
        <v>1755</v>
      </c>
      <c r="G417" s="822" t="s">
        <v>1756</v>
      </c>
      <c r="H417" s="831">
        <v>1</v>
      </c>
      <c r="I417" s="831">
        <v>1920</v>
      </c>
      <c r="J417" s="822"/>
      <c r="K417" s="822">
        <v>1920</v>
      </c>
      <c r="L417" s="831">
        <v>2</v>
      </c>
      <c r="M417" s="831">
        <v>3850</v>
      </c>
      <c r="N417" s="822"/>
      <c r="O417" s="822">
        <v>1925</v>
      </c>
      <c r="P417" s="831">
        <v>13</v>
      </c>
      <c r="Q417" s="831">
        <v>26000</v>
      </c>
      <c r="R417" s="827"/>
      <c r="S417" s="832">
        <v>2000</v>
      </c>
    </row>
    <row r="418" spans="1:19" ht="14.45" customHeight="1" x14ac:dyDescent="0.2">
      <c r="A418" s="821" t="s">
        <v>1678</v>
      </c>
      <c r="B418" s="822" t="s">
        <v>1679</v>
      </c>
      <c r="C418" s="822" t="s">
        <v>577</v>
      </c>
      <c r="D418" s="822" t="s">
        <v>940</v>
      </c>
      <c r="E418" s="822" t="s">
        <v>1734</v>
      </c>
      <c r="F418" s="822" t="s">
        <v>1757</v>
      </c>
      <c r="G418" s="822" t="s">
        <v>1758</v>
      </c>
      <c r="H418" s="831">
        <v>1</v>
      </c>
      <c r="I418" s="831">
        <v>1219</v>
      </c>
      <c r="J418" s="822"/>
      <c r="K418" s="822">
        <v>1219</v>
      </c>
      <c r="L418" s="831">
        <v>1</v>
      </c>
      <c r="M418" s="831">
        <v>1223</v>
      </c>
      <c r="N418" s="822"/>
      <c r="O418" s="822">
        <v>1223</v>
      </c>
      <c r="P418" s="831">
        <v>5</v>
      </c>
      <c r="Q418" s="831">
        <v>6335</v>
      </c>
      <c r="R418" s="827"/>
      <c r="S418" s="832">
        <v>1267</v>
      </c>
    </row>
    <row r="419" spans="1:19" ht="14.45" customHeight="1" x14ac:dyDescent="0.2">
      <c r="A419" s="821" t="s">
        <v>1678</v>
      </c>
      <c r="B419" s="822" t="s">
        <v>1679</v>
      </c>
      <c r="C419" s="822" t="s">
        <v>577</v>
      </c>
      <c r="D419" s="822" t="s">
        <v>940</v>
      </c>
      <c r="E419" s="822" t="s">
        <v>1734</v>
      </c>
      <c r="F419" s="822" t="s">
        <v>1759</v>
      </c>
      <c r="G419" s="822" t="s">
        <v>1760</v>
      </c>
      <c r="H419" s="831"/>
      <c r="I419" s="831"/>
      <c r="J419" s="822"/>
      <c r="K419" s="822"/>
      <c r="L419" s="831">
        <v>5</v>
      </c>
      <c r="M419" s="831">
        <v>3435</v>
      </c>
      <c r="N419" s="822"/>
      <c r="O419" s="822">
        <v>687</v>
      </c>
      <c r="P419" s="831">
        <v>36</v>
      </c>
      <c r="Q419" s="831">
        <v>25740</v>
      </c>
      <c r="R419" s="827"/>
      <c r="S419" s="832">
        <v>715</v>
      </c>
    </row>
    <row r="420" spans="1:19" ht="14.45" customHeight="1" x14ac:dyDescent="0.2">
      <c r="A420" s="821" t="s">
        <v>1678</v>
      </c>
      <c r="B420" s="822" t="s">
        <v>1679</v>
      </c>
      <c r="C420" s="822" t="s">
        <v>577</v>
      </c>
      <c r="D420" s="822" t="s">
        <v>940</v>
      </c>
      <c r="E420" s="822" t="s">
        <v>1734</v>
      </c>
      <c r="F420" s="822" t="s">
        <v>1761</v>
      </c>
      <c r="G420" s="822" t="s">
        <v>1762</v>
      </c>
      <c r="H420" s="831">
        <v>1</v>
      </c>
      <c r="I420" s="831">
        <v>720</v>
      </c>
      <c r="J420" s="822"/>
      <c r="K420" s="822">
        <v>720</v>
      </c>
      <c r="L420" s="831">
        <v>3</v>
      </c>
      <c r="M420" s="831">
        <v>2166</v>
      </c>
      <c r="N420" s="822"/>
      <c r="O420" s="822">
        <v>722</v>
      </c>
      <c r="P420" s="831">
        <v>14</v>
      </c>
      <c r="Q420" s="831">
        <v>10556</v>
      </c>
      <c r="R420" s="827"/>
      <c r="S420" s="832">
        <v>754</v>
      </c>
    </row>
    <row r="421" spans="1:19" ht="14.45" customHeight="1" x14ac:dyDescent="0.2">
      <c r="A421" s="821" t="s">
        <v>1678</v>
      </c>
      <c r="B421" s="822" t="s">
        <v>1679</v>
      </c>
      <c r="C421" s="822" t="s">
        <v>577</v>
      </c>
      <c r="D421" s="822" t="s">
        <v>940</v>
      </c>
      <c r="E421" s="822" t="s">
        <v>1734</v>
      </c>
      <c r="F421" s="822" t="s">
        <v>1765</v>
      </c>
      <c r="G421" s="822" t="s">
        <v>1766</v>
      </c>
      <c r="H421" s="831">
        <v>31</v>
      </c>
      <c r="I421" s="831">
        <v>56761</v>
      </c>
      <c r="J421" s="822"/>
      <c r="K421" s="822">
        <v>1831</v>
      </c>
      <c r="L421" s="831">
        <v>76</v>
      </c>
      <c r="M421" s="831">
        <v>139460</v>
      </c>
      <c r="N421" s="822"/>
      <c r="O421" s="822">
        <v>1835</v>
      </c>
      <c r="P421" s="831">
        <v>403</v>
      </c>
      <c r="Q421" s="831">
        <v>769327</v>
      </c>
      <c r="R421" s="827"/>
      <c r="S421" s="832">
        <v>1909</v>
      </c>
    </row>
    <row r="422" spans="1:19" ht="14.45" customHeight="1" x14ac:dyDescent="0.2">
      <c r="A422" s="821" t="s">
        <v>1678</v>
      </c>
      <c r="B422" s="822" t="s">
        <v>1679</v>
      </c>
      <c r="C422" s="822" t="s">
        <v>577</v>
      </c>
      <c r="D422" s="822" t="s">
        <v>940</v>
      </c>
      <c r="E422" s="822" t="s">
        <v>1734</v>
      </c>
      <c r="F422" s="822" t="s">
        <v>1767</v>
      </c>
      <c r="G422" s="822" t="s">
        <v>1768</v>
      </c>
      <c r="H422" s="831"/>
      <c r="I422" s="831"/>
      <c r="J422" s="822"/>
      <c r="K422" s="822"/>
      <c r="L422" s="831">
        <v>4</v>
      </c>
      <c r="M422" s="831">
        <v>1732</v>
      </c>
      <c r="N422" s="822"/>
      <c r="O422" s="822">
        <v>433</v>
      </c>
      <c r="P422" s="831">
        <v>33</v>
      </c>
      <c r="Q422" s="831">
        <v>14916</v>
      </c>
      <c r="R422" s="827"/>
      <c r="S422" s="832">
        <v>452</v>
      </c>
    </row>
    <row r="423" spans="1:19" ht="14.45" customHeight="1" x14ac:dyDescent="0.2">
      <c r="A423" s="821" t="s">
        <v>1678</v>
      </c>
      <c r="B423" s="822" t="s">
        <v>1679</v>
      </c>
      <c r="C423" s="822" t="s">
        <v>577</v>
      </c>
      <c r="D423" s="822" t="s">
        <v>940</v>
      </c>
      <c r="E423" s="822" t="s">
        <v>1734</v>
      </c>
      <c r="F423" s="822" t="s">
        <v>1769</v>
      </c>
      <c r="G423" s="822" t="s">
        <v>1770</v>
      </c>
      <c r="H423" s="831">
        <v>1</v>
      </c>
      <c r="I423" s="831">
        <v>3533</v>
      </c>
      <c r="J423" s="822"/>
      <c r="K423" s="822">
        <v>3533</v>
      </c>
      <c r="L423" s="831">
        <v>25</v>
      </c>
      <c r="M423" s="831">
        <v>88575</v>
      </c>
      <c r="N423" s="822"/>
      <c r="O423" s="822">
        <v>3543</v>
      </c>
      <c r="P423" s="831">
        <v>43</v>
      </c>
      <c r="Q423" s="831">
        <v>155789</v>
      </c>
      <c r="R423" s="827"/>
      <c r="S423" s="832">
        <v>3623</v>
      </c>
    </row>
    <row r="424" spans="1:19" ht="14.45" customHeight="1" x14ac:dyDescent="0.2">
      <c r="A424" s="821" t="s">
        <v>1678</v>
      </c>
      <c r="B424" s="822" t="s">
        <v>1679</v>
      </c>
      <c r="C424" s="822" t="s">
        <v>577</v>
      </c>
      <c r="D424" s="822" t="s">
        <v>940</v>
      </c>
      <c r="E424" s="822" t="s">
        <v>1734</v>
      </c>
      <c r="F424" s="822" t="s">
        <v>1773</v>
      </c>
      <c r="G424" s="822" t="s">
        <v>1774</v>
      </c>
      <c r="H424" s="831"/>
      <c r="I424" s="831"/>
      <c r="J424" s="822"/>
      <c r="K424" s="822"/>
      <c r="L424" s="831">
        <v>61</v>
      </c>
      <c r="M424" s="831">
        <v>2265.5600000000004</v>
      </c>
      <c r="N424" s="822"/>
      <c r="O424" s="822">
        <v>37.140327868852467</v>
      </c>
      <c r="P424" s="831">
        <v>210</v>
      </c>
      <c r="Q424" s="831">
        <v>9566.67</v>
      </c>
      <c r="R424" s="827"/>
      <c r="S424" s="832">
        <v>45.555571428571426</v>
      </c>
    </row>
    <row r="425" spans="1:19" ht="14.45" customHeight="1" x14ac:dyDescent="0.2">
      <c r="A425" s="821" t="s">
        <v>1678</v>
      </c>
      <c r="B425" s="822" t="s">
        <v>1679</v>
      </c>
      <c r="C425" s="822" t="s">
        <v>577</v>
      </c>
      <c r="D425" s="822" t="s">
        <v>940</v>
      </c>
      <c r="E425" s="822" t="s">
        <v>1734</v>
      </c>
      <c r="F425" s="822" t="s">
        <v>1775</v>
      </c>
      <c r="G425" s="822" t="s">
        <v>1776</v>
      </c>
      <c r="H425" s="831"/>
      <c r="I425" s="831"/>
      <c r="J425" s="822"/>
      <c r="K425" s="822"/>
      <c r="L425" s="831">
        <v>50</v>
      </c>
      <c r="M425" s="831">
        <v>1900</v>
      </c>
      <c r="N425" s="822"/>
      <c r="O425" s="822">
        <v>38</v>
      </c>
      <c r="P425" s="831">
        <v>196</v>
      </c>
      <c r="Q425" s="831">
        <v>7644</v>
      </c>
      <c r="R425" s="827"/>
      <c r="S425" s="832">
        <v>39</v>
      </c>
    </row>
    <row r="426" spans="1:19" ht="14.45" customHeight="1" x14ac:dyDescent="0.2">
      <c r="A426" s="821" t="s">
        <v>1678</v>
      </c>
      <c r="B426" s="822" t="s">
        <v>1679</v>
      </c>
      <c r="C426" s="822" t="s">
        <v>577</v>
      </c>
      <c r="D426" s="822" t="s">
        <v>940</v>
      </c>
      <c r="E426" s="822" t="s">
        <v>1734</v>
      </c>
      <c r="F426" s="822" t="s">
        <v>1777</v>
      </c>
      <c r="G426" s="822" t="s">
        <v>1778</v>
      </c>
      <c r="H426" s="831"/>
      <c r="I426" s="831"/>
      <c r="J426" s="822"/>
      <c r="K426" s="822"/>
      <c r="L426" s="831"/>
      <c r="M426" s="831"/>
      <c r="N426" s="822"/>
      <c r="O426" s="822"/>
      <c r="P426" s="831">
        <v>17</v>
      </c>
      <c r="Q426" s="831">
        <v>11016</v>
      </c>
      <c r="R426" s="827"/>
      <c r="S426" s="832">
        <v>648</v>
      </c>
    </row>
    <row r="427" spans="1:19" ht="14.45" customHeight="1" x14ac:dyDescent="0.2">
      <c r="A427" s="821" t="s">
        <v>1678</v>
      </c>
      <c r="B427" s="822" t="s">
        <v>1679</v>
      </c>
      <c r="C427" s="822" t="s">
        <v>577</v>
      </c>
      <c r="D427" s="822" t="s">
        <v>940</v>
      </c>
      <c r="E427" s="822" t="s">
        <v>1734</v>
      </c>
      <c r="F427" s="822" t="s">
        <v>1781</v>
      </c>
      <c r="G427" s="822" t="s">
        <v>1782</v>
      </c>
      <c r="H427" s="831">
        <v>1</v>
      </c>
      <c r="I427" s="831">
        <v>438</v>
      </c>
      <c r="J427" s="822"/>
      <c r="K427" s="822">
        <v>438</v>
      </c>
      <c r="L427" s="831">
        <v>7</v>
      </c>
      <c r="M427" s="831">
        <v>3080</v>
      </c>
      <c r="N427" s="822"/>
      <c r="O427" s="822">
        <v>440</v>
      </c>
      <c r="P427" s="831">
        <v>20</v>
      </c>
      <c r="Q427" s="831">
        <v>9180</v>
      </c>
      <c r="R427" s="827"/>
      <c r="S427" s="832">
        <v>459</v>
      </c>
    </row>
    <row r="428" spans="1:19" ht="14.45" customHeight="1" x14ac:dyDescent="0.2">
      <c r="A428" s="821" t="s">
        <v>1678</v>
      </c>
      <c r="B428" s="822" t="s">
        <v>1679</v>
      </c>
      <c r="C428" s="822" t="s">
        <v>577</v>
      </c>
      <c r="D428" s="822" t="s">
        <v>940</v>
      </c>
      <c r="E428" s="822" t="s">
        <v>1734</v>
      </c>
      <c r="F428" s="822" t="s">
        <v>1783</v>
      </c>
      <c r="G428" s="822" t="s">
        <v>1784</v>
      </c>
      <c r="H428" s="831">
        <v>14</v>
      </c>
      <c r="I428" s="831">
        <v>18858</v>
      </c>
      <c r="J428" s="822"/>
      <c r="K428" s="822">
        <v>1347</v>
      </c>
      <c r="L428" s="831">
        <v>31</v>
      </c>
      <c r="M428" s="831">
        <v>41881</v>
      </c>
      <c r="N428" s="822"/>
      <c r="O428" s="822">
        <v>1351</v>
      </c>
      <c r="P428" s="831">
        <v>118</v>
      </c>
      <c r="Q428" s="831">
        <v>166144</v>
      </c>
      <c r="R428" s="827"/>
      <c r="S428" s="832">
        <v>1408</v>
      </c>
    </row>
    <row r="429" spans="1:19" ht="14.45" customHeight="1" x14ac:dyDescent="0.2">
      <c r="A429" s="821" t="s">
        <v>1678</v>
      </c>
      <c r="B429" s="822" t="s">
        <v>1679</v>
      </c>
      <c r="C429" s="822" t="s">
        <v>577</v>
      </c>
      <c r="D429" s="822" t="s">
        <v>940</v>
      </c>
      <c r="E429" s="822" t="s">
        <v>1734</v>
      </c>
      <c r="F429" s="822" t="s">
        <v>1785</v>
      </c>
      <c r="G429" s="822" t="s">
        <v>1786</v>
      </c>
      <c r="H429" s="831">
        <v>1</v>
      </c>
      <c r="I429" s="831">
        <v>512</v>
      </c>
      <c r="J429" s="822"/>
      <c r="K429" s="822">
        <v>512</v>
      </c>
      <c r="L429" s="831">
        <v>6</v>
      </c>
      <c r="M429" s="831">
        <v>3084</v>
      </c>
      <c r="N429" s="822"/>
      <c r="O429" s="822">
        <v>514</v>
      </c>
      <c r="P429" s="831">
        <v>61</v>
      </c>
      <c r="Q429" s="831">
        <v>32757</v>
      </c>
      <c r="R429" s="827"/>
      <c r="S429" s="832">
        <v>537</v>
      </c>
    </row>
    <row r="430" spans="1:19" ht="14.45" customHeight="1" x14ac:dyDescent="0.2">
      <c r="A430" s="821" t="s">
        <v>1678</v>
      </c>
      <c r="B430" s="822" t="s">
        <v>1679</v>
      </c>
      <c r="C430" s="822" t="s">
        <v>577</v>
      </c>
      <c r="D430" s="822" t="s">
        <v>940</v>
      </c>
      <c r="E430" s="822" t="s">
        <v>1734</v>
      </c>
      <c r="F430" s="822" t="s">
        <v>1787</v>
      </c>
      <c r="G430" s="822" t="s">
        <v>1788</v>
      </c>
      <c r="H430" s="831"/>
      <c r="I430" s="831"/>
      <c r="J430" s="822"/>
      <c r="K430" s="822"/>
      <c r="L430" s="831">
        <v>3</v>
      </c>
      <c r="M430" s="831">
        <v>7053</v>
      </c>
      <c r="N430" s="822"/>
      <c r="O430" s="822">
        <v>2351</v>
      </c>
      <c r="P430" s="831">
        <v>10</v>
      </c>
      <c r="Q430" s="831">
        <v>24390</v>
      </c>
      <c r="R430" s="827"/>
      <c r="S430" s="832">
        <v>2439</v>
      </c>
    </row>
    <row r="431" spans="1:19" ht="14.45" customHeight="1" x14ac:dyDescent="0.2">
      <c r="A431" s="821" t="s">
        <v>1678</v>
      </c>
      <c r="B431" s="822" t="s">
        <v>1679</v>
      </c>
      <c r="C431" s="822" t="s">
        <v>577</v>
      </c>
      <c r="D431" s="822" t="s">
        <v>940</v>
      </c>
      <c r="E431" s="822" t="s">
        <v>1734</v>
      </c>
      <c r="F431" s="822" t="s">
        <v>1789</v>
      </c>
      <c r="G431" s="822" t="s">
        <v>1790</v>
      </c>
      <c r="H431" s="831">
        <v>3</v>
      </c>
      <c r="I431" s="831">
        <v>7974</v>
      </c>
      <c r="J431" s="822"/>
      <c r="K431" s="822">
        <v>2658</v>
      </c>
      <c r="L431" s="831">
        <v>1</v>
      </c>
      <c r="M431" s="831">
        <v>2667</v>
      </c>
      <c r="N431" s="822"/>
      <c r="O431" s="822">
        <v>2667</v>
      </c>
      <c r="P431" s="831">
        <v>13</v>
      </c>
      <c r="Q431" s="831">
        <v>36140</v>
      </c>
      <c r="R431" s="827"/>
      <c r="S431" s="832">
        <v>2780</v>
      </c>
    </row>
    <row r="432" spans="1:19" ht="14.45" customHeight="1" x14ac:dyDescent="0.2">
      <c r="A432" s="821" t="s">
        <v>1678</v>
      </c>
      <c r="B432" s="822" t="s">
        <v>1679</v>
      </c>
      <c r="C432" s="822" t="s">
        <v>577</v>
      </c>
      <c r="D432" s="822" t="s">
        <v>940</v>
      </c>
      <c r="E432" s="822" t="s">
        <v>1734</v>
      </c>
      <c r="F432" s="822" t="s">
        <v>1791</v>
      </c>
      <c r="G432" s="822" t="s">
        <v>1792</v>
      </c>
      <c r="H432" s="831"/>
      <c r="I432" s="831"/>
      <c r="J432" s="822"/>
      <c r="K432" s="822"/>
      <c r="L432" s="831">
        <v>9</v>
      </c>
      <c r="M432" s="831">
        <v>3240</v>
      </c>
      <c r="N432" s="822"/>
      <c r="O432" s="822">
        <v>360</v>
      </c>
      <c r="P432" s="831">
        <v>14</v>
      </c>
      <c r="Q432" s="831">
        <v>5432</v>
      </c>
      <c r="R432" s="827"/>
      <c r="S432" s="832">
        <v>388</v>
      </c>
    </row>
    <row r="433" spans="1:19" ht="14.45" customHeight="1" x14ac:dyDescent="0.2">
      <c r="A433" s="821" t="s">
        <v>1678</v>
      </c>
      <c r="B433" s="822" t="s">
        <v>1679</v>
      </c>
      <c r="C433" s="822" t="s">
        <v>577</v>
      </c>
      <c r="D433" s="822" t="s">
        <v>940</v>
      </c>
      <c r="E433" s="822" t="s">
        <v>1734</v>
      </c>
      <c r="F433" s="822" t="s">
        <v>1795</v>
      </c>
      <c r="G433" s="822" t="s">
        <v>1796</v>
      </c>
      <c r="H433" s="831"/>
      <c r="I433" s="831"/>
      <c r="J433" s="822"/>
      <c r="K433" s="822"/>
      <c r="L433" s="831">
        <v>1</v>
      </c>
      <c r="M433" s="831">
        <v>1072</v>
      </c>
      <c r="N433" s="822"/>
      <c r="O433" s="822">
        <v>1072</v>
      </c>
      <c r="P433" s="831">
        <v>1</v>
      </c>
      <c r="Q433" s="831">
        <v>1117</v>
      </c>
      <c r="R433" s="827"/>
      <c r="S433" s="832">
        <v>1117</v>
      </c>
    </row>
    <row r="434" spans="1:19" ht="14.45" customHeight="1" x14ac:dyDescent="0.2">
      <c r="A434" s="821" t="s">
        <v>1678</v>
      </c>
      <c r="B434" s="822" t="s">
        <v>1679</v>
      </c>
      <c r="C434" s="822" t="s">
        <v>577</v>
      </c>
      <c r="D434" s="822" t="s">
        <v>940</v>
      </c>
      <c r="E434" s="822" t="s">
        <v>1734</v>
      </c>
      <c r="F434" s="822" t="s">
        <v>1797</v>
      </c>
      <c r="G434" s="822" t="s">
        <v>1798</v>
      </c>
      <c r="H434" s="831">
        <v>1</v>
      </c>
      <c r="I434" s="831">
        <v>527</v>
      </c>
      <c r="J434" s="822"/>
      <c r="K434" s="822">
        <v>527</v>
      </c>
      <c r="L434" s="831"/>
      <c r="M434" s="831"/>
      <c r="N434" s="822"/>
      <c r="O434" s="822"/>
      <c r="P434" s="831"/>
      <c r="Q434" s="831"/>
      <c r="R434" s="827"/>
      <c r="S434" s="832"/>
    </row>
    <row r="435" spans="1:19" ht="14.45" customHeight="1" x14ac:dyDescent="0.2">
      <c r="A435" s="821" t="s">
        <v>1678</v>
      </c>
      <c r="B435" s="822" t="s">
        <v>1679</v>
      </c>
      <c r="C435" s="822" t="s">
        <v>577</v>
      </c>
      <c r="D435" s="822" t="s">
        <v>940</v>
      </c>
      <c r="E435" s="822" t="s">
        <v>1734</v>
      </c>
      <c r="F435" s="822" t="s">
        <v>1805</v>
      </c>
      <c r="G435" s="822" t="s">
        <v>1806</v>
      </c>
      <c r="H435" s="831"/>
      <c r="I435" s="831"/>
      <c r="J435" s="822"/>
      <c r="K435" s="822"/>
      <c r="L435" s="831">
        <v>3</v>
      </c>
      <c r="M435" s="831">
        <v>2172</v>
      </c>
      <c r="N435" s="822"/>
      <c r="O435" s="822">
        <v>724</v>
      </c>
      <c r="P435" s="831">
        <v>10</v>
      </c>
      <c r="Q435" s="831">
        <v>7520</v>
      </c>
      <c r="R435" s="827"/>
      <c r="S435" s="832">
        <v>752</v>
      </c>
    </row>
    <row r="436" spans="1:19" ht="14.45" customHeight="1" x14ac:dyDescent="0.2">
      <c r="A436" s="821" t="s">
        <v>1678</v>
      </c>
      <c r="B436" s="822" t="s">
        <v>1679</v>
      </c>
      <c r="C436" s="822" t="s">
        <v>577</v>
      </c>
      <c r="D436" s="822" t="s">
        <v>940</v>
      </c>
      <c r="E436" s="822" t="s">
        <v>1734</v>
      </c>
      <c r="F436" s="822" t="s">
        <v>1815</v>
      </c>
      <c r="G436" s="822" t="s">
        <v>1816</v>
      </c>
      <c r="H436" s="831"/>
      <c r="I436" s="831"/>
      <c r="J436" s="822"/>
      <c r="K436" s="822"/>
      <c r="L436" s="831"/>
      <c r="M436" s="831"/>
      <c r="N436" s="822"/>
      <c r="O436" s="822"/>
      <c r="P436" s="831">
        <v>1</v>
      </c>
      <c r="Q436" s="831">
        <v>0</v>
      </c>
      <c r="R436" s="827"/>
      <c r="S436" s="832">
        <v>0</v>
      </c>
    </row>
    <row r="437" spans="1:19" ht="14.45" customHeight="1" x14ac:dyDescent="0.2">
      <c r="A437" s="821" t="s">
        <v>1678</v>
      </c>
      <c r="B437" s="822" t="s">
        <v>1679</v>
      </c>
      <c r="C437" s="822" t="s">
        <v>577</v>
      </c>
      <c r="D437" s="822" t="s">
        <v>939</v>
      </c>
      <c r="E437" s="822" t="s">
        <v>1683</v>
      </c>
      <c r="F437" s="822" t="s">
        <v>1686</v>
      </c>
      <c r="G437" s="822" t="s">
        <v>1687</v>
      </c>
      <c r="H437" s="831"/>
      <c r="I437" s="831"/>
      <c r="J437" s="822"/>
      <c r="K437" s="822"/>
      <c r="L437" s="831"/>
      <c r="M437" s="831"/>
      <c r="N437" s="822"/>
      <c r="O437" s="822"/>
      <c r="P437" s="831">
        <v>506</v>
      </c>
      <c r="Q437" s="831">
        <v>1320.6599999999999</v>
      </c>
      <c r="R437" s="827"/>
      <c r="S437" s="832">
        <v>2.61</v>
      </c>
    </row>
    <row r="438" spans="1:19" ht="14.45" customHeight="1" x14ac:dyDescent="0.2">
      <c r="A438" s="821" t="s">
        <v>1678</v>
      </c>
      <c r="B438" s="822" t="s">
        <v>1679</v>
      </c>
      <c r="C438" s="822" t="s">
        <v>577</v>
      </c>
      <c r="D438" s="822" t="s">
        <v>939</v>
      </c>
      <c r="E438" s="822" t="s">
        <v>1683</v>
      </c>
      <c r="F438" s="822" t="s">
        <v>1688</v>
      </c>
      <c r="G438" s="822" t="s">
        <v>1689</v>
      </c>
      <c r="H438" s="831"/>
      <c r="I438" s="831"/>
      <c r="J438" s="822"/>
      <c r="K438" s="822"/>
      <c r="L438" s="831"/>
      <c r="M438" s="831"/>
      <c r="N438" s="822"/>
      <c r="O438" s="822"/>
      <c r="P438" s="831">
        <v>591</v>
      </c>
      <c r="Q438" s="831">
        <v>4314.3</v>
      </c>
      <c r="R438" s="827"/>
      <c r="S438" s="832">
        <v>7.3000000000000007</v>
      </c>
    </row>
    <row r="439" spans="1:19" ht="14.45" customHeight="1" x14ac:dyDescent="0.2">
      <c r="A439" s="821" t="s">
        <v>1678</v>
      </c>
      <c r="B439" s="822" t="s">
        <v>1679</v>
      </c>
      <c r="C439" s="822" t="s">
        <v>577</v>
      </c>
      <c r="D439" s="822" t="s">
        <v>939</v>
      </c>
      <c r="E439" s="822" t="s">
        <v>1683</v>
      </c>
      <c r="F439" s="822" t="s">
        <v>1692</v>
      </c>
      <c r="G439" s="822" t="s">
        <v>1693</v>
      </c>
      <c r="H439" s="831"/>
      <c r="I439" s="831"/>
      <c r="J439" s="822"/>
      <c r="K439" s="822"/>
      <c r="L439" s="831"/>
      <c r="M439" s="831"/>
      <c r="N439" s="822"/>
      <c r="O439" s="822"/>
      <c r="P439" s="831">
        <v>710</v>
      </c>
      <c r="Q439" s="831">
        <v>3784.3</v>
      </c>
      <c r="R439" s="827"/>
      <c r="S439" s="832">
        <v>5.33</v>
      </c>
    </row>
    <row r="440" spans="1:19" ht="14.45" customHeight="1" x14ac:dyDescent="0.2">
      <c r="A440" s="821" t="s">
        <v>1678</v>
      </c>
      <c r="B440" s="822" t="s">
        <v>1679</v>
      </c>
      <c r="C440" s="822" t="s">
        <v>577</v>
      </c>
      <c r="D440" s="822" t="s">
        <v>939</v>
      </c>
      <c r="E440" s="822" t="s">
        <v>1683</v>
      </c>
      <c r="F440" s="822" t="s">
        <v>1694</v>
      </c>
      <c r="G440" s="822" t="s">
        <v>1695</v>
      </c>
      <c r="H440" s="831"/>
      <c r="I440" s="831"/>
      <c r="J440" s="822"/>
      <c r="K440" s="822"/>
      <c r="L440" s="831"/>
      <c r="M440" s="831"/>
      <c r="N440" s="822"/>
      <c r="O440" s="822"/>
      <c r="P440" s="831">
        <v>126</v>
      </c>
      <c r="Q440" s="831">
        <v>1190.7</v>
      </c>
      <c r="R440" s="827"/>
      <c r="S440" s="832">
        <v>9.4500000000000011</v>
      </c>
    </row>
    <row r="441" spans="1:19" ht="14.45" customHeight="1" x14ac:dyDescent="0.2">
      <c r="A441" s="821" t="s">
        <v>1678</v>
      </c>
      <c r="B441" s="822" t="s">
        <v>1679</v>
      </c>
      <c r="C441" s="822" t="s">
        <v>577</v>
      </c>
      <c r="D441" s="822" t="s">
        <v>939</v>
      </c>
      <c r="E441" s="822" t="s">
        <v>1683</v>
      </c>
      <c r="F441" s="822" t="s">
        <v>1698</v>
      </c>
      <c r="G441" s="822" t="s">
        <v>1699</v>
      </c>
      <c r="H441" s="831"/>
      <c r="I441" s="831"/>
      <c r="J441" s="822"/>
      <c r="K441" s="822"/>
      <c r="L441" s="831"/>
      <c r="M441" s="831"/>
      <c r="N441" s="822"/>
      <c r="O441" s="822"/>
      <c r="P441" s="831">
        <v>287</v>
      </c>
      <c r="Q441" s="831">
        <v>3036.46</v>
      </c>
      <c r="R441" s="827"/>
      <c r="S441" s="832">
        <v>10.58</v>
      </c>
    </row>
    <row r="442" spans="1:19" ht="14.45" customHeight="1" x14ac:dyDescent="0.2">
      <c r="A442" s="821" t="s">
        <v>1678</v>
      </c>
      <c r="B442" s="822" t="s">
        <v>1679</v>
      </c>
      <c r="C442" s="822" t="s">
        <v>577</v>
      </c>
      <c r="D442" s="822" t="s">
        <v>939</v>
      </c>
      <c r="E442" s="822" t="s">
        <v>1683</v>
      </c>
      <c r="F442" s="822" t="s">
        <v>1712</v>
      </c>
      <c r="G442" s="822" t="s">
        <v>1713</v>
      </c>
      <c r="H442" s="831"/>
      <c r="I442" s="831"/>
      <c r="J442" s="822"/>
      <c r="K442" s="822"/>
      <c r="L442" s="831"/>
      <c r="M442" s="831"/>
      <c r="N442" s="822"/>
      <c r="O442" s="822"/>
      <c r="P442" s="831">
        <v>8320</v>
      </c>
      <c r="Q442" s="831">
        <v>31699.200000000001</v>
      </c>
      <c r="R442" s="827"/>
      <c r="S442" s="832">
        <v>3.81</v>
      </c>
    </row>
    <row r="443" spans="1:19" ht="14.45" customHeight="1" x14ac:dyDescent="0.2">
      <c r="A443" s="821" t="s">
        <v>1678</v>
      </c>
      <c r="B443" s="822" t="s">
        <v>1679</v>
      </c>
      <c r="C443" s="822" t="s">
        <v>577</v>
      </c>
      <c r="D443" s="822" t="s">
        <v>939</v>
      </c>
      <c r="E443" s="822" t="s">
        <v>1683</v>
      </c>
      <c r="F443" s="822" t="s">
        <v>1718</v>
      </c>
      <c r="G443" s="822" t="s">
        <v>1719</v>
      </c>
      <c r="H443" s="831"/>
      <c r="I443" s="831"/>
      <c r="J443" s="822"/>
      <c r="K443" s="822"/>
      <c r="L443" s="831"/>
      <c r="M443" s="831"/>
      <c r="N443" s="822"/>
      <c r="O443" s="822"/>
      <c r="P443" s="831">
        <v>2370</v>
      </c>
      <c r="Q443" s="831">
        <v>50007</v>
      </c>
      <c r="R443" s="827"/>
      <c r="S443" s="832">
        <v>21.1</v>
      </c>
    </row>
    <row r="444" spans="1:19" ht="14.45" customHeight="1" x14ac:dyDescent="0.2">
      <c r="A444" s="821" t="s">
        <v>1678</v>
      </c>
      <c r="B444" s="822" t="s">
        <v>1679</v>
      </c>
      <c r="C444" s="822" t="s">
        <v>577</v>
      </c>
      <c r="D444" s="822" t="s">
        <v>939</v>
      </c>
      <c r="E444" s="822" t="s">
        <v>1734</v>
      </c>
      <c r="F444" s="822" t="s">
        <v>1735</v>
      </c>
      <c r="G444" s="822" t="s">
        <v>1736</v>
      </c>
      <c r="H444" s="831"/>
      <c r="I444" s="831"/>
      <c r="J444" s="822"/>
      <c r="K444" s="822"/>
      <c r="L444" s="831"/>
      <c r="M444" s="831"/>
      <c r="N444" s="822"/>
      <c r="O444" s="822"/>
      <c r="P444" s="831">
        <v>2</v>
      </c>
      <c r="Q444" s="831">
        <v>80</v>
      </c>
      <c r="R444" s="827"/>
      <c r="S444" s="832">
        <v>40</v>
      </c>
    </row>
    <row r="445" spans="1:19" ht="14.45" customHeight="1" x14ac:dyDescent="0.2">
      <c r="A445" s="821" t="s">
        <v>1678</v>
      </c>
      <c r="B445" s="822" t="s">
        <v>1679</v>
      </c>
      <c r="C445" s="822" t="s">
        <v>577</v>
      </c>
      <c r="D445" s="822" t="s">
        <v>939</v>
      </c>
      <c r="E445" s="822" t="s">
        <v>1734</v>
      </c>
      <c r="F445" s="822" t="s">
        <v>1745</v>
      </c>
      <c r="G445" s="822" t="s">
        <v>1746</v>
      </c>
      <c r="H445" s="831"/>
      <c r="I445" s="831"/>
      <c r="J445" s="822"/>
      <c r="K445" s="822"/>
      <c r="L445" s="831"/>
      <c r="M445" s="831"/>
      <c r="N445" s="822"/>
      <c r="O445" s="822"/>
      <c r="P445" s="831">
        <v>1</v>
      </c>
      <c r="Q445" s="831">
        <v>2127</v>
      </c>
      <c r="R445" s="827"/>
      <c r="S445" s="832">
        <v>2127</v>
      </c>
    </row>
    <row r="446" spans="1:19" ht="14.45" customHeight="1" x14ac:dyDescent="0.2">
      <c r="A446" s="821" t="s">
        <v>1678</v>
      </c>
      <c r="B446" s="822" t="s">
        <v>1679</v>
      </c>
      <c r="C446" s="822" t="s">
        <v>577</v>
      </c>
      <c r="D446" s="822" t="s">
        <v>939</v>
      </c>
      <c r="E446" s="822" t="s">
        <v>1734</v>
      </c>
      <c r="F446" s="822" t="s">
        <v>1753</v>
      </c>
      <c r="G446" s="822" t="s">
        <v>1754</v>
      </c>
      <c r="H446" s="831"/>
      <c r="I446" s="831"/>
      <c r="J446" s="822"/>
      <c r="K446" s="822"/>
      <c r="L446" s="831"/>
      <c r="M446" s="831"/>
      <c r="N446" s="822"/>
      <c r="O446" s="822"/>
      <c r="P446" s="831">
        <v>4</v>
      </c>
      <c r="Q446" s="831">
        <v>5960</v>
      </c>
      <c r="R446" s="827"/>
      <c r="S446" s="832">
        <v>1490</v>
      </c>
    </row>
    <row r="447" spans="1:19" ht="14.45" customHeight="1" x14ac:dyDescent="0.2">
      <c r="A447" s="821" t="s">
        <v>1678</v>
      </c>
      <c r="B447" s="822" t="s">
        <v>1679</v>
      </c>
      <c r="C447" s="822" t="s">
        <v>577</v>
      </c>
      <c r="D447" s="822" t="s">
        <v>939</v>
      </c>
      <c r="E447" s="822" t="s">
        <v>1734</v>
      </c>
      <c r="F447" s="822" t="s">
        <v>1755</v>
      </c>
      <c r="G447" s="822" t="s">
        <v>1756</v>
      </c>
      <c r="H447" s="831"/>
      <c r="I447" s="831"/>
      <c r="J447" s="822"/>
      <c r="K447" s="822"/>
      <c r="L447" s="831"/>
      <c r="M447" s="831"/>
      <c r="N447" s="822"/>
      <c r="O447" s="822"/>
      <c r="P447" s="831">
        <v>3</v>
      </c>
      <c r="Q447" s="831">
        <v>6000</v>
      </c>
      <c r="R447" s="827"/>
      <c r="S447" s="832">
        <v>2000</v>
      </c>
    </row>
    <row r="448" spans="1:19" ht="14.45" customHeight="1" x14ac:dyDescent="0.2">
      <c r="A448" s="821" t="s">
        <v>1678</v>
      </c>
      <c r="B448" s="822" t="s">
        <v>1679</v>
      </c>
      <c r="C448" s="822" t="s">
        <v>577</v>
      </c>
      <c r="D448" s="822" t="s">
        <v>939</v>
      </c>
      <c r="E448" s="822" t="s">
        <v>1734</v>
      </c>
      <c r="F448" s="822" t="s">
        <v>1757</v>
      </c>
      <c r="G448" s="822" t="s">
        <v>1758</v>
      </c>
      <c r="H448" s="831"/>
      <c r="I448" s="831"/>
      <c r="J448" s="822"/>
      <c r="K448" s="822"/>
      <c r="L448" s="831"/>
      <c r="M448" s="831"/>
      <c r="N448" s="822"/>
      <c r="O448" s="822"/>
      <c r="P448" s="831">
        <v>1</v>
      </c>
      <c r="Q448" s="831">
        <v>1267</v>
      </c>
      <c r="R448" s="827"/>
      <c r="S448" s="832">
        <v>1267</v>
      </c>
    </row>
    <row r="449" spans="1:19" ht="14.45" customHeight="1" x14ac:dyDescent="0.2">
      <c r="A449" s="821" t="s">
        <v>1678</v>
      </c>
      <c r="B449" s="822" t="s">
        <v>1679</v>
      </c>
      <c r="C449" s="822" t="s">
        <v>577</v>
      </c>
      <c r="D449" s="822" t="s">
        <v>939</v>
      </c>
      <c r="E449" s="822" t="s">
        <v>1734</v>
      </c>
      <c r="F449" s="822" t="s">
        <v>1761</v>
      </c>
      <c r="G449" s="822" t="s">
        <v>1762</v>
      </c>
      <c r="H449" s="831"/>
      <c r="I449" s="831"/>
      <c r="J449" s="822"/>
      <c r="K449" s="822"/>
      <c r="L449" s="831"/>
      <c r="M449" s="831"/>
      <c r="N449" s="822"/>
      <c r="O449" s="822"/>
      <c r="P449" s="831">
        <v>6</v>
      </c>
      <c r="Q449" s="831">
        <v>4524</v>
      </c>
      <c r="R449" s="827"/>
      <c r="S449" s="832">
        <v>754</v>
      </c>
    </row>
    <row r="450" spans="1:19" ht="14.45" customHeight="1" x14ac:dyDescent="0.2">
      <c r="A450" s="821" t="s">
        <v>1678</v>
      </c>
      <c r="B450" s="822" t="s">
        <v>1679</v>
      </c>
      <c r="C450" s="822" t="s">
        <v>577</v>
      </c>
      <c r="D450" s="822" t="s">
        <v>939</v>
      </c>
      <c r="E450" s="822" t="s">
        <v>1734</v>
      </c>
      <c r="F450" s="822" t="s">
        <v>1765</v>
      </c>
      <c r="G450" s="822" t="s">
        <v>1766</v>
      </c>
      <c r="H450" s="831"/>
      <c r="I450" s="831"/>
      <c r="J450" s="822"/>
      <c r="K450" s="822"/>
      <c r="L450" s="831"/>
      <c r="M450" s="831"/>
      <c r="N450" s="822"/>
      <c r="O450" s="822"/>
      <c r="P450" s="831">
        <v>29</v>
      </c>
      <c r="Q450" s="831">
        <v>55361</v>
      </c>
      <c r="R450" s="827"/>
      <c r="S450" s="832">
        <v>1909</v>
      </c>
    </row>
    <row r="451" spans="1:19" ht="14.45" customHeight="1" x14ac:dyDescent="0.2">
      <c r="A451" s="821" t="s">
        <v>1678</v>
      </c>
      <c r="B451" s="822" t="s">
        <v>1679</v>
      </c>
      <c r="C451" s="822" t="s">
        <v>577</v>
      </c>
      <c r="D451" s="822" t="s">
        <v>939</v>
      </c>
      <c r="E451" s="822" t="s">
        <v>1734</v>
      </c>
      <c r="F451" s="822" t="s">
        <v>1769</v>
      </c>
      <c r="G451" s="822" t="s">
        <v>1770</v>
      </c>
      <c r="H451" s="831"/>
      <c r="I451" s="831"/>
      <c r="J451" s="822"/>
      <c r="K451" s="822"/>
      <c r="L451" s="831"/>
      <c r="M451" s="831"/>
      <c r="N451" s="822"/>
      <c r="O451" s="822"/>
      <c r="P451" s="831">
        <v>13</v>
      </c>
      <c r="Q451" s="831">
        <v>47099</v>
      </c>
      <c r="R451" s="827"/>
      <c r="S451" s="832">
        <v>3623</v>
      </c>
    </row>
    <row r="452" spans="1:19" ht="14.45" customHeight="1" x14ac:dyDescent="0.2">
      <c r="A452" s="821" t="s">
        <v>1678</v>
      </c>
      <c r="B452" s="822" t="s">
        <v>1679</v>
      </c>
      <c r="C452" s="822" t="s">
        <v>577</v>
      </c>
      <c r="D452" s="822" t="s">
        <v>939</v>
      </c>
      <c r="E452" s="822" t="s">
        <v>1734</v>
      </c>
      <c r="F452" s="822" t="s">
        <v>1781</v>
      </c>
      <c r="G452" s="822" t="s">
        <v>1782</v>
      </c>
      <c r="H452" s="831"/>
      <c r="I452" s="831"/>
      <c r="J452" s="822"/>
      <c r="K452" s="822"/>
      <c r="L452" s="831"/>
      <c r="M452" s="831"/>
      <c r="N452" s="822"/>
      <c r="O452" s="822"/>
      <c r="P452" s="831">
        <v>2</v>
      </c>
      <c r="Q452" s="831">
        <v>918</v>
      </c>
      <c r="R452" s="827"/>
      <c r="S452" s="832">
        <v>459</v>
      </c>
    </row>
    <row r="453" spans="1:19" ht="14.45" customHeight="1" x14ac:dyDescent="0.2">
      <c r="A453" s="821" t="s">
        <v>1678</v>
      </c>
      <c r="B453" s="822" t="s">
        <v>1679</v>
      </c>
      <c r="C453" s="822" t="s">
        <v>577</v>
      </c>
      <c r="D453" s="822" t="s">
        <v>939</v>
      </c>
      <c r="E453" s="822" t="s">
        <v>1734</v>
      </c>
      <c r="F453" s="822" t="s">
        <v>1783</v>
      </c>
      <c r="G453" s="822" t="s">
        <v>1784</v>
      </c>
      <c r="H453" s="831"/>
      <c r="I453" s="831"/>
      <c r="J453" s="822"/>
      <c r="K453" s="822"/>
      <c r="L453" s="831"/>
      <c r="M453" s="831"/>
      <c r="N453" s="822"/>
      <c r="O453" s="822"/>
      <c r="P453" s="831">
        <v>11</v>
      </c>
      <c r="Q453" s="831">
        <v>15488</v>
      </c>
      <c r="R453" s="827"/>
      <c r="S453" s="832">
        <v>1408</v>
      </c>
    </row>
    <row r="454" spans="1:19" ht="14.45" customHeight="1" x14ac:dyDescent="0.2">
      <c r="A454" s="821" t="s">
        <v>1678</v>
      </c>
      <c r="B454" s="822" t="s">
        <v>1679</v>
      </c>
      <c r="C454" s="822" t="s">
        <v>577</v>
      </c>
      <c r="D454" s="822" t="s">
        <v>939</v>
      </c>
      <c r="E454" s="822" t="s">
        <v>1734</v>
      </c>
      <c r="F454" s="822" t="s">
        <v>1785</v>
      </c>
      <c r="G454" s="822" t="s">
        <v>1786</v>
      </c>
      <c r="H454" s="831"/>
      <c r="I454" s="831"/>
      <c r="J454" s="822"/>
      <c r="K454" s="822"/>
      <c r="L454" s="831"/>
      <c r="M454" s="831"/>
      <c r="N454" s="822"/>
      <c r="O454" s="822"/>
      <c r="P454" s="831">
        <v>4</v>
      </c>
      <c r="Q454" s="831">
        <v>2148</v>
      </c>
      <c r="R454" s="827"/>
      <c r="S454" s="832">
        <v>537</v>
      </c>
    </row>
    <row r="455" spans="1:19" ht="14.45" customHeight="1" x14ac:dyDescent="0.2">
      <c r="A455" s="821" t="s">
        <v>1678</v>
      </c>
      <c r="B455" s="822" t="s">
        <v>1679</v>
      </c>
      <c r="C455" s="822" t="s">
        <v>577</v>
      </c>
      <c r="D455" s="822" t="s">
        <v>1674</v>
      </c>
      <c r="E455" s="822" t="s">
        <v>1683</v>
      </c>
      <c r="F455" s="822" t="s">
        <v>1688</v>
      </c>
      <c r="G455" s="822" t="s">
        <v>1689</v>
      </c>
      <c r="H455" s="831"/>
      <c r="I455" s="831"/>
      <c r="J455" s="822"/>
      <c r="K455" s="822"/>
      <c r="L455" s="831"/>
      <c r="M455" s="831"/>
      <c r="N455" s="822"/>
      <c r="O455" s="822"/>
      <c r="P455" s="831">
        <v>451</v>
      </c>
      <c r="Q455" s="831">
        <v>3292.3</v>
      </c>
      <c r="R455" s="827"/>
      <c r="S455" s="832">
        <v>7.3000000000000007</v>
      </c>
    </row>
    <row r="456" spans="1:19" ht="14.45" customHeight="1" x14ac:dyDescent="0.2">
      <c r="A456" s="821" t="s">
        <v>1678</v>
      </c>
      <c r="B456" s="822" t="s">
        <v>1679</v>
      </c>
      <c r="C456" s="822" t="s">
        <v>577</v>
      </c>
      <c r="D456" s="822" t="s">
        <v>1674</v>
      </c>
      <c r="E456" s="822" t="s">
        <v>1683</v>
      </c>
      <c r="F456" s="822" t="s">
        <v>1708</v>
      </c>
      <c r="G456" s="822" t="s">
        <v>1709</v>
      </c>
      <c r="H456" s="831"/>
      <c r="I456" s="831"/>
      <c r="J456" s="822"/>
      <c r="K456" s="822"/>
      <c r="L456" s="831"/>
      <c r="M456" s="831"/>
      <c r="N456" s="822"/>
      <c r="O456" s="822"/>
      <c r="P456" s="831">
        <v>3</v>
      </c>
      <c r="Q456" s="831">
        <v>5559.15</v>
      </c>
      <c r="R456" s="827"/>
      <c r="S456" s="832">
        <v>1853.05</v>
      </c>
    </row>
    <row r="457" spans="1:19" ht="14.45" customHeight="1" x14ac:dyDescent="0.2">
      <c r="A457" s="821" t="s">
        <v>1678</v>
      </c>
      <c r="B457" s="822" t="s">
        <v>1679</v>
      </c>
      <c r="C457" s="822" t="s">
        <v>577</v>
      </c>
      <c r="D457" s="822" t="s">
        <v>1674</v>
      </c>
      <c r="E457" s="822" t="s">
        <v>1683</v>
      </c>
      <c r="F457" s="822" t="s">
        <v>1712</v>
      </c>
      <c r="G457" s="822" t="s">
        <v>1713</v>
      </c>
      <c r="H457" s="831"/>
      <c r="I457" s="831"/>
      <c r="J457" s="822"/>
      <c r="K457" s="822"/>
      <c r="L457" s="831"/>
      <c r="M457" s="831"/>
      <c r="N457" s="822"/>
      <c r="O457" s="822"/>
      <c r="P457" s="831">
        <v>2481</v>
      </c>
      <c r="Q457" s="831">
        <v>9452.61</v>
      </c>
      <c r="R457" s="827"/>
      <c r="S457" s="832">
        <v>3.81</v>
      </c>
    </row>
    <row r="458" spans="1:19" ht="14.45" customHeight="1" x14ac:dyDescent="0.2">
      <c r="A458" s="821" t="s">
        <v>1678</v>
      </c>
      <c r="B458" s="822" t="s">
        <v>1679</v>
      </c>
      <c r="C458" s="822" t="s">
        <v>577</v>
      </c>
      <c r="D458" s="822" t="s">
        <v>1674</v>
      </c>
      <c r="E458" s="822" t="s">
        <v>1683</v>
      </c>
      <c r="F458" s="822" t="s">
        <v>1718</v>
      </c>
      <c r="G458" s="822" t="s">
        <v>1719</v>
      </c>
      <c r="H458" s="831"/>
      <c r="I458" s="831"/>
      <c r="J458" s="822"/>
      <c r="K458" s="822"/>
      <c r="L458" s="831"/>
      <c r="M458" s="831"/>
      <c r="N458" s="822"/>
      <c r="O458" s="822"/>
      <c r="P458" s="831">
        <v>1050</v>
      </c>
      <c r="Q458" s="831">
        <v>22155</v>
      </c>
      <c r="R458" s="827"/>
      <c r="S458" s="832">
        <v>21.1</v>
      </c>
    </row>
    <row r="459" spans="1:19" ht="14.45" customHeight="1" x14ac:dyDescent="0.2">
      <c r="A459" s="821" t="s">
        <v>1678</v>
      </c>
      <c r="B459" s="822" t="s">
        <v>1679</v>
      </c>
      <c r="C459" s="822" t="s">
        <v>577</v>
      </c>
      <c r="D459" s="822" t="s">
        <v>1674</v>
      </c>
      <c r="E459" s="822" t="s">
        <v>1734</v>
      </c>
      <c r="F459" s="822" t="s">
        <v>1757</v>
      </c>
      <c r="G459" s="822" t="s">
        <v>1758</v>
      </c>
      <c r="H459" s="831"/>
      <c r="I459" s="831"/>
      <c r="J459" s="822"/>
      <c r="K459" s="822"/>
      <c r="L459" s="831"/>
      <c r="M459" s="831"/>
      <c r="N459" s="822"/>
      <c r="O459" s="822"/>
      <c r="P459" s="831">
        <v>1</v>
      </c>
      <c r="Q459" s="831">
        <v>1267</v>
      </c>
      <c r="R459" s="827"/>
      <c r="S459" s="832">
        <v>1267</v>
      </c>
    </row>
    <row r="460" spans="1:19" ht="14.45" customHeight="1" x14ac:dyDescent="0.2">
      <c r="A460" s="821" t="s">
        <v>1678</v>
      </c>
      <c r="B460" s="822" t="s">
        <v>1679</v>
      </c>
      <c r="C460" s="822" t="s">
        <v>577</v>
      </c>
      <c r="D460" s="822" t="s">
        <v>1674</v>
      </c>
      <c r="E460" s="822" t="s">
        <v>1734</v>
      </c>
      <c r="F460" s="822" t="s">
        <v>1759</v>
      </c>
      <c r="G460" s="822" t="s">
        <v>1760</v>
      </c>
      <c r="H460" s="831"/>
      <c r="I460" s="831"/>
      <c r="J460" s="822"/>
      <c r="K460" s="822"/>
      <c r="L460" s="831"/>
      <c r="M460" s="831"/>
      <c r="N460" s="822"/>
      <c r="O460" s="822"/>
      <c r="P460" s="831">
        <v>3</v>
      </c>
      <c r="Q460" s="831">
        <v>2145</v>
      </c>
      <c r="R460" s="827"/>
      <c r="S460" s="832">
        <v>715</v>
      </c>
    </row>
    <row r="461" spans="1:19" ht="14.45" customHeight="1" x14ac:dyDescent="0.2">
      <c r="A461" s="821" t="s">
        <v>1678</v>
      </c>
      <c r="B461" s="822" t="s">
        <v>1679</v>
      </c>
      <c r="C461" s="822" t="s">
        <v>577</v>
      </c>
      <c r="D461" s="822" t="s">
        <v>1674</v>
      </c>
      <c r="E461" s="822" t="s">
        <v>1734</v>
      </c>
      <c r="F461" s="822" t="s">
        <v>1765</v>
      </c>
      <c r="G461" s="822" t="s">
        <v>1766</v>
      </c>
      <c r="H461" s="831"/>
      <c r="I461" s="831"/>
      <c r="J461" s="822"/>
      <c r="K461" s="822"/>
      <c r="L461" s="831"/>
      <c r="M461" s="831"/>
      <c r="N461" s="822"/>
      <c r="O461" s="822"/>
      <c r="P461" s="831">
        <v>11</v>
      </c>
      <c r="Q461" s="831">
        <v>20999</v>
      </c>
      <c r="R461" s="827"/>
      <c r="S461" s="832">
        <v>1909</v>
      </c>
    </row>
    <row r="462" spans="1:19" ht="14.45" customHeight="1" x14ac:dyDescent="0.2">
      <c r="A462" s="821" t="s">
        <v>1678</v>
      </c>
      <c r="B462" s="822" t="s">
        <v>1679</v>
      </c>
      <c r="C462" s="822" t="s">
        <v>577</v>
      </c>
      <c r="D462" s="822" t="s">
        <v>1674</v>
      </c>
      <c r="E462" s="822" t="s">
        <v>1734</v>
      </c>
      <c r="F462" s="822" t="s">
        <v>1769</v>
      </c>
      <c r="G462" s="822" t="s">
        <v>1770</v>
      </c>
      <c r="H462" s="831"/>
      <c r="I462" s="831"/>
      <c r="J462" s="822"/>
      <c r="K462" s="822"/>
      <c r="L462" s="831"/>
      <c r="M462" s="831"/>
      <c r="N462" s="822"/>
      <c r="O462" s="822"/>
      <c r="P462" s="831">
        <v>7</v>
      </c>
      <c r="Q462" s="831">
        <v>25361</v>
      </c>
      <c r="R462" s="827"/>
      <c r="S462" s="832">
        <v>3623</v>
      </c>
    </row>
    <row r="463" spans="1:19" ht="14.45" customHeight="1" x14ac:dyDescent="0.2">
      <c r="A463" s="821" t="s">
        <v>1678</v>
      </c>
      <c r="B463" s="822" t="s">
        <v>1679</v>
      </c>
      <c r="C463" s="822" t="s">
        <v>577</v>
      </c>
      <c r="D463" s="822" t="s">
        <v>1674</v>
      </c>
      <c r="E463" s="822" t="s">
        <v>1734</v>
      </c>
      <c r="F463" s="822" t="s">
        <v>1783</v>
      </c>
      <c r="G463" s="822" t="s">
        <v>1784</v>
      </c>
      <c r="H463" s="831"/>
      <c r="I463" s="831"/>
      <c r="J463" s="822"/>
      <c r="K463" s="822"/>
      <c r="L463" s="831"/>
      <c r="M463" s="831"/>
      <c r="N463" s="822"/>
      <c r="O463" s="822"/>
      <c r="P463" s="831">
        <v>3</v>
      </c>
      <c r="Q463" s="831">
        <v>4224</v>
      </c>
      <c r="R463" s="827"/>
      <c r="S463" s="832">
        <v>1408</v>
      </c>
    </row>
    <row r="464" spans="1:19" ht="14.45" customHeight="1" x14ac:dyDescent="0.2">
      <c r="A464" s="821" t="s">
        <v>1678</v>
      </c>
      <c r="B464" s="822" t="s">
        <v>1679</v>
      </c>
      <c r="C464" s="822" t="s">
        <v>577</v>
      </c>
      <c r="D464" s="822" t="s">
        <v>1674</v>
      </c>
      <c r="E464" s="822" t="s">
        <v>1734</v>
      </c>
      <c r="F464" s="822" t="s">
        <v>1785</v>
      </c>
      <c r="G464" s="822" t="s">
        <v>1786</v>
      </c>
      <c r="H464" s="831"/>
      <c r="I464" s="831"/>
      <c r="J464" s="822"/>
      <c r="K464" s="822"/>
      <c r="L464" s="831"/>
      <c r="M464" s="831"/>
      <c r="N464" s="822"/>
      <c r="O464" s="822"/>
      <c r="P464" s="831">
        <v>3</v>
      </c>
      <c r="Q464" s="831">
        <v>1611</v>
      </c>
      <c r="R464" s="827"/>
      <c r="S464" s="832">
        <v>537</v>
      </c>
    </row>
    <row r="465" spans="1:19" ht="14.45" customHeight="1" x14ac:dyDescent="0.2">
      <c r="A465" s="821" t="s">
        <v>1678</v>
      </c>
      <c r="B465" s="822" t="s">
        <v>1679</v>
      </c>
      <c r="C465" s="822" t="s">
        <v>583</v>
      </c>
      <c r="D465" s="822" t="s">
        <v>934</v>
      </c>
      <c r="E465" s="822" t="s">
        <v>1680</v>
      </c>
      <c r="F465" s="822" t="s">
        <v>1821</v>
      </c>
      <c r="G465" s="822"/>
      <c r="H465" s="831">
        <v>1.85</v>
      </c>
      <c r="I465" s="831">
        <v>3365.22</v>
      </c>
      <c r="J465" s="822"/>
      <c r="K465" s="822">
        <v>1819.0378378378377</v>
      </c>
      <c r="L465" s="831"/>
      <c r="M465" s="831"/>
      <c r="N465" s="822"/>
      <c r="O465" s="822"/>
      <c r="P465" s="831"/>
      <c r="Q465" s="831"/>
      <c r="R465" s="827"/>
      <c r="S465" s="832"/>
    </row>
    <row r="466" spans="1:19" ht="14.45" customHeight="1" x14ac:dyDescent="0.2">
      <c r="A466" s="821" t="s">
        <v>1678</v>
      </c>
      <c r="B466" s="822" t="s">
        <v>1679</v>
      </c>
      <c r="C466" s="822" t="s">
        <v>583</v>
      </c>
      <c r="D466" s="822" t="s">
        <v>934</v>
      </c>
      <c r="E466" s="822" t="s">
        <v>1680</v>
      </c>
      <c r="F466" s="822" t="s">
        <v>1823</v>
      </c>
      <c r="G466" s="822" t="s">
        <v>915</v>
      </c>
      <c r="H466" s="831">
        <v>22.449999999999996</v>
      </c>
      <c r="I466" s="831">
        <v>14716.4</v>
      </c>
      <c r="J466" s="822"/>
      <c r="K466" s="822">
        <v>655.51893095768389</v>
      </c>
      <c r="L466" s="831">
        <v>2</v>
      </c>
      <c r="M466" s="831">
        <v>1311.03</v>
      </c>
      <c r="N466" s="822"/>
      <c r="O466" s="822">
        <v>655.51499999999999</v>
      </c>
      <c r="P466" s="831"/>
      <c r="Q466" s="831"/>
      <c r="R466" s="827"/>
      <c r="S466" s="832"/>
    </row>
    <row r="467" spans="1:19" ht="14.45" customHeight="1" x14ac:dyDescent="0.2">
      <c r="A467" s="821" t="s">
        <v>1678</v>
      </c>
      <c r="B467" s="822" t="s">
        <v>1679</v>
      </c>
      <c r="C467" s="822" t="s">
        <v>583</v>
      </c>
      <c r="D467" s="822" t="s">
        <v>934</v>
      </c>
      <c r="E467" s="822" t="s">
        <v>1680</v>
      </c>
      <c r="F467" s="822" t="s">
        <v>1824</v>
      </c>
      <c r="G467" s="822" t="s">
        <v>915</v>
      </c>
      <c r="H467" s="831">
        <v>0.09</v>
      </c>
      <c r="I467" s="831">
        <v>294.83</v>
      </c>
      <c r="J467" s="822"/>
      <c r="K467" s="822">
        <v>3275.8888888888887</v>
      </c>
      <c r="L467" s="831"/>
      <c r="M467" s="831"/>
      <c r="N467" s="822"/>
      <c r="O467" s="822"/>
      <c r="P467" s="831"/>
      <c r="Q467" s="831"/>
      <c r="R467" s="827"/>
      <c r="S467" s="832"/>
    </row>
    <row r="468" spans="1:19" ht="14.45" customHeight="1" x14ac:dyDescent="0.2">
      <c r="A468" s="821" t="s">
        <v>1678</v>
      </c>
      <c r="B468" s="822" t="s">
        <v>1679</v>
      </c>
      <c r="C468" s="822" t="s">
        <v>583</v>
      </c>
      <c r="D468" s="822" t="s">
        <v>934</v>
      </c>
      <c r="E468" s="822" t="s">
        <v>1683</v>
      </c>
      <c r="F468" s="822" t="s">
        <v>1825</v>
      </c>
      <c r="G468" s="822" t="s">
        <v>1826</v>
      </c>
      <c r="H468" s="831">
        <v>29715</v>
      </c>
      <c r="I468" s="831">
        <v>1010318.6800000002</v>
      </c>
      <c r="J468" s="822"/>
      <c r="K468" s="822">
        <v>34.000292108362785</v>
      </c>
      <c r="L468" s="831">
        <v>22761</v>
      </c>
      <c r="M468" s="831">
        <v>776820.8600000001</v>
      </c>
      <c r="N468" s="822"/>
      <c r="O468" s="822">
        <v>34.129469706954886</v>
      </c>
      <c r="P468" s="831">
        <v>10432</v>
      </c>
      <c r="Q468" s="831">
        <v>359112.26000000007</v>
      </c>
      <c r="R468" s="827"/>
      <c r="S468" s="832">
        <v>34.424104677914116</v>
      </c>
    </row>
    <row r="469" spans="1:19" ht="14.45" customHeight="1" x14ac:dyDescent="0.2">
      <c r="A469" s="821" t="s">
        <v>1678</v>
      </c>
      <c r="B469" s="822" t="s">
        <v>1679</v>
      </c>
      <c r="C469" s="822" t="s">
        <v>583</v>
      </c>
      <c r="D469" s="822" t="s">
        <v>934</v>
      </c>
      <c r="E469" s="822" t="s">
        <v>1683</v>
      </c>
      <c r="F469" s="822" t="s">
        <v>1827</v>
      </c>
      <c r="G469" s="822" t="s">
        <v>1828</v>
      </c>
      <c r="H469" s="831">
        <v>1549</v>
      </c>
      <c r="I469" s="831">
        <v>79277.820000000007</v>
      </c>
      <c r="J469" s="822"/>
      <c r="K469" s="822">
        <v>51.180000000000007</v>
      </c>
      <c r="L469" s="831"/>
      <c r="M469" s="831"/>
      <c r="N469" s="822"/>
      <c r="O469" s="822"/>
      <c r="P469" s="831">
        <v>530</v>
      </c>
      <c r="Q469" s="831">
        <v>40168.699999999997</v>
      </c>
      <c r="R469" s="827"/>
      <c r="S469" s="832">
        <v>75.789999999999992</v>
      </c>
    </row>
    <row r="470" spans="1:19" ht="14.45" customHeight="1" x14ac:dyDescent="0.2">
      <c r="A470" s="821" t="s">
        <v>1678</v>
      </c>
      <c r="B470" s="822" t="s">
        <v>1679</v>
      </c>
      <c r="C470" s="822" t="s">
        <v>583</v>
      </c>
      <c r="D470" s="822" t="s">
        <v>934</v>
      </c>
      <c r="E470" s="822" t="s">
        <v>1734</v>
      </c>
      <c r="F470" s="822" t="s">
        <v>1835</v>
      </c>
      <c r="G470" s="822" t="s">
        <v>1836</v>
      </c>
      <c r="H470" s="831">
        <v>117</v>
      </c>
      <c r="I470" s="831">
        <v>1698255</v>
      </c>
      <c r="J470" s="822"/>
      <c r="K470" s="822">
        <v>14515</v>
      </c>
      <c r="L470" s="831">
        <v>83</v>
      </c>
      <c r="M470" s="831">
        <v>1205243</v>
      </c>
      <c r="N470" s="822"/>
      <c r="O470" s="822">
        <v>14521</v>
      </c>
      <c r="P470" s="831">
        <v>45</v>
      </c>
      <c r="Q470" s="831">
        <v>661950</v>
      </c>
      <c r="R470" s="827"/>
      <c r="S470" s="832">
        <v>14710</v>
      </c>
    </row>
    <row r="471" spans="1:19" ht="14.45" customHeight="1" x14ac:dyDescent="0.2">
      <c r="A471" s="821" t="s">
        <v>1678</v>
      </c>
      <c r="B471" s="822" t="s">
        <v>1679</v>
      </c>
      <c r="C471" s="822" t="s">
        <v>583</v>
      </c>
      <c r="D471" s="822" t="s">
        <v>935</v>
      </c>
      <c r="E471" s="822" t="s">
        <v>1680</v>
      </c>
      <c r="F471" s="822" t="s">
        <v>1819</v>
      </c>
      <c r="G471" s="822" t="s">
        <v>1820</v>
      </c>
      <c r="H471" s="831"/>
      <c r="I471" s="831"/>
      <c r="J471" s="822"/>
      <c r="K471" s="822"/>
      <c r="L471" s="831"/>
      <c r="M471" s="831"/>
      <c r="N471" s="822"/>
      <c r="O471" s="822"/>
      <c r="P471" s="831">
        <v>0.52</v>
      </c>
      <c r="Q471" s="831">
        <v>1040.99</v>
      </c>
      <c r="R471" s="827"/>
      <c r="S471" s="832">
        <v>2001.9038461538462</v>
      </c>
    </row>
    <row r="472" spans="1:19" ht="14.45" customHeight="1" x14ac:dyDescent="0.2">
      <c r="A472" s="821" t="s">
        <v>1678</v>
      </c>
      <c r="B472" s="822" t="s">
        <v>1679</v>
      </c>
      <c r="C472" s="822" t="s">
        <v>583</v>
      </c>
      <c r="D472" s="822" t="s">
        <v>935</v>
      </c>
      <c r="E472" s="822" t="s">
        <v>1680</v>
      </c>
      <c r="F472" s="822" t="s">
        <v>1821</v>
      </c>
      <c r="G472" s="822"/>
      <c r="H472" s="831">
        <v>1.8</v>
      </c>
      <c r="I472" s="831">
        <v>3274.28</v>
      </c>
      <c r="J472" s="822"/>
      <c r="K472" s="822">
        <v>1819.0444444444445</v>
      </c>
      <c r="L472" s="831"/>
      <c r="M472" s="831"/>
      <c r="N472" s="822"/>
      <c r="O472" s="822"/>
      <c r="P472" s="831"/>
      <c r="Q472" s="831"/>
      <c r="R472" s="827"/>
      <c r="S472" s="832"/>
    </row>
    <row r="473" spans="1:19" ht="14.45" customHeight="1" x14ac:dyDescent="0.2">
      <c r="A473" s="821" t="s">
        <v>1678</v>
      </c>
      <c r="B473" s="822" t="s">
        <v>1679</v>
      </c>
      <c r="C473" s="822" t="s">
        <v>583</v>
      </c>
      <c r="D473" s="822" t="s">
        <v>935</v>
      </c>
      <c r="E473" s="822" t="s">
        <v>1680</v>
      </c>
      <c r="F473" s="822" t="s">
        <v>1822</v>
      </c>
      <c r="G473" s="822" t="s">
        <v>841</v>
      </c>
      <c r="H473" s="831"/>
      <c r="I473" s="831"/>
      <c r="J473" s="822"/>
      <c r="K473" s="822"/>
      <c r="L473" s="831">
        <v>0.2</v>
      </c>
      <c r="M473" s="831">
        <v>143.63999999999999</v>
      </c>
      <c r="N473" s="822"/>
      <c r="O473" s="822">
        <v>718.19999999999993</v>
      </c>
      <c r="P473" s="831">
        <v>1.0000000000000002</v>
      </c>
      <c r="Q473" s="831">
        <v>718.19999999999993</v>
      </c>
      <c r="R473" s="827"/>
      <c r="S473" s="832">
        <v>718.19999999999982</v>
      </c>
    </row>
    <row r="474" spans="1:19" ht="14.45" customHeight="1" x14ac:dyDescent="0.2">
      <c r="A474" s="821" t="s">
        <v>1678</v>
      </c>
      <c r="B474" s="822" t="s">
        <v>1679</v>
      </c>
      <c r="C474" s="822" t="s">
        <v>583</v>
      </c>
      <c r="D474" s="822" t="s">
        <v>935</v>
      </c>
      <c r="E474" s="822" t="s">
        <v>1680</v>
      </c>
      <c r="F474" s="822" t="s">
        <v>1823</v>
      </c>
      <c r="G474" s="822" t="s">
        <v>915</v>
      </c>
      <c r="H474" s="831">
        <v>164.01999999999995</v>
      </c>
      <c r="I474" s="831">
        <v>107517.05000000002</v>
      </c>
      <c r="J474" s="822"/>
      <c r="K474" s="822">
        <v>655.51182782587523</v>
      </c>
      <c r="L474" s="831">
        <v>17.05</v>
      </c>
      <c r="M474" s="831">
        <v>11178.600000000002</v>
      </c>
      <c r="N474" s="822"/>
      <c r="O474" s="822">
        <v>655.63636363636374</v>
      </c>
      <c r="P474" s="831">
        <v>5.5699999999999994</v>
      </c>
      <c r="Q474" s="831">
        <v>3776.4</v>
      </c>
      <c r="R474" s="827"/>
      <c r="S474" s="832">
        <v>677.9892280071814</v>
      </c>
    </row>
    <row r="475" spans="1:19" ht="14.45" customHeight="1" x14ac:dyDescent="0.2">
      <c r="A475" s="821" t="s">
        <v>1678</v>
      </c>
      <c r="B475" s="822" t="s">
        <v>1679</v>
      </c>
      <c r="C475" s="822" t="s">
        <v>583</v>
      </c>
      <c r="D475" s="822" t="s">
        <v>935</v>
      </c>
      <c r="E475" s="822" t="s">
        <v>1680</v>
      </c>
      <c r="F475" s="822" t="s">
        <v>1824</v>
      </c>
      <c r="G475" s="822" t="s">
        <v>915</v>
      </c>
      <c r="H475" s="831">
        <v>0.38</v>
      </c>
      <c r="I475" s="831">
        <v>1244.8400000000001</v>
      </c>
      <c r="J475" s="822"/>
      <c r="K475" s="822">
        <v>3275.8947368421054</v>
      </c>
      <c r="L475" s="831">
        <v>0.65999999999999992</v>
      </c>
      <c r="M475" s="831">
        <v>2155.5499999999997</v>
      </c>
      <c r="N475" s="822"/>
      <c r="O475" s="822">
        <v>3265.9848484848485</v>
      </c>
      <c r="P475" s="831">
        <v>0.21000000000000002</v>
      </c>
      <c r="Q475" s="831">
        <v>687.94</v>
      </c>
      <c r="R475" s="827"/>
      <c r="S475" s="832">
        <v>3275.9047619047619</v>
      </c>
    </row>
    <row r="476" spans="1:19" ht="14.45" customHeight="1" x14ac:dyDescent="0.2">
      <c r="A476" s="821" t="s">
        <v>1678</v>
      </c>
      <c r="B476" s="822" t="s">
        <v>1679</v>
      </c>
      <c r="C476" s="822" t="s">
        <v>583</v>
      </c>
      <c r="D476" s="822" t="s">
        <v>935</v>
      </c>
      <c r="E476" s="822" t="s">
        <v>1683</v>
      </c>
      <c r="F476" s="822" t="s">
        <v>1825</v>
      </c>
      <c r="G476" s="822" t="s">
        <v>1826</v>
      </c>
      <c r="H476" s="831">
        <v>169639</v>
      </c>
      <c r="I476" s="831">
        <v>5766123.4000000022</v>
      </c>
      <c r="J476" s="822"/>
      <c r="K476" s="822">
        <v>33.99055287993918</v>
      </c>
      <c r="L476" s="831">
        <v>183836</v>
      </c>
      <c r="M476" s="831">
        <v>6273954.0800000001</v>
      </c>
      <c r="N476" s="822"/>
      <c r="O476" s="822">
        <v>34.127994952022455</v>
      </c>
      <c r="P476" s="831">
        <v>224951</v>
      </c>
      <c r="Q476" s="831">
        <v>7741047.7299999949</v>
      </c>
      <c r="R476" s="827"/>
      <c r="S476" s="832">
        <v>34.412150779503072</v>
      </c>
    </row>
    <row r="477" spans="1:19" ht="14.45" customHeight="1" x14ac:dyDescent="0.2">
      <c r="A477" s="821" t="s">
        <v>1678</v>
      </c>
      <c r="B477" s="822" t="s">
        <v>1679</v>
      </c>
      <c r="C477" s="822" t="s">
        <v>583</v>
      </c>
      <c r="D477" s="822" t="s">
        <v>935</v>
      </c>
      <c r="E477" s="822" t="s">
        <v>1683</v>
      </c>
      <c r="F477" s="822" t="s">
        <v>1827</v>
      </c>
      <c r="G477" s="822" t="s">
        <v>1828</v>
      </c>
      <c r="H477" s="831">
        <v>10404</v>
      </c>
      <c r="I477" s="831">
        <v>532476.72000000009</v>
      </c>
      <c r="J477" s="822"/>
      <c r="K477" s="822">
        <v>51.180000000000007</v>
      </c>
      <c r="L477" s="831">
        <v>3432</v>
      </c>
      <c r="M477" s="831">
        <v>252354.96</v>
      </c>
      <c r="N477" s="822"/>
      <c r="O477" s="822">
        <v>73.53</v>
      </c>
      <c r="P477" s="831">
        <v>3255</v>
      </c>
      <c r="Q477" s="831">
        <v>246696.45</v>
      </c>
      <c r="R477" s="827"/>
      <c r="S477" s="832">
        <v>75.790000000000006</v>
      </c>
    </row>
    <row r="478" spans="1:19" ht="14.45" customHeight="1" x14ac:dyDescent="0.2">
      <c r="A478" s="821" t="s">
        <v>1678</v>
      </c>
      <c r="B478" s="822" t="s">
        <v>1679</v>
      </c>
      <c r="C478" s="822" t="s">
        <v>583</v>
      </c>
      <c r="D478" s="822" t="s">
        <v>935</v>
      </c>
      <c r="E478" s="822" t="s">
        <v>1683</v>
      </c>
      <c r="F478" s="822" t="s">
        <v>1829</v>
      </c>
      <c r="G478" s="822" t="s">
        <v>1830</v>
      </c>
      <c r="H478" s="831">
        <v>2551</v>
      </c>
      <c r="I478" s="831">
        <v>152677.34999999998</v>
      </c>
      <c r="J478" s="822"/>
      <c r="K478" s="822">
        <v>59.849999999999994</v>
      </c>
      <c r="L478" s="831"/>
      <c r="M478" s="831"/>
      <c r="N478" s="822"/>
      <c r="O478" s="822"/>
      <c r="P478" s="831">
        <v>1727</v>
      </c>
      <c r="Q478" s="831">
        <v>110027.17</v>
      </c>
      <c r="R478" s="827"/>
      <c r="S478" s="832">
        <v>63.71</v>
      </c>
    </row>
    <row r="479" spans="1:19" ht="14.45" customHeight="1" x14ac:dyDescent="0.2">
      <c r="A479" s="821" t="s">
        <v>1678</v>
      </c>
      <c r="B479" s="822" t="s">
        <v>1679</v>
      </c>
      <c r="C479" s="822" t="s">
        <v>583</v>
      </c>
      <c r="D479" s="822" t="s">
        <v>935</v>
      </c>
      <c r="E479" s="822" t="s">
        <v>1683</v>
      </c>
      <c r="F479" s="822" t="s">
        <v>1831</v>
      </c>
      <c r="G479" s="822" t="s">
        <v>1832</v>
      </c>
      <c r="H479" s="831"/>
      <c r="I479" s="831"/>
      <c r="J479" s="822"/>
      <c r="K479" s="822"/>
      <c r="L479" s="831">
        <v>1</v>
      </c>
      <c r="M479" s="831">
        <v>45339.43</v>
      </c>
      <c r="N479" s="822"/>
      <c r="O479" s="822">
        <v>45339.43</v>
      </c>
      <c r="P479" s="831"/>
      <c r="Q479" s="831"/>
      <c r="R479" s="827"/>
      <c r="S479" s="832"/>
    </row>
    <row r="480" spans="1:19" ht="14.45" customHeight="1" x14ac:dyDescent="0.2">
      <c r="A480" s="821" t="s">
        <v>1678</v>
      </c>
      <c r="B480" s="822" t="s">
        <v>1679</v>
      </c>
      <c r="C480" s="822" t="s">
        <v>583</v>
      </c>
      <c r="D480" s="822" t="s">
        <v>935</v>
      </c>
      <c r="E480" s="822" t="s">
        <v>1683</v>
      </c>
      <c r="F480" s="822" t="s">
        <v>1833</v>
      </c>
      <c r="G480" s="822" t="s">
        <v>1834</v>
      </c>
      <c r="H480" s="831"/>
      <c r="I480" s="831"/>
      <c r="J480" s="822"/>
      <c r="K480" s="822"/>
      <c r="L480" s="831">
        <v>2</v>
      </c>
      <c r="M480" s="831">
        <v>53429.279999999999</v>
      </c>
      <c r="N480" s="822"/>
      <c r="O480" s="822">
        <v>26714.639999999999</v>
      </c>
      <c r="P480" s="831"/>
      <c r="Q480" s="831"/>
      <c r="R480" s="827"/>
      <c r="S480" s="832"/>
    </row>
    <row r="481" spans="1:19" ht="14.45" customHeight="1" x14ac:dyDescent="0.2">
      <c r="A481" s="821" t="s">
        <v>1678</v>
      </c>
      <c r="B481" s="822" t="s">
        <v>1679</v>
      </c>
      <c r="C481" s="822" t="s">
        <v>583</v>
      </c>
      <c r="D481" s="822" t="s">
        <v>935</v>
      </c>
      <c r="E481" s="822" t="s">
        <v>1734</v>
      </c>
      <c r="F481" s="822" t="s">
        <v>1835</v>
      </c>
      <c r="G481" s="822" t="s">
        <v>1836</v>
      </c>
      <c r="H481" s="831">
        <v>689</v>
      </c>
      <c r="I481" s="831">
        <v>10000835</v>
      </c>
      <c r="J481" s="822"/>
      <c r="K481" s="822">
        <v>14515</v>
      </c>
      <c r="L481" s="831">
        <v>733</v>
      </c>
      <c r="M481" s="831">
        <v>10643893</v>
      </c>
      <c r="N481" s="822"/>
      <c r="O481" s="822">
        <v>14521</v>
      </c>
      <c r="P481" s="831">
        <v>1009</v>
      </c>
      <c r="Q481" s="831">
        <v>14842390</v>
      </c>
      <c r="R481" s="827"/>
      <c r="S481" s="832">
        <v>14710</v>
      </c>
    </row>
    <row r="482" spans="1:19" ht="14.45" customHeight="1" x14ac:dyDescent="0.2">
      <c r="A482" s="821" t="s">
        <v>1678</v>
      </c>
      <c r="B482" s="822" t="s">
        <v>1679</v>
      </c>
      <c r="C482" s="822" t="s">
        <v>583</v>
      </c>
      <c r="D482" s="822" t="s">
        <v>936</v>
      </c>
      <c r="E482" s="822" t="s">
        <v>1680</v>
      </c>
      <c r="F482" s="822" t="s">
        <v>1819</v>
      </c>
      <c r="G482" s="822" t="s">
        <v>1820</v>
      </c>
      <c r="H482" s="831">
        <v>0.6</v>
      </c>
      <c r="I482" s="831">
        <v>1205.79</v>
      </c>
      <c r="J482" s="822"/>
      <c r="K482" s="822">
        <v>2009.65</v>
      </c>
      <c r="L482" s="831"/>
      <c r="M482" s="831"/>
      <c r="N482" s="822"/>
      <c r="O482" s="822"/>
      <c r="P482" s="831"/>
      <c r="Q482" s="831"/>
      <c r="R482" s="827"/>
      <c r="S482" s="832"/>
    </row>
    <row r="483" spans="1:19" ht="14.45" customHeight="1" x14ac:dyDescent="0.2">
      <c r="A483" s="821" t="s">
        <v>1678</v>
      </c>
      <c r="B483" s="822" t="s">
        <v>1679</v>
      </c>
      <c r="C483" s="822" t="s">
        <v>583</v>
      </c>
      <c r="D483" s="822" t="s">
        <v>936</v>
      </c>
      <c r="E483" s="822" t="s">
        <v>1680</v>
      </c>
      <c r="F483" s="822" t="s">
        <v>1823</v>
      </c>
      <c r="G483" s="822" t="s">
        <v>915</v>
      </c>
      <c r="H483" s="831">
        <v>24.75</v>
      </c>
      <c r="I483" s="831">
        <v>16224.130000000001</v>
      </c>
      <c r="J483" s="822"/>
      <c r="K483" s="822">
        <v>655.52040404040406</v>
      </c>
      <c r="L483" s="831">
        <v>1.3</v>
      </c>
      <c r="M483" s="831">
        <v>852.18</v>
      </c>
      <c r="N483" s="822"/>
      <c r="O483" s="822">
        <v>655.52307692307681</v>
      </c>
      <c r="P483" s="831">
        <v>0.5</v>
      </c>
      <c r="Q483" s="831">
        <v>362.07</v>
      </c>
      <c r="R483" s="827"/>
      <c r="S483" s="832">
        <v>724.14</v>
      </c>
    </row>
    <row r="484" spans="1:19" ht="14.45" customHeight="1" x14ac:dyDescent="0.2">
      <c r="A484" s="821" t="s">
        <v>1678</v>
      </c>
      <c r="B484" s="822" t="s">
        <v>1679</v>
      </c>
      <c r="C484" s="822" t="s">
        <v>583</v>
      </c>
      <c r="D484" s="822" t="s">
        <v>936</v>
      </c>
      <c r="E484" s="822" t="s">
        <v>1680</v>
      </c>
      <c r="F484" s="822" t="s">
        <v>1824</v>
      </c>
      <c r="G484" s="822" t="s">
        <v>915</v>
      </c>
      <c r="H484" s="831">
        <v>0.1</v>
      </c>
      <c r="I484" s="831">
        <v>327.58999999999997</v>
      </c>
      <c r="J484" s="822"/>
      <c r="K484" s="822">
        <v>3275.8999999999996</v>
      </c>
      <c r="L484" s="831">
        <v>0.52</v>
      </c>
      <c r="M484" s="831">
        <v>1703.4699999999998</v>
      </c>
      <c r="N484" s="822"/>
      <c r="O484" s="822">
        <v>3275.9038461538457</v>
      </c>
      <c r="P484" s="831"/>
      <c r="Q484" s="831"/>
      <c r="R484" s="827"/>
      <c r="S484" s="832"/>
    </row>
    <row r="485" spans="1:19" ht="14.45" customHeight="1" x14ac:dyDescent="0.2">
      <c r="A485" s="821" t="s">
        <v>1678</v>
      </c>
      <c r="B485" s="822" t="s">
        <v>1679</v>
      </c>
      <c r="C485" s="822" t="s">
        <v>583</v>
      </c>
      <c r="D485" s="822" t="s">
        <v>936</v>
      </c>
      <c r="E485" s="822" t="s">
        <v>1683</v>
      </c>
      <c r="F485" s="822" t="s">
        <v>1825</v>
      </c>
      <c r="G485" s="822" t="s">
        <v>1826</v>
      </c>
      <c r="H485" s="831">
        <v>21150</v>
      </c>
      <c r="I485" s="831">
        <v>718946.35999999987</v>
      </c>
      <c r="J485" s="822"/>
      <c r="K485" s="822">
        <v>33.992735697399524</v>
      </c>
      <c r="L485" s="831">
        <v>31361</v>
      </c>
      <c r="M485" s="831">
        <v>1070261.18</v>
      </c>
      <c r="N485" s="822"/>
      <c r="O485" s="822">
        <v>34.127138165237078</v>
      </c>
      <c r="P485" s="831">
        <v>7007</v>
      </c>
      <c r="Q485" s="831">
        <v>240614.11000000002</v>
      </c>
      <c r="R485" s="827"/>
      <c r="S485" s="832">
        <v>34.339105180533757</v>
      </c>
    </row>
    <row r="486" spans="1:19" ht="14.45" customHeight="1" x14ac:dyDescent="0.2">
      <c r="A486" s="821" t="s">
        <v>1678</v>
      </c>
      <c r="B486" s="822" t="s">
        <v>1679</v>
      </c>
      <c r="C486" s="822" t="s">
        <v>583</v>
      </c>
      <c r="D486" s="822" t="s">
        <v>936</v>
      </c>
      <c r="E486" s="822" t="s">
        <v>1683</v>
      </c>
      <c r="F486" s="822" t="s">
        <v>1827</v>
      </c>
      <c r="G486" s="822" t="s">
        <v>1828</v>
      </c>
      <c r="H486" s="831">
        <v>673</v>
      </c>
      <c r="I486" s="831">
        <v>34444.14</v>
      </c>
      <c r="J486" s="822"/>
      <c r="K486" s="822">
        <v>51.18</v>
      </c>
      <c r="L486" s="831">
        <v>865</v>
      </c>
      <c r="M486" s="831">
        <v>63603.45</v>
      </c>
      <c r="N486" s="822"/>
      <c r="O486" s="822">
        <v>73.53</v>
      </c>
      <c r="P486" s="831"/>
      <c r="Q486" s="831"/>
      <c r="R486" s="827"/>
      <c r="S486" s="832"/>
    </row>
    <row r="487" spans="1:19" ht="14.45" customHeight="1" x14ac:dyDescent="0.2">
      <c r="A487" s="821" t="s">
        <v>1678</v>
      </c>
      <c r="B487" s="822" t="s">
        <v>1679</v>
      </c>
      <c r="C487" s="822" t="s">
        <v>583</v>
      </c>
      <c r="D487" s="822" t="s">
        <v>936</v>
      </c>
      <c r="E487" s="822" t="s">
        <v>1734</v>
      </c>
      <c r="F487" s="822" t="s">
        <v>1835</v>
      </c>
      <c r="G487" s="822" t="s">
        <v>1836</v>
      </c>
      <c r="H487" s="831">
        <v>89</v>
      </c>
      <c r="I487" s="831">
        <v>1291835</v>
      </c>
      <c r="J487" s="822"/>
      <c r="K487" s="822">
        <v>14515</v>
      </c>
      <c r="L487" s="831">
        <v>128</v>
      </c>
      <c r="M487" s="831">
        <v>1858688</v>
      </c>
      <c r="N487" s="822"/>
      <c r="O487" s="822">
        <v>14521</v>
      </c>
      <c r="P487" s="831">
        <v>34</v>
      </c>
      <c r="Q487" s="831">
        <v>500140</v>
      </c>
      <c r="R487" s="827"/>
      <c r="S487" s="832">
        <v>14710</v>
      </c>
    </row>
    <row r="488" spans="1:19" ht="14.45" customHeight="1" x14ac:dyDescent="0.2">
      <c r="A488" s="821" t="s">
        <v>1678</v>
      </c>
      <c r="B488" s="822" t="s">
        <v>1679</v>
      </c>
      <c r="C488" s="822" t="s">
        <v>583</v>
      </c>
      <c r="D488" s="822" t="s">
        <v>937</v>
      </c>
      <c r="E488" s="822" t="s">
        <v>1680</v>
      </c>
      <c r="F488" s="822" t="s">
        <v>1819</v>
      </c>
      <c r="G488" s="822" t="s">
        <v>1820</v>
      </c>
      <c r="H488" s="831">
        <v>1</v>
      </c>
      <c r="I488" s="831">
        <v>2009.64</v>
      </c>
      <c r="J488" s="822"/>
      <c r="K488" s="822">
        <v>2009.64</v>
      </c>
      <c r="L488" s="831">
        <v>0.02</v>
      </c>
      <c r="M488" s="831">
        <v>40.19</v>
      </c>
      <c r="N488" s="822"/>
      <c r="O488" s="822">
        <v>2009.4999999999998</v>
      </c>
      <c r="P488" s="831">
        <v>0.02</v>
      </c>
      <c r="Q488" s="831">
        <v>46.22</v>
      </c>
      <c r="R488" s="827"/>
      <c r="S488" s="832">
        <v>2311</v>
      </c>
    </row>
    <row r="489" spans="1:19" ht="14.45" customHeight="1" x14ac:dyDescent="0.2">
      <c r="A489" s="821" t="s">
        <v>1678</v>
      </c>
      <c r="B489" s="822" t="s">
        <v>1679</v>
      </c>
      <c r="C489" s="822" t="s">
        <v>583</v>
      </c>
      <c r="D489" s="822" t="s">
        <v>937</v>
      </c>
      <c r="E489" s="822" t="s">
        <v>1680</v>
      </c>
      <c r="F489" s="822" t="s">
        <v>1821</v>
      </c>
      <c r="G489" s="822"/>
      <c r="H489" s="831">
        <v>6.2000000000000011</v>
      </c>
      <c r="I489" s="831">
        <v>11278.080000000002</v>
      </c>
      <c r="J489" s="822"/>
      <c r="K489" s="822">
        <v>1819.0451612903225</v>
      </c>
      <c r="L489" s="831"/>
      <c r="M489" s="831"/>
      <c r="N489" s="822"/>
      <c r="O489" s="822"/>
      <c r="P489" s="831"/>
      <c r="Q489" s="831"/>
      <c r="R489" s="827"/>
      <c r="S489" s="832"/>
    </row>
    <row r="490" spans="1:19" ht="14.45" customHeight="1" x14ac:dyDescent="0.2">
      <c r="A490" s="821" t="s">
        <v>1678</v>
      </c>
      <c r="B490" s="822" t="s">
        <v>1679</v>
      </c>
      <c r="C490" s="822" t="s">
        <v>583</v>
      </c>
      <c r="D490" s="822" t="s">
        <v>937</v>
      </c>
      <c r="E490" s="822" t="s">
        <v>1680</v>
      </c>
      <c r="F490" s="822" t="s">
        <v>1822</v>
      </c>
      <c r="G490" s="822" t="s">
        <v>841</v>
      </c>
      <c r="H490" s="831"/>
      <c r="I490" s="831"/>
      <c r="J490" s="822"/>
      <c r="K490" s="822"/>
      <c r="L490" s="831">
        <v>0.2</v>
      </c>
      <c r="M490" s="831">
        <v>143.63999999999999</v>
      </c>
      <c r="N490" s="822"/>
      <c r="O490" s="822">
        <v>718.19999999999993</v>
      </c>
      <c r="P490" s="831">
        <v>0.85000000000000009</v>
      </c>
      <c r="Q490" s="831">
        <v>610.4699999999998</v>
      </c>
      <c r="R490" s="827"/>
      <c r="S490" s="832">
        <v>718.1999999999997</v>
      </c>
    </row>
    <row r="491" spans="1:19" ht="14.45" customHeight="1" x14ac:dyDescent="0.2">
      <c r="A491" s="821" t="s">
        <v>1678</v>
      </c>
      <c r="B491" s="822" t="s">
        <v>1679</v>
      </c>
      <c r="C491" s="822" t="s">
        <v>583</v>
      </c>
      <c r="D491" s="822" t="s">
        <v>937</v>
      </c>
      <c r="E491" s="822" t="s">
        <v>1680</v>
      </c>
      <c r="F491" s="822" t="s">
        <v>1823</v>
      </c>
      <c r="G491" s="822" t="s">
        <v>915</v>
      </c>
      <c r="H491" s="831">
        <v>236.19999999999987</v>
      </c>
      <c r="I491" s="831">
        <v>154833.65</v>
      </c>
      <c r="J491" s="822"/>
      <c r="K491" s="822">
        <v>655.51926333615609</v>
      </c>
      <c r="L491" s="831">
        <v>9.89</v>
      </c>
      <c r="M491" s="831">
        <v>6485.0700000000015</v>
      </c>
      <c r="N491" s="822"/>
      <c r="O491" s="822">
        <v>655.71991911021246</v>
      </c>
      <c r="P491" s="831">
        <v>2.33</v>
      </c>
      <c r="Q491" s="831">
        <v>1583.08</v>
      </c>
      <c r="R491" s="827"/>
      <c r="S491" s="832">
        <v>679.43347639484978</v>
      </c>
    </row>
    <row r="492" spans="1:19" ht="14.45" customHeight="1" x14ac:dyDescent="0.2">
      <c r="A492" s="821" t="s">
        <v>1678</v>
      </c>
      <c r="B492" s="822" t="s">
        <v>1679</v>
      </c>
      <c r="C492" s="822" t="s">
        <v>583</v>
      </c>
      <c r="D492" s="822" t="s">
        <v>937</v>
      </c>
      <c r="E492" s="822" t="s">
        <v>1680</v>
      </c>
      <c r="F492" s="822" t="s">
        <v>1824</v>
      </c>
      <c r="G492" s="822" t="s">
        <v>915</v>
      </c>
      <c r="H492" s="831">
        <v>0.38000000000000006</v>
      </c>
      <c r="I492" s="831">
        <v>1244.8399999999999</v>
      </c>
      <c r="J492" s="822"/>
      <c r="K492" s="822">
        <v>3275.8947368421045</v>
      </c>
      <c r="L492" s="831">
        <v>0.21000000000000002</v>
      </c>
      <c r="M492" s="831">
        <v>687.94</v>
      </c>
      <c r="N492" s="822"/>
      <c r="O492" s="822">
        <v>3275.9047619047619</v>
      </c>
      <c r="P492" s="831">
        <v>0.18</v>
      </c>
      <c r="Q492" s="831">
        <v>621.42999999999995</v>
      </c>
      <c r="R492" s="827"/>
      <c r="S492" s="832">
        <v>3452.3888888888887</v>
      </c>
    </row>
    <row r="493" spans="1:19" ht="14.45" customHeight="1" x14ac:dyDescent="0.2">
      <c r="A493" s="821" t="s">
        <v>1678</v>
      </c>
      <c r="B493" s="822" t="s">
        <v>1679</v>
      </c>
      <c r="C493" s="822" t="s">
        <v>583</v>
      </c>
      <c r="D493" s="822" t="s">
        <v>937</v>
      </c>
      <c r="E493" s="822" t="s">
        <v>1683</v>
      </c>
      <c r="F493" s="822" t="s">
        <v>1825</v>
      </c>
      <c r="G493" s="822" t="s">
        <v>1826</v>
      </c>
      <c r="H493" s="831">
        <v>220555</v>
      </c>
      <c r="I493" s="831">
        <v>7497420.3199999994</v>
      </c>
      <c r="J493" s="822"/>
      <c r="K493" s="822">
        <v>33.993427127020468</v>
      </c>
      <c r="L493" s="831">
        <v>209974</v>
      </c>
      <c r="M493" s="831">
        <v>7165979.5299999984</v>
      </c>
      <c r="N493" s="822"/>
      <c r="O493" s="822">
        <v>34.127937411298532</v>
      </c>
      <c r="P493" s="831">
        <v>259316</v>
      </c>
      <c r="Q493" s="831">
        <v>8924250.8800000008</v>
      </c>
      <c r="R493" s="827"/>
      <c r="S493" s="832">
        <v>34.414578660784528</v>
      </c>
    </row>
    <row r="494" spans="1:19" ht="14.45" customHeight="1" x14ac:dyDescent="0.2">
      <c r="A494" s="821" t="s">
        <v>1678</v>
      </c>
      <c r="B494" s="822" t="s">
        <v>1679</v>
      </c>
      <c r="C494" s="822" t="s">
        <v>583</v>
      </c>
      <c r="D494" s="822" t="s">
        <v>937</v>
      </c>
      <c r="E494" s="822" t="s">
        <v>1683</v>
      </c>
      <c r="F494" s="822" t="s">
        <v>1827</v>
      </c>
      <c r="G494" s="822" t="s">
        <v>1828</v>
      </c>
      <c r="H494" s="831">
        <v>14230</v>
      </c>
      <c r="I494" s="831">
        <v>728291.4</v>
      </c>
      <c r="J494" s="822"/>
      <c r="K494" s="822">
        <v>51.18</v>
      </c>
      <c r="L494" s="831">
        <v>3606</v>
      </c>
      <c r="M494" s="831">
        <v>265134.59000000003</v>
      </c>
      <c r="N494" s="822"/>
      <c r="O494" s="822">
        <v>73.525953965612871</v>
      </c>
      <c r="P494" s="831">
        <v>5628</v>
      </c>
      <c r="Q494" s="831">
        <v>423336.92</v>
      </c>
      <c r="R494" s="827"/>
      <c r="S494" s="832">
        <v>75.219779673063258</v>
      </c>
    </row>
    <row r="495" spans="1:19" ht="14.45" customHeight="1" x14ac:dyDescent="0.2">
      <c r="A495" s="821" t="s">
        <v>1678</v>
      </c>
      <c r="B495" s="822" t="s">
        <v>1679</v>
      </c>
      <c r="C495" s="822" t="s">
        <v>583</v>
      </c>
      <c r="D495" s="822" t="s">
        <v>937</v>
      </c>
      <c r="E495" s="822" t="s">
        <v>1683</v>
      </c>
      <c r="F495" s="822" t="s">
        <v>1829</v>
      </c>
      <c r="G495" s="822" t="s">
        <v>1830</v>
      </c>
      <c r="H495" s="831">
        <v>1909</v>
      </c>
      <c r="I495" s="831">
        <v>114253.65</v>
      </c>
      <c r="J495" s="822"/>
      <c r="K495" s="822">
        <v>59.849999999999994</v>
      </c>
      <c r="L495" s="831">
        <v>1023</v>
      </c>
      <c r="M495" s="831">
        <v>63221.400000000009</v>
      </c>
      <c r="N495" s="822"/>
      <c r="O495" s="822">
        <v>61.800000000000011</v>
      </c>
      <c r="P495" s="831">
        <v>1642</v>
      </c>
      <c r="Q495" s="831">
        <v>104611.81999999999</v>
      </c>
      <c r="R495" s="827"/>
      <c r="S495" s="832">
        <v>63.709999999999994</v>
      </c>
    </row>
    <row r="496" spans="1:19" ht="14.45" customHeight="1" x14ac:dyDescent="0.2">
      <c r="A496" s="821" t="s">
        <v>1678</v>
      </c>
      <c r="B496" s="822" t="s">
        <v>1679</v>
      </c>
      <c r="C496" s="822" t="s">
        <v>583</v>
      </c>
      <c r="D496" s="822" t="s">
        <v>937</v>
      </c>
      <c r="E496" s="822" t="s">
        <v>1734</v>
      </c>
      <c r="F496" s="822" t="s">
        <v>1835</v>
      </c>
      <c r="G496" s="822" t="s">
        <v>1836</v>
      </c>
      <c r="H496" s="831">
        <v>891</v>
      </c>
      <c r="I496" s="831">
        <v>12932865</v>
      </c>
      <c r="J496" s="822"/>
      <c r="K496" s="822">
        <v>14515</v>
      </c>
      <c r="L496" s="831">
        <v>836</v>
      </c>
      <c r="M496" s="831">
        <v>12139556</v>
      </c>
      <c r="N496" s="822"/>
      <c r="O496" s="822">
        <v>14521</v>
      </c>
      <c r="P496" s="831">
        <v>1170</v>
      </c>
      <c r="Q496" s="831">
        <v>17210700</v>
      </c>
      <c r="R496" s="827"/>
      <c r="S496" s="832">
        <v>14710</v>
      </c>
    </row>
    <row r="497" spans="1:19" ht="14.45" customHeight="1" x14ac:dyDescent="0.2">
      <c r="A497" s="821" t="s">
        <v>1678</v>
      </c>
      <c r="B497" s="822" t="s">
        <v>1679</v>
      </c>
      <c r="C497" s="822" t="s">
        <v>583</v>
      </c>
      <c r="D497" s="822" t="s">
        <v>937</v>
      </c>
      <c r="E497" s="822" t="s">
        <v>1734</v>
      </c>
      <c r="F497" s="822" t="s">
        <v>1837</v>
      </c>
      <c r="G497" s="822" t="s">
        <v>1838</v>
      </c>
      <c r="H497" s="831"/>
      <c r="I497" s="831"/>
      <c r="J497" s="822"/>
      <c r="K497" s="822"/>
      <c r="L497" s="831"/>
      <c r="M497" s="831"/>
      <c r="N497" s="822"/>
      <c r="O497" s="822"/>
      <c r="P497" s="831">
        <v>1</v>
      </c>
      <c r="Q497" s="831">
        <v>16591</v>
      </c>
      <c r="R497" s="827"/>
      <c r="S497" s="832">
        <v>16591</v>
      </c>
    </row>
    <row r="498" spans="1:19" ht="14.45" customHeight="1" x14ac:dyDescent="0.2">
      <c r="A498" s="821" t="s">
        <v>1678</v>
      </c>
      <c r="B498" s="822" t="s">
        <v>1679</v>
      </c>
      <c r="C498" s="822" t="s">
        <v>583</v>
      </c>
      <c r="D498" s="822" t="s">
        <v>1675</v>
      </c>
      <c r="E498" s="822" t="s">
        <v>1680</v>
      </c>
      <c r="F498" s="822" t="s">
        <v>1822</v>
      </c>
      <c r="G498" s="822" t="s">
        <v>841</v>
      </c>
      <c r="H498" s="831">
        <v>0.05</v>
      </c>
      <c r="I498" s="831">
        <v>35.94</v>
      </c>
      <c r="J498" s="822"/>
      <c r="K498" s="822">
        <v>718.8</v>
      </c>
      <c r="L498" s="831"/>
      <c r="M498" s="831"/>
      <c r="N498" s="822"/>
      <c r="O498" s="822"/>
      <c r="P498" s="831">
        <v>0.1</v>
      </c>
      <c r="Q498" s="831">
        <v>71.819999999999993</v>
      </c>
      <c r="R498" s="827"/>
      <c r="S498" s="832">
        <v>718.19999999999993</v>
      </c>
    </row>
    <row r="499" spans="1:19" ht="14.45" customHeight="1" x14ac:dyDescent="0.2">
      <c r="A499" s="821" t="s">
        <v>1678</v>
      </c>
      <c r="B499" s="822" t="s">
        <v>1679</v>
      </c>
      <c r="C499" s="822" t="s">
        <v>583</v>
      </c>
      <c r="D499" s="822" t="s">
        <v>1675</v>
      </c>
      <c r="E499" s="822" t="s">
        <v>1680</v>
      </c>
      <c r="F499" s="822" t="s">
        <v>1823</v>
      </c>
      <c r="G499" s="822" t="s">
        <v>915</v>
      </c>
      <c r="H499" s="831">
        <v>18.850000000000001</v>
      </c>
      <c r="I499" s="831">
        <v>12356.560000000001</v>
      </c>
      <c r="J499" s="822"/>
      <c r="K499" s="822">
        <v>655.52042440318303</v>
      </c>
      <c r="L499" s="831"/>
      <c r="M499" s="831"/>
      <c r="N499" s="822"/>
      <c r="O499" s="822"/>
      <c r="P499" s="831"/>
      <c r="Q499" s="831"/>
      <c r="R499" s="827"/>
      <c r="S499" s="832"/>
    </row>
    <row r="500" spans="1:19" ht="14.45" customHeight="1" x14ac:dyDescent="0.2">
      <c r="A500" s="821" t="s">
        <v>1678</v>
      </c>
      <c r="B500" s="822" t="s">
        <v>1679</v>
      </c>
      <c r="C500" s="822" t="s">
        <v>583</v>
      </c>
      <c r="D500" s="822" t="s">
        <v>1675</v>
      </c>
      <c r="E500" s="822" t="s">
        <v>1683</v>
      </c>
      <c r="F500" s="822" t="s">
        <v>1825</v>
      </c>
      <c r="G500" s="822" t="s">
        <v>1826</v>
      </c>
      <c r="H500" s="831">
        <v>14157</v>
      </c>
      <c r="I500" s="831">
        <v>481054.86000000004</v>
      </c>
      <c r="J500" s="822"/>
      <c r="K500" s="822">
        <v>33.980000000000004</v>
      </c>
      <c r="L500" s="831">
        <v>3704</v>
      </c>
      <c r="M500" s="831">
        <v>126403.93</v>
      </c>
      <c r="N500" s="822"/>
      <c r="O500" s="822">
        <v>34.126330993520519</v>
      </c>
      <c r="P500" s="831">
        <v>8581</v>
      </c>
      <c r="Q500" s="831">
        <v>295020.53000000003</v>
      </c>
      <c r="R500" s="827"/>
      <c r="S500" s="832">
        <v>34.380670085071671</v>
      </c>
    </row>
    <row r="501" spans="1:19" ht="14.45" customHeight="1" x14ac:dyDescent="0.2">
      <c r="A501" s="821" t="s">
        <v>1678</v>
      </c>
      <c r="B501" s="822" t="s">
        <v>1679</v>
      </c>
      <c r="C501" s="822" t="s">
        <v>583</v>
      </c>
      <c r="D501" s="822" t="s">
        <v>1675</v>
      </c>
      <c r="E501" s="822" t="s">
        <v>1734</v>
      </c>
      <c r="F501" s="822" t="s">
        <v>1835</v>
      </c>
      <c r="G501" s="822" t="s">
        <v>1836</v>
      </c>
      <c r="H501" s="831">
        <v>53</v>
      </c>
      <c r="I501" s="831">
        <v>769295</v>
      </c>
      <c r="J501" s="822"/>
      <c r="K501" s="822">
        <v>14515</v>
      </c>
      <c r="L501" s="831">
        <v>17</v>
      </c>
      <c r="M501" s="831">
        <v>246857</v>
      </c>
      <c r="N501" s="822"/>
      <c r="O501" s="822">
        <v>14521</v>
      </c>
      <c r="P501" s="831">
        <v>39</v>
      </c>
      <c r="Q501" s="831">
        <v>573690</v>
      </c>
      <c r="R501" s="827"/>
      <c r="S501" s="832">
        <v>14710</v>
      </c>
    </row>
    <row r="502" spans="1:19" ht="14.45" customHeight="1" x14ac:dyDescent="0.2">
      <c r="A502" s="821" t="s">
        <v>1678</v>
      </c>
      <c r="B502" s="822" t="s">
        <v>1679</v>
      </c>
      <c r="C502" s="822" t="s">
        <v>583</v>
      </c>
      <c r="D502" s="822" t="s">
        <v>938</v>
      </c>
      <c r="E502" s="822" t="s">
        <v>1680</v>
      </c>
      <c r="F502" s="822" t="s">
        <v>1821</v>
      </c>
      <c r="G502" s="822"/>
      <c r="H502" s="831">
        <v>2.2000000000000002</v>
      </c>
      <c r="I502" s="831">
        <v>4001.8900000000003</v>
      </c>
      <c r="J502" s="822"/>
      <c r="K502" s="822">
        <v>1819.0409090909091</v>
      </c>
      <c r="L502" s="831"/>
      <c r="M502" s="831"/>
      <c r="N502" s="822"/>
      <c r="O502" s="822"/>
      <c r="P502" s="831"/>
      <c r="Q502" s="831"/>
      <c r="R502" s="827"/>
      <c r="S502" s="832"/>
    </row>
    <row r="503" spans="1:19" ht="14.45" customHeight="1" x14ac:dyDescent="0.2">
      <c r="A503" s="821" t="s">
        <v>1678</v>
      </c>
      <c r="B503" s="822" t="s">
        <v>1679</v>
      </c>
      <c r="C503" s="822" t="s">
        <v>583</v>
      </c>
      <c r="D503" s="822" t="s">
        <v>938</v>
      </c>
      <c r="E503" s="822" t="s">
        <v>1680</v>
      </c>
      <c r="F503" s="822" t="s">
        <v>1822</v>
      </c>
      <c r="G503" s="822" t="s">
        <v>841</v>
      </c>
      <c r="H503" s="831"/>
      <c r="I503" s="831"/>
      <c r="J503" s="822"/>
      <c r="K503" s="822"/>
      <c r="L503" s="831">
        <v>0.05</v>
      </c>
      <c r="M503" s="831">
        <v>35.909999999999997</v>
      </c>
      <c r="N503" s="822"/>
      <c r="O503" s="822">
        <v>718.19999999999993</v>
      </c>
      <c r="P503" s="831"/>
      <c r="Q503" s="831"/>
      <c r="R503" s="827"/>
      <c r="S503" s="832"/>
    </row>
    <row r="504" spans="1:19" ht="14.45" customHeight="1" x14ac:dyDescent="0.2">
      <c r="A504" s="821" t="s">
        <v>1678</v>
      </c>
      <c r="B504" s="822" t="s">
        <v>1679</v>
      </c>
      <c r="C504" s="822" t="s">
        <v>583</v>
      </c>
      <c r="D504" s="822" t="s">
        <v>938</v>
      </c>
      <c r="E504" s="822" t="s">
        <v>1680</v>
      </c>
      <c r="F504" s="822" t="s">
        <v>1823</v>
      </c>
      <c r="G504" s="822" t="s">
        <v>915</v>
      </c>
      <c r="H504" s="831">
        <v>23</v>
      </c>
      <c r="I504" s="831">
        <v>15076.98</v>
      </c>
      <c r="J504" s="822"/>
      <c r="K504" s="822">
        <v>655.52086956521737</v>
      </c>
      <c r="L504" s="831">
        <v>1.4</v>
      </c>
      <c r="M504" s="831">
        <v>917.73</v>
      </c>
      <c r="N504" s="822"/>
      <c r="O504" s="822">
        <v>655.5214285714286</v>
      </c>
      <c r="P504" s="831"/>
      <c r="Q504" s="831"/>
      <c r="R504" s="827"/>
      <c r="S504" s="832"/>
    </row>
    <row r="505" spans="1:19" ht="14.45" customHeight="1" x14ac:dyDescent="0.2">
      <c r="A505" s="821" t="s">
        <v>1678</v>
      </c>
      <c r="B505" s="822" t="s">
        <v>1679</v>
      </c>
      <c r="C505" s="822" t="s">
        <v>583</v>
      </c>
      <c r="D505" s="822" t="s">
        <v>938</v>
      </c>
      <c r="E505" s="822" t="s">
        <v>1680</v>
      </c>
      <c r="F505" s="822" t="s">
        <v>1824</v>
      </c>
      <c r="G505" s="822" t="s">
        <v>915</v>
      </c>
      <c r="H505" s="831">
        <v>0.08</v>
      </c>
      <c r="I505" s="831">
        <v>262.07</v>
      </c>
      <c r="J505" s="822"/>
      <c r="K505" s="822">
        <v>3275.875</v>
      </c>
      <c r="L505" s="831"/>
      <c r="M505" s="831"/>
      <c r="N505" s="822"/>
      <c r="O505" s="822"/>
      <c r="P505" s="831"/>
      <c r="Q505" s="831"/>
      <c r="R505" s="827"/>
      <c r="S505" s="832"/>
    </row>
    <row r="506" spans="1:19" ht="14.45" customHeight="1" x14ac:dyDescent="0.2">
      <c r="A506" s="821" t="s">
        <v>1678</v>
      </c>
      <c r="B506" s="822" t="s">
        <v>1679</v>
      </c>
      <c r="C506" s="822" t="s">
        <v>583</v>
      </c>
      <c r="D506" s="822" t="s">
        <v>938</v>
      </c>
      <c r="E506" s="822" t="s">
        <v>1683</v>
      </c>
      <c r="F506" s="822" t="s">
        <v>1825</v>
      </c>
      <c r="G506" s="822" t="s">
        <v>1826</v>
      </c>
      <c r="H506" s="831">
        <v>26735</v>
      </c>
      <c r="I506" s="831">
        <v>908612.65999999992</v>
      </c>
      <c r="J506" s="822"/>
      <c r="K506" s="822">
        <v>33.985885917336823</v>
      </c>
      <c r="L506" s="831">
        <v>14335</v>
      </c>
      <c r="M506" s="831">
        <v>489235.81</v>
      </c>
      <c r="N506" s="822"/>
      <c r="O506" s="822">
        <v>34.128762469480293</v>
      </c>
      <c r="P506" s="831">
        <v>7280</v>
      </c>
      <c r="Q506" s="831">
        <v>250369.90000000005</v>
      </c>
      <c r="R506" s="827"/>
      <c r="S506" s="832">
        <v>34.391469780219786</v>
      </c>
    </row>
    <row r="507" spans="1:19" ht="14.45" customHeight="1" x14ac:dyDescent="0.2">
      <c r="A507" s="821" t="s">
        <v>1678</v>
      </c>
      <c r="B507" s="822" t="s">
        <v>1679</v>
      </c>
      <c r="C507" s="822" t="s">
        <v>583</v>
      </c>
      <c r="D507" s="822" t="s">
        <v>938</v>
      </c>
      <c r="E507" s="822" t="s">
        <v>1683</v>
      </c>
      <c r="F507" s="822" t="s">
        <v>1827</v>
      </c>
      <c r="G507" s="822" t="s">
        <v>1828</v>
      </c>
      <c r="H507" s="831">
        <v>1276</v>
      </c>
      <c r="I507" s="831">
        <v>65305.679999999993</v>
      </c>
      <c r="J507" s="822"/>
      <c r="K507" s="822">
        <v>51.179999999999993</v>
      </c>
      <c r="L507" s="831"/>
      <c r="M507" s="831"/>
      <c r="N507" s="822"/>
      <c r="O507" s="822"/>
      <c r="P507" s="831"/>
      <c r="Q507" s="831"/>
      <c r="R507" s="827"/>
      <c r="S507" s="832"/>
    </row>
    <row r="508" spans="1:19" ht="14.45" customHeight="1" x14ac:dyDescent="0.2">
      <c r="A508" s="821" t="s">
        <v>1678</v>
      </c>
      <c r="B508" s="822" t="s">
        <v>1679</v>
      </c>
      <c r="C508" s="822" t="s">
        <v>583</v>
      </c>
      <c r="D508" s="822" t="s">
        <v>938</v>
      </c>
      <c r="E508" s="822" t="s">
        <v>1734</v>
      </c>
      <c r="F508" s="822" t="s">
        <v>1835</v>
      </c>
      <c r="G508" s="822" t="s">
        <v>1836</v>
      </c>
      <c r="H508" s="831">
        <v>108</v>
      </c>
      <c r="I508" s="831">
        <v>1567620</v>
      </c>
      <c r="J508" s="822"/>
      <c r="K508" s="822">
        <v>14515</v>
      </c>
      <c r="L508" s="831">
        <v>55</v>
      </c>
      <c r="M508" s="831">
        <v>798655</v>
      </c>
      <c r="N508" s="822"/>
      <c r="O508" s="822">
        <v>14521</v>
      </c>
      <c r="P508" s="831">
        <v>33</v>
      </c>
      <c r="Q508" s="831">
        <v>485430</v>
      </c>
      <c r="R508" s="827"/>
      <c r="S508" s="832">
        <v>14710</v>
      </c>
    </row>
    <row r="509" spans="1:19" ht="14.45" customHeight="1" x14ac:dyDescent="0.2">
      <c r="A509" s="821" t="s">
        <v>1678</v>
      </c>
      <c r="B509" s="822" t="s">
        <v>1679</v>
      </c>
      <c r="C509" s="822" t="s">
        <v>583</v>
      </c>
      <c r="D509" s="822" t="s">
        <v>942</v>
      </c>
      <c r="E509" s="822" t="s">
        <v>1680</v>
      </c>
      <c r="F509" s="822" t="s">
        <v>1823</v>
      </c>
      <c r="G509" s="822" t="s">
        <v>915</v>
      </c>
      <c r="H509" s="831">
        <v>3.55</v>
      </c>
      <c r="I509" s="831">
        <v>2327.1000000000004</v>
      </c>
      <c r="J509" s="822"/>
      <c r="K509" s="822">
        <v>655.52112676056356</v>
      </c>
      <c r="L509" s="831">
        <v>1.5300000000000002</v>
      </c>
      <c r="M509" s="831">
        <v>1001.6400000000001</v>
      </c>
      <c r="N509" s="822"/>
      <c r="O509" s="822">
        <v>654.66666666666663</v>
      </c>
      <c r="P509" s="831"/>
      <c r="Q509" s="831"/>
      <c r="R509" s="827"/>
      <c r="S509" s="832"/>
    </row>
    <row r="510" spans="1:19" ht="14.45" customHeight="1" x14ac:dyDescent="0.2">
      <c r="A510" s="821" t="s">
        <v>1678</v>
      </c>
      <c r="B510" s="822" t="s">
        <v>1679</v>
      </c>
      <c r="C510" s="822" t="s">
        <v>583</v>
      </c>
      <c r="D510" s="822" t="s">
        <v>942</v>
      </c>
      <c r="E510" s="822" t="s">
        <v>1680</v>
      </c>
      <c r="F510" s="822" t="s">
        <v>1824</v>
      </c>
      <c r="G510" s="822" t="s">
        <v>915</v>
      </c>
      <c r="H510" s="831"/>
      <c r="I510" s="831"/>
      <c r="J510" s="822"/>
      <c r="K510" s="822"/>
      <c r="L510" s="831">
        <v>0.1</v>
      </c>
      <c r="M510" s="831">
        <v>327.58999999999997</v>
      </c>
      <c r="N510" s="822"/>
      <c r="O510" s="822">
        <v>3275.8999999999996</v>
      </c>
      <c r="P510" s="831"/>
      <c r="Q510" s="831"/>
      <c r="R510" s="827"/>
      <c r="S510" s="832"/>
    </row>
    <row r="511" spans="1:19" ht="14.45" customHeight="1" x14ac:dyDescent="0.2">
      <c r="A511" s="821" t="s">
        <v>1678</v>
      </c>
      <c r="B511" s="822" t="s">
        <v>1679</v>
      </c>
      <c r="C511" s="822" t="s">
        <v>583</v>
      </c>
      <c r="D511" s="822" t="s">
        <v>942</v>
      </c>
      <c r="E511" s="822" t="s">
        <v>1683</v>
      </c>
      <c r="F511" s="822" t="s">
        <v>1825</v>
      </c>
      <c r="G511" s="822" t="s">
        <v>1826</v>
      </c>
      <c r="H511" s="831">
        <v>4968</v>
      </c>
      <c r="I511" s="831">
        <v>168978.11999999997</v>
      </c>
      <c r="J511" s="822"/>
      <c r="K511" s="822">
        <v>34.013309178743953</v>
      </c>
      <c r="L511" s="831">
        <v>9945</v>
      </c>
      <c r="M511" s="831">
        <v>339415.91999999993</v>
      </c>
      <c r="N511" s="822"/>
      <c r="O511" s="822">
        <v>34.129303167420808</v>
      </c>
      <c r="P511" s="831">
        <v>6707</v>
      </c>
      <c r="Q511" s="831">
        <v>230922.01</v>
      </c>
      <c r="R511" s="827"/>
      <c r="S511" s="832">
        <v>34.43</v>
      </c>
    </row>
    <row r="512" spans="1:19" ht="14.45" customHeight="1" x14ac:dyDescent="0.2">
      <c r="A512" s="821" t="s">
        <v>1678</v>
      </c>
      <c r="B512" s="822" t="s">
        <v>1679</v>
      </c>
      <c r="C512" s="822" t="s">
        <v>583</v>
      </c>
      <c r="D512" s="822" t="s">
        <v>942</v>
      </c>
      <c r="E512" s="822" t="s">
        <v>1734</v>
      </c>
      <c r="F512" s="822" t="s">
        <v>1835</v>
      </c>
      <c r="G512" s="822" t="s">
        <v>1836</v>
      </c>
      <c r="H512" s="831">
        <v>19</v>
      </c>
      <c r="I512" s="831">
        <v>275785</v>
      </c>
      <c r="J512" s="822"/>
      <c r="K512" s="822">
        <v>14515</v>
      </c>
      <c r="L512" s="831">
        <v>39</v>
      </c>
      <c r="M512" s="831">
        <v>566319</v>
      </c>
      <c r="N512" s="822"/>
      <c r="O512" s="822">
        <v>14521</v>
      </c>
      <c r="P512" s="831">
        <v>28</v>
      </c>
      <c r="Q512" s="831">
        <v>411880</v>
      </c>
      <c r="R512" s="827"/>
      <c r="S512" s="832">
        <v>14710</v>
      </c>
    </row>
    <row r="513" spans="1:19" ht="14.45" customHeight="1" x14ac:dyDescent="0.2">
      <c r="A513" s="821" t="s">
        <v>1678</v>
      </c>
      <c r="B513" s="822" t="s">
        <v>1679</v>
      </c>
      <c r="C513" s="822" t="s">
        <v>583</v>
      </c>
      <c r="D513" s="822" t="s">
        <v>943</v>
      </c>
      <c r="E513" s="822" t="s">
        <v>1680</v>
      </c>
      <c r="F513" s="822" t="s">
        <v>1823</v>
      </c>
      <c r="G513" s="822" t="s">
        <v>915</v>
      </c>
      <c r="H513" s="831">
        <v>43.350000000000009</v>
      </c>
      <c r="I513" s="831">
        <v>28416.82</v>
      </c>
      <c r="J513" s="822"/>
      <c r="K513" s="822">
        <v>655.52064590542091</v>
      </c>
      <c r="L513" s="831">
        <v>0.95000000000000007</v>
      </c>
      <c r="M513" s="831">
        <v>622.75</v>
      </c>
      <c r="N513" s="822"/>
      <c r="O513" s="822">
        <v>655.52631578947364</v>
      </c>
      <c r="P513" s="831">
        <v>0.5</v>
      </c>
      <c r="Q513" s="831">
        <v>327.76</v>
      </c>
      <c r="R513" s="827"/>
      <c r="S513" s="832">
        <v>655.52</v>
      </c>
    </row>
    <row r="514" spans="1:19" ht="14.45" customHeight="1" x14ac:dyDescent="0.2">
      <c r="A514" s="821" t="s">
        <v>1678</v>
      </c>
      <c r="B514" s="822" t="s">
        <v>1679</v>
      </c>
      <c r="C514" s="822" t="s">
        <v>583</v>
      </c>
      <c r="D514" s="822" t="s">
        <v>943</v>
      </c>
      <c r="E514" s="822" t="s">
        <v>1683</v>
      </c>
      <c r="F514" s="822" t="s">
        <v>1825</v>
      </c>
      <c r="G514" s="822" t="s">
        <v>1826</v>
      </c>
      <c r="H514" s="831">
        <v>39234</v>
      </c>
      <c r="I514" s="831">
        <v>1333868.8000000003</v>
      </c>
      <c r="J514" s="822"/>
      <c r="K514" s="822">
        <v>33.997777437936492</v>
      </c>
      <c r="L514" s="831">
        <v>28659</v>
      </c>
      <c r="M514" s="831">
        <v>978096.76</v>
      </c>
      <c r="N514" s="822"/>
      <c r="O514" s="822">
        <v>34.12878188352699</v>
      </c>
      <c r="P514" s="831">
        <v>8587</v>
      </c>
      <c r="Q514" s="831">
        <v>295650.41000000009</v>
      </c>
      <c r="R514" s="827"/>
      <c r="S514" s="832">
        <v>34.430000000000014</v>
      </c>
    </row>
    <row r="515" spans="1:19" ht="14.45" customHeight="1" x14ac:dyDescent="0.2">
      <c r="A515" s="821" t="s">
        <v>1678</v>
      </c>
      <c r="B515" s="822" t="s">
        <v>1679</v>
      </c>
      <c r="C515" s="822" t="s">
        <v>583</v>
      </c>
      <c r="D515" s="822" t="s">
        <v>943</v>
      </c>
      <c r="E515" s="822" t="s">
        <v>1683</v>
      </c>
      <c r="F515" s="822" t="s">
        <v>1827</v>
      </c>
      <c r="G515" s="822" t="s">
        <v>1828</v>
      </c>
      <c r="H515" s="831">
        <v>2480</v>
      </c>
      <c r="I515" s="831">
        <v>126926.40000000001</v>
      </c>
      <c r="J515" s="822"/>
      <c r="K515" s="822">
        <v>51.180000000000007</v>
      </c>
      <c r="L515" s="831">
        <v>690</v>
      </c>
      <c r="M515" s="831">
        <v>50735.700000000004</v>
      </c>
      <c r="N515" s="822"/>
      <c r="O515" s="822">
        <v>73.53</v>
      </c>
      <c r="P515" s="831">
        <v>607</v>
      </c>
      <c r="Q515" s="831">
        <v>44989.79</v>
      </c>
      <c r="R515" s="827"/>
      <c r="S515" s="832">
        <v>74.118270181219117</v>
      </c>
    </row>
    <row r="516" spans="1:19" ht="14.45" customHeight="1" x14ac:dyDescent="0.2">
      <c r="A516" s="821" t="s">
        <v>1678</v>
      </c>
      <c r="B516" s="822" t="s">
        <v>1679</v>
      </c>
      <c r="C516" s="822" t="s">
        <v>583</v>
      </c>
      <c r="D516" s="822" t="s">
        <v>943</v>
      </c>
      <c r="E516" s="822" t="s">
        <v>1734</v>
      </c>
      <c r="F516" s="822" t="s">
        <v>1835</v>
      </c>
      <c r="G516" s="822" t="s">
        <v>1836</v>
      </c>
      <c r="H516" s="831">
        <v>156</v>
      </c>
      <c r="I516" s="831">
        <v>2264340</v>
      </c>
      <c r="J516" s="822"/>
      <c r="K516" s="822">
        <v>14515</v>
      </c>
      <c r="L516" s="831">
        <v>112</v>
      </c>
      <c r="M516" s="831">
        <v>1626352</v>
      </c>
      <c r="N516" s="822"/>
      <c r="O516" s="822">
        <v>14521</v>
      </c>
      <c r="P516" s="831">
        <v>40</v>
      </c>
      <c r="Q516" s="831">
        <v>588400</v>
      </c>
      <c r="R516" s="827"/>
      <c r="S516" s="832">
        <v>14710</v>
      </c>
    </row>
    <row r="517" spans="1:19" ht="14.45" customHeight="1" x14ac:dyDescent="0.2">
      <c r="A517" s="821" t="s">
        <v>1678</v>
      </c>
      <c r="B517" s="822" t="s">
        <v>1679</v>
      </c>
      <c r="C517" s="822" t="s">
        <v>583</v>
      </c>
      <c r="D517" s="822" t="s">
        <v>1676</v>
      </c>
      <c r="E517" s="822" t="s">
        <v>1680</v>
      </c>
      <c r="F517" s="822" t="s">
        <v>1819</v>
      </c>
      <c r="G517" s="822" t="s">
        <v>1820</v>
      </c>
      <c r="H517" s="831"/>
      <c r="I517" s="831"/>
      <c r="J517" s="822"/>
      <c r="K517" s="822"/>
      <c r="L517" s="831">
        <v>0.5</v>
      </c>
      <c r="M517" s="831">
        <v>1004.82</v>
      </c>
      <c r="N517" s="822"/>
      <c r="O517" s="822">
        <v>2009.64</v>
      </c>
      <c r="P517" s="831"/>
      <c r="Q517" s="831"/>
      <c r="R517" s="827"/>
      <c r="S517" s="832"/>
    </row>
    <row r="518" spans="1:19" ht="14.45" customHeight="1" x14ac:dyDescent="0.2">
      <c r="A518" s="821" t="s">
        <v>1678</v>
      </c>
      <c r="B518" s="822" t="s">
        <v>1679</v>
      </c>
      <c r="C518" s="822" t="s">
        <v>583</v>
      </c>
      <c r="D518" s="822" t="s">
        <v>1676</v>
      </c>
      <c r="E518" s="822" t="s">
        <v>1680</v>
      </c>
      <c r="F518" s="822" t="s">
        <v>1822</v>
      </c>
      <c r="G518" s="822" t="s">
        <v>841</v>
      </c>
      <c r="H518" s="831"/>
      <c r="I518" s="831"/>
      <c r="J518" s="822"/>
      <c r="K518" s="822"/>
      <c r="L518" s="831">
        <v>0.1</v>
      </c>
      <c r="M518" s="831">
        <v>71.819999999999993</v>
      </c>
      <c r="N518" s="822"/>
      <c r="O518" s="822">
        <v>718.19999999999993</v>
      </c>
      <c r="P518" s="831"/>
      <c r="Q518" s="831"/>
      <c r="R518" s="827"/>
      <c r="S518" s="832"/>
    </row>
    <row r="519" spans="1:19" ht="14.45" customHeight="1" x14ac:dyDescent="0.2">
      <c r="A519" s="821" t="s">
        <v>1678</v>
      </c>
      <c r="B519" s="822" t="s">
        <v>1679</v>
      </c>
      <c r="C519" s="822" t="s">
        <v>583</v>
      </c>
      <c r="D519" s="822" t="s">
        <v>1676</v>
      </c>
      <c r="E519" s="822" t="s">
        <v>1680</v>
      </c>
      <c r="F519" s="822" t="s">
        <v>1823</v>
      </c>
      <c r="G519" s="822" t="s">
        <v>915</v>
      </c>
      <c r="H519" s="831">
        <v>48.550000000000004</v>
      </c>
      <c r="I519" s="831">
        <v>31825.47</v>
      </c>
      <c r="J519" s="822"/>
      <c r="K519" s="822">
        <v>655.51946446961892</v>
      </c>
      <c r="L519" s="831">
        <v>0.02</v>
      </c>
      <c r="M519" s="831">
        <v>15.08</v>
      </c>
      <c r="N519" s="822"/>
      <c r="O519" s="822">
        <v>754</v>
      </c>
      <c r="P519" s="831"/>
      <c r="Q519" s="831"/>
      <c r="R519" s="827"/>
      <c r="S519" s="832"/>
    </row>
    <row r="520" spans="1:19" ht="14.45" customHeight="1" x14ac:dyDescent="0.2">
      <c r="A520" s="821" t="s">
        <v>1678</v>
      </c>
      <c r="B520" s="822" t="s">
        <v>1679</v>
      </c>
      <c r="C520" s="822" t="s">
        <v>583</v>
      </c>
      <c r="D520" s="822" t="s">
        <v>1676</v>
      </c>
      <c r="E520" s="822" t="s">
        <v>1680</v>
      </c>
      <c r="F520" s="822" t="s">
        <v>1824</v>
      </c>
      <c r="G520" s="822" t="s">
        <v>915</v>
      </c>
      <c r="H520" s="831">
        <v>0.1</v>
      </c>
      <c r="I520" s="831">
        <v>327.58999999999997</v>
      </c>
      <c r="J520" s="822"/>
      <c r="K520" s="822">
        <v>3275.8999999999996</v>
      </c>
      <c r="L520" s="831"/>
      <c r="M520" s="831"/>
      <c r="N520" s="822"/>
      <c r="O520" s="822"/>
      <c r="P520" s="831"/>
      <c r="Q520" s="831"/>
      <c r="R520" s="827"/>
      <c r="S520" s="832"/>
    </row>
    <row r="521" spans="1:19" ht="14.45" customHeight="1" x14ac:dyDescent="0.2">
      <c r="A521" s="821" t="s">
        <v>1678</v>
      </c>
      <c r="B521" s="822" t="s">
        <v>1679</v>
      </c>
      <c r="C521" s="822" t="s">
        <v>583</v>
      </c>
      <c r="D521" s="822" t="s">
        <v>1676</v>
      </c>
      <c r="E521" s="822" t="s">
        <v>1683</v>
      </c>
      <c r="F521" s="822" t="s">
        <v>1825</v>
      </c>
      <c r="G521" s="822" t="s">
        <v>1826</v>
      </c>
      <c r="H521" s="831">
        <v>42780</v>
      </c>
      <c r="I521" s="831">
        <v>1453664.4000000004</v>
      </c>
      <c r="J521" s="822"/>
      <c r="K521" s="822">
        <v>33.980000000000011</v>
      </c>
      <c r="L521" s="831">
        <v>17014</v>
      </c>
      <c r="M521" s="831">
        <v>580687.82000000007</v>
      </c>
      <c r="N521" s="822"/>
      <c r="O521" s="822">
        <v>34.130000000000003</v>
      </c>
      <c r="P521" s="831">
        <v>5890</v>
      </c>
      <c r="Q521" s="831">
        <v>202413.8</v>
      </c>
      <c r="R521" s="827"/>
      <c r="S521" s="832">
        <v>34.365670628183359</v>
      </c>
    </row>
    <row r="522" spans="1:19" ht="14.45" customHeight="1" x14ac:dyDescent="0.2">
      <c r="A522" s="821" t="s">
        <v>1678</v>
      </c>
      <c r="B522" s="822" t="s">
        <v>1679</v>
      </c>
      <c r="C522" s="822" t="s">
        <v>583</v>
      </c>
      <c r="D522" s="822" t="s">
        <v>1676</v>
      </c>
      <c r="E522" s="822" t="s">
        <v>1683</v>
      </c>
      <c r="F522" s="822" t="s">
        <v>1827</v>
      </c>
      <c r="G522" s="822" t="s">
        <v>1828</v>
      </c>
      <c r="H522" s="831">
        <v>2705</v>
      </c>
      <c r="I522" s="831">
        <v>138441.9</v>
      </c>
      <c r="J522" s="822"/>
      <c r="K522" s="822">
        <v>51.18</v>
      </c>
      <c r="L522" s="831"/>
      <c r="M522" s="831"/>
      <c r="N522" s="822"/>
      <c r="O522" s="822"/>
      <c r="P522" s="831"/>
      <c r="Q522" s="831"/>
      <c r="R522" s="827"/>
      <c r="S522" s="832"/>
    </row>
    <row r="523" spans="1:19" ht="14.45" customHeight="1" x14ac:dyDescent="0.2">
      <c r="A523" s="821" t="s">
        <v>1678</v>
      </c>
      <c r="B523" s="822" t="s">
        <v>1679</v>
      </c>
      <c r="C523" s="822" t="s">
        <v>583</v>
      </c>
      <c r="D523" s="822" t="s">
        <v>1676</v>
      </c>
      <c r="E523" s="822" t="s">
        <v>1734</v>
      </c>
      <c r="F523" s="822" t="s">
        <v>1835</v>
      </c>
      <c r="G523" s="822" t="s">
        <v>1836</v>
      </c>
      <c r="H523" s="831">
        <v>167</v>
      </c>
      <c r="I523" s="831">
        <v>2424005</v>
      </c>
      <c r="J523" s="822"/>
      <c r="K523" s="822">
        <v>14515</v>
      </c>
      <c r="L523" s="831">
        <v>64</v>
      </c>
      <c r="M523" s="831">
        <v>929344</v>
      </c>
      <c r="N523" s="822"/>
      <c r="O523" s="822">
        <v>14521</v>
      </c>
      <c r="P523" s="831">
        <v>23</v>
      </c>
      <c r="Q523" s="831">
        <v>338330</v>
      </c>
      <c r="R523" s="827"/>
      <c r="S523" s="832">
        <v>14710</v>
      </c>
    </row>
    <row r="524" spans="1:19" ht="14.45" customHeight="1" x14ac:dyDescent="0.2">
      <c r="A524" s="821" t="s">
        <v>1678</v>
      </c>
      <c r="B524" s="822" t="s">
        <v>1679</v>
      </c>
      <c r="C524" s="822" t="s">
        <v>583</v>
      </c>
      <c r="D524" s="822" t="s">
        <v>945</v>
      </c>
      <c r="E524" s="822" t="s">
        <v>1680</v>
      </c>
      <c r="F524" s="822" t="s">
        <v>1821</v>
      </c>
      <c r="G524" s="822"/>
      <c r="H524" s="831">
        <v>0.6</v>
      </c>
      <c r="I524" s="831">
        <v>1091.43</v>
      </c>
      <c r="J524" s="822"/>
      <c r="K524" s="822">
        <v>1819.0500000000002</v>
      </c>
      <c r="L524" s="831"/>
      <c r="M524" s="831"/>
      <c r="N524" s="822"/>
      <c r="O524" s="822"/>
      <c r="P524" s="831"/>
      <c r="Q524" s="831"/>
      <c r="R524" s="827"/>
      <c r="S524" s="832"/>
    </row>
    <row r="525" spans="1:19" ht="14.45" customHeight="1" x14ac:dyDescent="0.2">
      <c r="A525" s="821" t="s">
        <v>1678</v>
      </c>
      <c r="B525" s="822" t="s">
        <v>1679</v>
      </c>
      <c r="C525" s="822" t="s">
        <v>583</v>
      </c>
      <c r="D525" s="822" t="s">
        <v>945</v>
      </c>
      <c r="E525" s="822" t="s">
        <v>1680</v>
      </c>
      <c r="F525" s="822" t="s">
        <v>1822</v>
      </c>
      <c r="G525" s="822" t="s">
        <v>841</v>
      </c>
      <c r="H525" s="831"/>
      <c r="I525" s="831"/>
      <c r="J525" s="822"/>
      <c r="K525" s="822"/>
      <c r="L525" s="831">
        <v>0.1</v>
      </c>
      <c r="M525" s="831">
        <v>71.819999999999993</v>
      </c>
      <c r="N525" s="822"/>
      <c r="O525" s="822">
        <v>718.19999999999993</v>
      </c>
      <c r="P525" s="831">
        <v>0.05</v>
      </c>
      <c r="Q525" s="831">
        <v>35.909999999999997</v>
      </c>
      <c r="R525" s="827"/>
      <c r="S525" s="832">
        <v>718.19999999999993</v>
      </c>
    </row>
    <row r="526" spans="1:19" ht="14.45" customHeight="1" x14ac:dyDescent="0.2">
      <c r="A526" s="821" t="s">
        <v>1678</v>
      </c>
      <c r="B526" s="822" t="s">
        <v>1679</v>
      </c>
      <c r="C526" s="822" t="s">
        <v>583</v>
      </c>
      <c r="D526" s="822" t="s">
        <v>945</v>
      </c>
      <c r="E526" s="822" t="s">
        <v>1680</v>
      </c>
      <c r="F526" s="822" t="s">
        <v>1823</v>
      </c>
      <c r="G526" s="822" t="s">
        <v>915</v>
      </c>
      <c r="H526" s="831">
        <v>22.549999999999997</v>
      </c>
      <c r="I526" s="831">
        <v>14782</v>
      </c>
      <c r="J526" s="822"/>
      <c r="K526" s="822">
        <v>655.5210643015522</v>
      </c>
      <c r="L526" s="831">
        <v>3.4</v>
      </c>
      <c r="M526" s="831">
        <v>2228.77</v>
      </c>
      <c r="N526" s="822"/>
      <c r="O526" s="822">
        <v>655.5205882352941</v>
      </c>
      <c r="P526" s="831"/>
      <c r="Q526" s="831"/>
      <c r="R526" s="827"/>
      <c r="S526" s="832"/>
    </row>
    <row r="527" spans="1:19" ht="14.45" customHeight="1" x14ac:dyDescent="0.2">
      <c r="A527" s="821" t="s">
        <v>1678</v>
      </c>
      <c r="B527" s="822" t="s">
        <v>1679</v>
      </c>
      <c r="C527" s="822" t="s">
        <v>583</v>
      </c>
      <c r="D527" s="822" t="s">
        <v>945</v>
      </c>
      <c r="E527" s="822" t="s">
        <v>1680</v>
      </c>
      <c r="F527" s="822" t="s">
        <v>1824</v>
      </c>
      <c r="G527" s="822" t="s">
        <v>915</v>
      </c>
      <c r="H527" s="831"/>
      <c r="I527" s="831"/>
      <c r="J527" s="822"/>
      <c r="K527" s="822"/>
      <c r="L527" s="831">
        <v>0.12</v>
      </c>
      <c r="M527" s="831">
        <v>393.11</v>
      </c>
      <c r="N527" s="822"/>
      <c r="O527" s="822">
        <v>3275.916666666667</v>
      </c>
      <c r="P527" s="831"/>
      <c r="Q527" s="831"/>
      <c r="R527" s="827"/>
      <c r="S527" s="832"/>
    </row>
    <row r="528" spans="1:19" ht="14.45" customHeight="1" x14ac:dyDescent="0.2">
      <c r="A528" s="821" t="s">
        <v>1678</v>
      </c>
      <c r="B528" s="822" t="s">
        <v>1679</v>
      </c>
      <c r="C528" s="822" t="s">
        <v>583</v>
      </c>
      <c r="D528" s="822" t="s">
        <v>945</v>
      </c>
      <c r="E528" s="822" t="s">
        <v>1683</v>
      </c>
      <c r="F528" s="822" t="s">
        <v>1825</v>
      </c>
      <c r="G528" s="822" t="s">
        <v>1826</v>
      </c>
      <c r="H528" s="831">
        <v>28891</v>
      </c>
      <c r="I528" s="831">
        <v>982168.09999999963</v>
      </c>
      <c r="J528" s="822"/>
      <c r="K528" s="822">
        <v>33.995642241528493</v>
      </c>
      <c r="L528" s="831">
        <v>26117</v>
      </c>
      <c r="M528" s="831">
        <v>891286.66999999981</v>
      </c>
      <c r="N528" s="822"/>
      <c r="O528" s="822">
        <v>34.126686449439056</v>
      </c>
      <c r="P528" s="831">
        <v>19818</v>
      </c>
      <c r="Q528" s="831">
        <v>682043.34000000008</v>
      </c>
      <c r="R528" s="827"/>
      <c r="S528" s="832">
        <v>34.415346654556465</v>
      </c>
    </row>
    <row r="529" spans="1:19" ht="14.45" customHeight="1" x14ac:dyDescent="0.2">
      <c r="A529" s="821" t="s">
        <v>1678</v>
      </c>
      <c r="B529" s="822" t="s">
        <v>1679</v>
      </c>
      <c r="C529" s="822" t="s">
        <v>583</v>
      </c>
      <c r="D529" s="822" t="s">
        <v>945</v>
      </c>
      <c r="E529" s="822" t="s">
        <v>1683</v>
      </c>
      <c r="F529" s="822" t="s">
        <v>1827</v>
      </c>
      <c r="G529" s="822" t="s">
        <v>1828</v>
      </c>
      <c r="H529" s="831">
        <v>662</v>
      </c>
      <c r="I529" s="831">
        <v>33881.160000000003</v>
      </c>
      <c r="J529" s="822"/>
      <c r="K529" s="822">
        <v>51.180000000000007</v>
      </c>
      <c r="L529" s="831"/>
      <c r="M529" s="831"/>
      <c r="N529" s="822"/>
      <c r="O529" s="822"/>
      <c r="P529" s="831"/>
      <c r="Q529" s="831"/>
      <c r="R529" s="827"/>
      <c r="S529" s="832"/>
    </row>
    <row r="530" spans="1:19" ht="14.45" customHeight="1" x14ac:dyDescent="0.2">
      <c r="A530" s="821" t="s">
        <v>1678</v>
      </c>
      <c r="B530" s="822" t="s">
        <v>1679</v>
      </c>
      <c r="C530" s="822" t="s">
        <v>583</v>
      </c>
      <c r="D530" s="822" t="s">
        <v>945</v>
      </c>
      <c r="E530" s="822" t="s">
        <v>1734</v>
      </c>
      <c r="F530" s="822" t="s">
        <v>1835</v>
      </c>
      <c r="G530" s="822" t="s">
        <v>1836</v>
      </c>
      <c r="H530" s="831">
        <v>113</v>
      </c>
      <c r="I530" s="831">
        <v>1640195</v>
      </c>
      <c r="J530" s="822"/>
      <c r="K530" s="822">
        <v>14515</v>
      </c>
      <c r="L530" s="831">
        <v>108</v>
      </c>
      <c r="M530" s="831">
        <v>1568268</v>
      </c>
      <c r="N530" s="822"/>
      <c r="O530" s="822">
        <v>14521</v>
      </c>
      <c r="P530" s="831">
        <v>89</v>
      </c>
      <c r="Q530" s="831">
        <v>1309190</v>
      </c>
      <c r="R530" s="827"/>
      <c r="S530" s="832">
        <v>14710</v>
      </c>
    </row>
    <row r="531" spans="1:19" ht="14.45" customHeight="1" x14ac:dyDescent="0.2">
      <c r="A531" s="821" t="s">
        <v>1678</v>
      </c>
      <c r="B531" s="822" t="s">
        <v>1679</v>
      </c>
      <c r="C531" s="822" t="s">
        <v>583</v>
      </c>
      <c r="D531" s="822" t="s">
        <v>944</v>
      </c>
      <c r="E531" s="822" t="s">
        <v>1680</v>
      </c>
      <c r="F531" s="822" t="s">
        <v>1819</v>
      </c>
      <c r="G531" s="822" t="s">
        <v>1820</v>
      </c>
      <c r="H531" s="831">
        <v>1.1000000000000001</v>
      </c>
      <c r="I531" s="831">
        <v>2210.61</v>
      </c>
      <c r="J531" s="822"/>
      <c r="K531" s="822">
        <v>2009.6454545454544</v>
      </c>
      <c r="L531" s="831">
        <v>0.5</v>
      </c>
      <c r="M531" s="831">
        <v>1004.82</v>
      </c>
      <c r="N531" s="822"/>
      <c r="O531" s="822">
        <v>2009.64</v>
      </c>
      <c r="P531" s="831"/>
      <c r="Q531" s="831"/>
      <c r="R531" s="827"/>
      <c r="S531" s="832"/>
    </row>
    <row r="532" spans="1:19" ht="14.45" customHeight="1" x14ac:dyDescent="0.2">
      <c r="A532" s="821" t="s">
        <v>1678</v>
      </c>
      <c r="B532" s="822" t="s">
        <v>1679</v>
      </c>
      <c r="C532" s="822" t="s">
        <v>583</v>
      </c>
      <c r="D532" s="822" t="s">
        <v>944</v>
      </c>
      <c r="E532" s="822" t="s">
        <v>1680</v>
      </c>
      <c r="F532" s="822" t="s">
        <v>1822</v>
      </c>
      <c r="G532" s="822" t="s">
        <v>841</v>
      </c>
      <c r="H532" s="831">
        <v>0.05</v>
      </c>
      <c r="I532" s="831">
        <v>35.93</v>
      </c>
      <c r="J532" s="822"/>
      <c r="K532" s="822">
        <v>718.59999999999991</v>
      </c>
      <c r="L532" s="831">
        <v>0.05</v>
      </c>
      <c r="M532" s="831">
        <v>35.909999999999997</v>
      </c>
      <c r="N532" s="822"/>
      <c r="O532" s="822">
        <v>718.19999999999993</v>
      </c>
      <c r="P532" s="831"/>
      <c r="Q532" s="831"/>
      <c r="R532" s="827"/>
      <c r="S532" s="832"/>
    </row>
    <row r="533" spans="1:19" ht="14.45" customHeight="1" x14ac:dyDescent="0.2">
      <c r="A533" s="821" t="s">
        <v>1678</v>
      </c>
      <c r="B533" s="822" t="s">
        <v>1679</v>
      </c>
      <c r="C533" s="822" t="s">
        <v>583</v>
      </c>
      <c r="D533" s="822" t="s">
        <v>944</v>
      </c>
      <c r="E533" s="822" t="s">
        <v>1680</v>
      </c>
      <c r="F533" s="822" t="s">
        <v>1823</v>
      </c>
      <c r="G533" s="822" t="s">
        <v>915</v>
      </c>
      <c r="H533" s="831">
        <v>41.749999999999993</v>
      </c>
      <c r="I533" s="831">
        <v>27367.96999999999</v>
      </c>
      <c r="J533" s="822"/>
      <c r="K533" s="822">
        <v>655.52023952095794</v>
      </c>
      <c r="L533" s="831">
        <v>3.95</v>
      </c>
      <c r="M533" s="831">
        <v>2589.29</v>
      </c>
      <c r="N533" s="822"/>
      <c r="O533" s="822">
        <v>655.51645569620246</v>
      </c>
      <c r="P533" s="831"/>
      <c r="Q533" s="831"/>
      <c r="R533" s="827"/>
      <c r="S533" s="832"/>
    </row>
    <row r="534" spans="1:19" ht="14.45" customHeight="1" x14ac:dyDescent="0.2">
      <c r="A534" s="821" t="s">
        <v>1678</v>
      </c>
      <c r="B534" s="822" t="s">
        <v>1679</v>
      </c>
      <c r="C534" s="822" t="s">
        <v>583</v>
      </c>
      <c r="D534" s="822" t="s">
        <v>944</v>
      </c>
      <c r="E534" s="822" t="s">
        <v>1680</v>
      </c>
      <c r="F534" s="822" t="s">
        <v>1824</v>
      </c>
      <c r="G534" s="822" t="s">
        <v>915</v>
      </c>
      <c r="H534" s="831"/>
      <c r="I534" s="831"/>
      <c r="J534" s="822"/>
      <c r="K534" s="822"/>
      <c r="L534" s="831">
        <v>0.13</v>
      </c>
      <c r="M534" s="831">
        <v>425.87</v>
      </c>
      <c r="N534" s="822"/>
      <c r="O534" s="822">
        <v>3275.9230769230767</v>
      </c>
      <c r="P534" s="831"/>
      <c r="Q534" s="831"/>
      <c r="R534" s="827"/>
      <c r="S534" s="832"/>
    </row>
    <row r="535" spans="1:19" ht="14.45" customHeight="1" x14ac:dyDescent="0.2">
      <c r="A535" s="821" t="s">
        <v>1678</v>
      </c>
      <c r="B535" s="822" t="s">
        <v>1679</v>
      </c>
      <c r="C535" s="822" t="s">
        <v>583</v>
      </c>
      <c r="D535" s="822" t="s">
        <v>944</v>
      </c>
      <c r="E535" s="822" t="s">
        <v>1683</v>
      </c>
      <c r="F535" s="822" t="s">
        <v>1825</v>
      </c>
      <c r="G535" s="822" t="s">
        <v>1826</v>
      </c>
      <c r="H535" s="831">
        <v>40459</v>
      </c>
      <c r="I535" s="831">
        <v>1374912.5999999999</v>
      </c>
      <c r="J535" s="822"/>
      <c r="K535" s="822">
        <v>33.982861662423687</v>
      </c>
      <c r="L535" s="831">
        <v>43053</v>
      </c>
      <c r="M535" s="831">
        <v>1469282.6400000001</v>
      </c>
      <c r="N535" s="822"/>
      <c r="O535" s="822">
        <v>34.127299839732423</v>
      </c>
      <c r="P535" s="831">
        <v>20646</v>
      </c>
      <c r="Q535" s="831">
        <v>709851.48</v>
      </c>
      <c r="R535" s="827"/>
      <c r="S535" s="832">
        <v>34.38203429235687</v>
      </c>
    </row>
    <row r="536" spans="1:19" ht="14.45" customHeight="1" x14ac:dyDescent="0.2">
      <c r="A536" s="821" t="s">
        <v>1678</v>
      </c>
      <c r="B536" s="822" t="s">
        <v>1679</v>
      </c>
      <c r="C536" s="822" t="s">
        <v>583</v>
      </c>
      <c r="D536" s="822" t="s">
        <v>944</v>
      </c>
      <c r="E536" s="822" t="s">
        <v>1683</v>
      </c>
      <c r="F536" s="822" t="s">
        <v>1827</v>
      </c>
      <c r="G536" s="822" t="s">
        <v>1828</v>
      </c>
      <c r="H536" s="831">
        <v>3547</v>
      </c>
      <c r="I536" s="831">
        <v>181535.46</v>
      </c>
      <c r="J536" s="822"/>
      <c r="K536" s="822">
        <v>51.18</v>
      </c>
      <c r="L536" s="831">
        <v>375</v>
      </c>
      <c r="M536" s="831">
        <v>27572.059999999998</v>
      </c>
      <c r="N536" s="822"/>
      <c r="O536" s="822">
        <v>73.52549333333333</v>
      </c>
      <c r="P536" s="831"/>
      <c r="Q536" s="831"/>
      <c r="R536" s="827"/>
      <c r="S536" s="832"/>
    </row>
    <row r="537" spans="1:19" ht="14.45" customHeight="1" x14ac:dyDescent="0.2">
      <c r="A537" s="821" t="s">
        <v>1678</v>
      </c>
      <c r="B537" s="822" t="s">
        <v>1679</v>
      </c>
      <c r="C537" s="822" t="s">
        <v>583</v>
      </c>
      <c r="D537" s="822" t="s">
        <v>944</v>
      </c>
      <c r="E537" s="822" t="s">
        <v>1683</v>
      </c>
      <c r="F537" s="822" t="s">
        <v>1829</v>
      </c>
      <c r="G537" s="822" t="s">
        <v>1830</v>
      </c>
      <c r="H537" s="831">
        <v>402</v>
      </c>
      <c r="I537" s="831">
        <v>24059.699999999997</v>
      </c>
      <c r="J537" s="822"/>
      <c r="K537" s="822">
        <v>59.849999999999994</v>
      </c>
      <c r="L537" s="831">
        <v>156</v>
      </c>
      <c r="M537" s="831">
        <v>9640.7999999999993</v>
      </c>
      <c r="N537" s="822"/>
      <c r="O537" s="822">
        <v>61.8</v>
      </c>
      <c r="P537" s="831"/>
      <c r="Q537" s="831"/>
      <c r="R537" s="827"/>
      <c r="S537" s="832"/>
    </row>
    <row r="538" spans="1:19" ht="14.45" customHeight="1" x14ac:dyDescent="0.2">
      <c r="A538" s="821" t="s">
        <v>1678</v>
      </c>
      <c r="B538" s="822" t="s">
        <v>1679</v>
      </c>
      <c r="C538" s="822" t="s">
        <v>583</v>
      </c>
      <c r="D538" s="822" t="s">
        <v>944</v>
      </c>
      <c r="E538" s="822" t="s">
        <v>1734</v>
      </c>
      <c r="F538" s="822" t="s">
        <v>1835</v>
      </c>
      <c r="G538" s="822" t="s">
        <v>1836</v>
      </c>
      <c r="H538" s="831">
        <v>178</v>
      </c>
      <c r="I538" s="831">
        <v>2583670</v>
      </c>
      <c r="J538" s="822"/>
      <c r="K538" s="822">
        <v>14515</v>
      </c>
      <c r="L538" s="831">
        <v>173</v>
      </c>
      <c r="M538" s="831">
        <v>2512133</v>
      </c>
      <c r="N538" s="822"/>
      <c r="O538" s="822">
        <v>14521</v>
      </c>
      <c r="P538" s="831">
        <v>84</v>
      </c>
      <c r="Q538" s="831">
        <v>1235640</v>
      </c>
      <c r="R538" s="827"/>
      <c r="S538" s="832">
        <v>14710</v>
      </c>
    </row>
    <row r="539" spans="1:19" ht="14.45" customHeight="1" x14ac:dyDescent="0.2">
      <c r="A539" s="821" t="s">
        <v>1678</v>
      </c>
      <c r="B539" s="822" t="s">
        <v>1679</v>
      </c>
      <c r="C539" s="822" t="s">
        <v>583</v>
      </c>
      <c r="D539" s="822" t="s">
        <v>940</v>
      </c>
      <c r="E539" s="822" t="s">
        <v>1680</v>
      </c>
      <c r="F539" s="822" t="s">
        <v>1822</v>
      </c>
      <c r="G539" s="822" t="s">
        <v>841</v>
      </c>
      <c r="H539" s="831"/>
      <c r="I539" s="831"/>
      <c r="J539" s="822"/>
      <c r="K539" s="822"/>
      <c r="L539" s="831"/>
      <c r="M539" s="831"/>
      <c r="N539" s="822"/>
      <c r="O539" s="822"/>
      <c r="P539" s="831">
        <v>0.15000000000000002</v>
      </c>
      <c r="Q539" s="831">
        <v>107.72999999999999</v>
      </c>
      <c r="R539" s="827"/>
      <c r="S539" s="832">
        <v>718.19999999999982</v>
      </c>
    </row>
    <row r="540" spans="1:19" ht="14.45" customHeight="1" x14ac:dyDescent="0.2">
      <c r="A540" s="821" t="s">
        <v>1678</v>
      </c>
      <c r="B540" s="822" t="s">
        <v>1679</v>
      </c>
      <c r="C540" s="822" t="s">
        <v>583</v>
      </c>
      <c r="D540" s="822" t="s">
        <v>940</v>
      </c>
      <c r="E540" s="822" t="s">
        <v>1680</v>
      </c>
      <c r="F540" s="822" t="s">
        <v>1823</v>
      </c>
      <c r="G540" s="822" t="s">
        <v>915</v>
      </c>
      <c r="H540" s="831">
        <v>19.700000000000003</v>
      </c>
      <c r="I540" s="831">
        <v>12913.73</v>
      </c>
      <c r="J540" s="822"/>
      <c r="K540" s="822">
        <v>655.51928934010141</v>
      </c>
      <c r="L540" s="831">
        <v>4.1000000000000005</v>
      </c>
      <c r="M540" s="831">
        <v>2687.62</v>
      </c>
      <c r="N540" s="822"/>
      <c r="O540" s="822">
        <v>655.51707317073158</v>
      </c>
      <c r="P540" s="831">
        <v>0.5</v>
      </c>
      <c r="Q540" s="831">
        <v>327.76</v>
      </c>
      <c r="R540" s="827"/>
      <c r="S540" s="832">
        <v>655.52</v>
      </c>
    </row>
    <row r="541" spans="1:19" ht="14.45" customHeight="1" x14ac:dyDescent="0.2">
      <c r="A541" s="821" t="s">
        <v>1678</v>
      </c>
      <c r="B541" s="822" t="s">
        <v>1679</v>
      </c>
      <c r="C541" s="822" t="s">
        <v>583</v>
      </c>
      <c r="D541" s="822" t="s">
        <v>940</v>
      </c>
      <c r="E541" s="822" t="s">
        <v>1680</v>
      </c>
      <c r="F541" s="822" t="s">
        <v>1824</v>
      </c>
      <c r="G541" s="822" t="s">
        <v>915</v>
      </c>
      <c r="H541" s="831"/>
      <c r="I541" s="831"/>
      <c r="J541" s="822"/>
      <c r="K541" s="822"/>
      <c r="L541" s="831">
        <v>0.28000000000000003</v>
      </c>
      <c r="M541" s="831">
        <v>917.25</v>
      </c>
      <c r="N541" s="822"/>
      <c r="O541" s="822">
        <v>3275.8928571428569</v>
      </c>
      <c r="P541" s="831"/>
      <c r="Q541" s="831"/>
      <c r="R541" s="827"/>
      <c r="S541" s="832"/>
    </row>
    <row r="542" spans="1:19" ht="14.45" customHeight="1" x14ac:dyDescent="0.2">
      <c r="A542" s="821" t="s">
        <v>1678</v>
      </c>
      <c r="B542" s="822" t="s">
        <v>1679</v>
      </c>
      <c r="C542" s="822" t="s">
        <v>583</v>
      </c>
      <c r="D542" s="822" t="s">
        <v>940</v>
      </c>
      <c r="E542" s="822" t="s">
        <v>1683</v>
      </c>
      <c r="F542" s="822" t="s">
        <v>1825</v>
      </c>
      <c r="G542" s="822" t="s">
        <v>1826</v>
      </c>
      <c r="H542" s="831">
        <v>16209</v>
      </c>
      <c r="I542" s="831">
        <v>550968.71999999986</v>
      </c>
      <c r="J542" s="822"/>
      <c r="K542" s="822">
        <v>33.991530631130843</v>
      </c>
      <c r="L542" s="831">
        <v>33910</v>
      </c>
      <c r="M542" s="831">
        <v>1157313.5799999998</v>
      </c>
      <c r="N542" s="822"/>
      <c r="O542" s="822">
        <v>34.128976113240924</v>
      </c>
      <c r="P542" s="831">
        <v>16750</v>
      </c>
      <c r="Q542" s="831">
        <v>576585.20000000007</v>
      </c>
      <c r="R542" s="827"/>
      <c r="S542" s="832">
        <v>34.422997014925379</v>
      </c>
    </row>
    <row r="543" spans="1:19" ht="14.45" customHeight="1" x14ac:dyDescent="0.2">
      <c r="A543" s="821" t="s">
        <v>1678</v>
      </c>
      <c r="B543" s="822" t="s">
        <v>1679</v>
      </c>
      <c r="C543" s="822" t="s">
        <v>583</v>
      </c>
      <c r="D543" s="822" t="s">
        <v>940</v>
      </c>
      <c r="E543" s="822" t="s">
        <v>1683</v>
      </c>
      <c r="F543" s="822" t="s">
        <v>1827</v>
      </c>
      <c r="G543" s="822" t="s">
        <v>1828</v>
      </c>
      <c r="H543" s="831"/>
      <c r="I543" s="831"/>
      <c r="J543" s="822"/>
      <c r="K543" s="822"/>
      <c r="L543" s="831">
        <v>819</v>
      </c>
      <c r="M543" s="831">
        <v>60221.07</v>
      </c>
      <c r="N543" s="822"/>
      <c r="O543" s="822">
        <v>73.53</v>
      </c>
      <c r="P543" s="831">
        <v>937</v>
      </c>
      <c r="Q543" s="831">
        <v>71015.23</v>
      </c>
      <c r="R543" s="827"/>
      <c r="S543" s="832">
        <v>75.789999999999992</v>
      </c>
    </row>
    <row r="544" spans="1:19" ht="14.45" customHeight="1" x14ac:dyDescent="0.2">
      <c r="A544" s="821" t="s">
        <v>1678</v>
      </c>
      <c r="B544" s="822" t="s">
        <v>1679</v>
      </c>
      <c r="C544" s="822" t="s">
        <v>583</v>
      </c>
      <c r="D544" s="822" t="s">
        <v>940</v>
      </c>
      <c r="E544" s="822" t="s">
        <v>1734</v>
      </c>
      <c r="F544" s="822" t="s">
        <v>1835</v>
      </c>
      <c r="G544" s="822" t="s">
        <v>1836</v>
      </c>
      <c r="H544" s="831">
        <v>58</v>
      </c>
      <c r="I544" s="831">
        <v>841870</v>
      </c>
      <c r="J544" s="822"/>
      <c r="K544" s="822">
        <v>14515</v>
      </c>
      <c r="L544" s="831">
        <v>133</v>
      </c>
      <c r="M544" s="831">
        <v>1931293</v>
      </c>
      <c r="N544" s="822"/>
      <c r="O544" s="822">
        <v>14521</v>
      </c>
      <c r="P544" s="831">
        <v>78</v>
      </c>
      <c r="Q544" s="831">
        <v>1147380</v>
      </c>
      <c r="R544" s="827"/>
      <c r="S544" s="832">
        <v>14710</v>
      </c>
    </row>
    <row r="545" spans="1:19" ht="14.45" customHeight="1" x14ac:dyDescent="0.2">
      <c r="A545" s="821" t="s">
        <v>1678</v>
      </c>
      <c r="B545" s="822" t="s">
        <v>1679</v>
      </c>
      <c r="C545" s="822" t="s">
        <v>583</v>
      </c>
      <c r="D545" s="822" t="s">
        <v>939</v>
      </c>
      <c r="E545" s="822" t="s">
        <v>1680</v>
      </c>
      <c r="F545" s="822" t="s">
        <v>1819</v>
      </c>
      <c r="G545" s="822" t="s">
        <v>1820</v>
      </c>
      <c r="H545" s="831"/>
      <c r="I545" s="831"/>
      <c r="J545" s="822"/>
      <c r="K545" s="822"/>
      <c r="L545" s="831"/>
      <c r="M545" s="831"/>
      <c r="N545" s="822"/>
      <c r="O545" s="822"/>
      <c r="P545" s="831">
        <v>0.02</v>
      </c>
      <c r="Q545" s="831">
        <v>40.19</v>
      </c>
      <c r="R545" s="827"/>
      <c r="S545" s="832">
        <v>2009.4999999999998</v>
      </c>
    </row>
    <row r="546" spans="1:19" ht="14.45" customHeight="1" x14ac:dyDescent="0.2">
      <c r="A546" s="821" t="s">
        <v>1678</v>
      </c>
      <c r="B546" s="822" t="s">
        <v>1679</v>
      </c>
      <c r="C546" s="822" t="s">
        <v>583</v>
      </c>
      <c r="D546" s="822" t="s">
        <v>939</v>
      </c>
      <c r="E546" s="822" t="s">
        <v>1680</v>
      </c>
      <c r="F546" s="822" t="s">
        <v>1822</v>
      </c>
      <c r="G546" s="822" t="s">
        <v>841</v>
      </c>
      <c r="H546" s="831"/>
      <c r="I546" s="831"/>
      <c r="J546" s="822"/>
      <c r="K546" s="822"/>
      <c r="L546" s="831"/>
      <c r="M546" s="831"/>
      <c r="N546" s="822"/>
      <c r="O546" s="822"/>
      <c r="P546" s="831">
        <v>0.05</v>
      </c>
      <c r="Q546" s="831">
        <v>35.909999999999997</v>
      </c>
      <c r="R546" s="827"/>
      <c r="S546" s="832">
        <v>718.19999999999993</v>
      </c>
    </row>
    <row r="547" spans="1:19" ht="14.45" customHeight="1" x14ac:dyDescent="0.2">
      <c r="A547" s="821" t="s">
        <v>1678</v>
      </c>
      <c r="B547" s="822" t="s">
        <v>1679</v>
      </c>
      <c r="C547" s="822" t="s">
        <v>583</v>
      </c>
      <c r="D547" s="822" t="s">
        <v>939</v>
      </c>
      <c r="E547" s="822" t="s">
        <v>1680</v>
      </c>
      <c r="F547" s="822" t="s">
        <v>1823</v>
      </c>
      <c r="G547" s="822" t="s">
        <v>915</v>
      </c>
      <c r="H547" s="831"/>
      <c r="I547" s="831"/>
      <c r="J547" s="822"/>
      <c r="K547" s="822"/>
      <c r="L547" s="831"/>
      <c r="M547" s="831"/>
      <c r="N547" s="822"/>
      <c r="O547" s="822"/>
      <c r="P547" s="831">
        <v>0.45</v>
      </c>
      <c r="Q547" s="831">
        <v>315.52</v>
      </c>
      <c r="R547" s="827"/>
      <c r="S547" s="832">
        <v>701.15555555555545</v>
      </c>
    </row>
    <row r="548" spans="1:19" ht="14.45" customHeight="1" x14ac:dyDescent="0.2">
      <c r="A548" s="821" t="s">
        <v>1678</v>
      </c>
      <c r="B548" s="822" t="s">
        <v>1679</v>
      </c>
      <c r="C548" s="822" t="s">
        <v>583</v>
      </c>
      <c r="D548" s="822" t="s">
        <v>939</v>
      </c>
      <c r="E548" s="822" t="s">
        <v>1683</v>
      </c>
      <c r="F548" s="822" t="s">
        <v>1825</v>
      </c>
      <c r="G548" s="822" t="s">
        <v>1826</v>
      </c>
      <c r="H548" s="831"/>
      <c r="I548" s="831"/>
      <c r="J548" s="822"/>
      <c r="K548" s="822"/>
      <c r="L548" s="831"/>
      <c r="M548" s="831"/>
      <c r="N548" s="822"/>
      <c r="O548" s="822"/>
      <c r="P548" s="831">
        <v>20242</v>
      </c>
      <c r="Q548" s="831">
        <v>696807.26000000024</v>
      </c>
      <c r="R548" s="827"/>
      <c r="S548" s="832">
        <v>34.423834601323989</v>
      </c>
    </row>
    <row r="549" spans="1:19" ht="14.45" customHeight="1" x14ac:dyDescent="0.2">
      <c r="A549" s="821" t="s">
        <v>1678</v>
      </c>
      <c r="B549" s="822" t="s">
        <v>1679</v>
      </c>
      <c r="C549" s="822" t="s">
        <v>583</v>
      </c>
      <c r="D549" s="822" t="s">
        <v>939</v>
      </c>
      <c r="E549" s="822" t="s">
        <v>1683</v>
      </c>
      <c r="F549" s="822" t="s">
        <v>1829</v>
      </c>
      <c r="G549" s="822" t="s">
        <v>1830</v>
      </c>
      <c r="H549" s="831"/>
      <c r="I549" s="831"/>
      <c r="J549" s="822"/>
      <c r="K549" s="822"/>
      <c r="L549" s="831"/>
      <c r="M549" s="831"/>
      <c r="N549" s="822"/>
      <c r="O549" s="822"/>
      <c r="P549" s="831">
        <v>416</v>
      </c>
      <c r="Q549" s="831">
        <v>26503.360000000001</v>
      </c>
      <c r="R549" s="827"/>
      <c r="S549" s="832">
        <v>63.71</v>
      </c>
    </row>
    <row r="550" spans="1:19" ht="14.45" customHeight="1" x14ac:dyDescent="0.2">
      <c r="A550" s="821" t="s">
        <v>1678</v>
      </c>
      <c r="B550" s="822" t="s">
        <v>1679</v>
      </c>
      <c r="C550" s="822" t="s">
        <v>583</v>
      </c>
      <c r="D550" s="822" t="s">
        <v>939</v>
      </c>
      <c r="E550" s="822" t="s">
        <v>1734</v>
      </c>
      <c r="F550" s="822" t="s">
        <v>1835</v>
      </c>
      <c r="G550" s="822" t="s">
        <v>1836</v>
      </c>
      <c r="H550" s="831"/>
      <c r="I550" s="831"/>
      <c r="J550" s="822"/>
      <c r="K550" s="822"/>
      <c r="L550" s="831"/>
      <c r="M550" s="831"/>
      <c r="N550" s="822"/>
      <c r="O550" s="822"/>
      <c r="P550" s="831">
        <v>86</v>
      </c>
      <c r="Q550" s="831">
        <v>1265060</v>
      </c>
      <c r="R550" s="827"/>
      <c r="S550" s="832">
        <v>14710</v>
      </c>
    </row>
    <row r="551" spans="1:19" ht="14.45" customHeight="1" thickBot="1" x14ac:dyDescent="0.25">
      <c r="A551" s="813" t="s">
        <v>1678</v>
      </c>
      <c r="B551" s="814" t="s">
        <v>1679</v>
      </c>
      <c r="C551" s="814" t="s">
        <v>1839</v>
      </c>
      <c r="D551" s="814" t="s">
        <v>1670</v>
      </c>
      <c r="E551" s="814" t="s">
        <v>1680</v>
      </c>
      <c r="F551" s="814" t="s">
        <v>1720</v>
      </c>
      <c r="G551" s="814" t="s">
        <v>1840</v>
      </c>
      <c r="H551" s="833"/>
      <c r="I551" s="833"/>
      <c r="J551" s="814"/>
      <c r="K551" s="814"/>
      <c r="L551" s="833">
        <v>0</v>
      </c>
      <c r="M551" s="833">
        <v>0</v>
      </c>
      <c r="N551" s="814"/>
      <c r="O551" s="814"/>
      <c r="P551" s="833">
        <v>0</v>
      </c>
      <c r="Q551" s="833">
        <v>0</v>
      </c>
      <c r="R551" s="819"/>
      <c r="S551" s="834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8932B7B9-C719-46ED-BB8A-89D7E545864D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1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1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  <c r="N2" s="347"/>
      <c r="O2" s="220"/>
      <c r="P2" s="347"/>
      <c r="Q2" s="220"/>
      <c r="R2" s="347"/>
      <c r="S2" s="348"/>
    </row>
    <row r="3" spans="1:19" ht="14.45" customHeight="1" thickBot="1" x14ac:dyDescent="0.25">
      <c r="A3" s="341" t="s">
        <v>158</v>
      </c>
      <c r="B3" s="342">
        <f>SUBTOTAL(9,B6:B1048576)</f>
        <v>6958022</v>
      </c>
      <c r="C3" s="343">
        <f t="shared" ref="C3:R3" si="0">SUBTOTAL(9,C6:C1048576)</f>
        <v>0</v>
      </c>
      <c r="D3" s="343">
        <f t="shared" si="0"/>
        <v>5902133.5600000005</v>
      </c>
      <c r="E3" s="343">
        <f t="shared" si="0"/>
        <v>0</v>
      </c>
      <c r="F3" s="343">
        <f t="shared" si="0"/>
        <v>6951800</v>
      </c>
      <c r="G3" s="346">
        <f>IF(D3&lt;&gt;0,F3/D3,"")</f>
        <v>1.1778452536407866</v>
      </c>
      <c r="H3" s="342">
        <f t="shared" si="0"/>
        <v>4286321.6899999995</v>
      </c>
      <c r="I3" s="343">
        <f t="shared" si="0"/>
        <v>0</v>
      </c>
      <c r="J3" s="343">
        <f t="shared" si="0"/>
        <v>3928965.9699999997</v>
      </c>
      <c r="K3" s="343">
        <f t="shared" si="0"/>
        <v>0</v>
      </c>
      <c r="L3" s="343">
        <f t="shared" si="0"/>
        <v>5981998.3599999994</v>
      </c>
      <c r="M3" s="344">
        <f>IF(J3&lt;&gt;0,L3/J3,"")</f>
        <v>1.5225375851244647</v>
      </c>
      <c r="N3" s="345">
        <f t="shared" si="0"/>
        <v>351464.32999999996</v>
      </c>
      <c r="O3" s="343">
        <f t="shared" si="0"/>
        <v>0</v>
      </c>
      <c r="P3" s="343">
        <f t="shared" si="0"/>
        <v>517916</v>
      </c>
      <c r="Q3" s="343">
        <f t="shared" si="0"/>
        <v>0</v>
      </c>
      <c r="R3" s="343">
        <f t="shared" si="0"/>
        <v>1588656.44</v>
      </c>
      <c r="S3" s="344">
        <f>IF(P3&lt;&gt;0,R3/P3,"")</f>
        <v>3.0674017408228362</v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1"/>
      <c r="B5" s="842">
        <v>2019</v>
      </c>
      <c r="C5" s="843"/>
      <c r="D5" s="843">
        <v>2020</v>
      </c>
      <c r="E5" s="843"/>
      <c r="F5" s="843">
        <v>2021</v>
      </c>
      <c r="G5" s="881" t="s">
        <v>2</v>
      </c>
      <c r="H5" s="842">
        <v>2019</v>
      </c>
      <c r="I5" s="843"/>
      <c r="J5" s="843">
        <v>2020</v>
      </c>
      <c r="K5" s="843"/>
      <c r="L5" s="843">
        <v>2021</v>
      </c>
      <c r="M5" s="881" t="s">
        <v>2</v>
      </c>
      <c r="N5" s="842">
        <v>2019</v>
      </c>
      <c r="O5" s="843"/>
      <c r="P5" s="843">
        <v>2020</v>
      </c>
      <c r="Q5" s="843"/>
      <c r="R5" s="843">
        <v>2021</v>
      </c>
      <c r="S5" s="881" t="s">
        <v>2</v>
      </c>
    </row>
    <row r="6" spans="1:19" ht="14.45" customHeight="1" x14ac:dyDescent="0.2">
      <c r="A6" s="835" t="s">
        <v>1843</v>
      </c>
      <c r="B6" s="863">
        <v>1153714</v>
      </c>
      <c r="C6" s="807"/>
      <c r="D6" s="863">
        <v>761241</v>
      </c>
      <c r="E6" s="807"/>
      <c r="F6" s="863">
        <v>1000815</v>
      </c>
      <c r="G6" s="812"/>
      <c r="H6" s="863">
        <v>764612.11000000022</v>
      </c>
      <c r="I6" s="807"/>
      <c r="J6" s="863">
        <v>495710.18</v>
      </c>
      <c r="K6" s="807"/>
      <c r="L6" s="863">
        <v>485819.31999999977</v>
      </c>
      <c r="M6" s="812"/>
      <c r="N6" s="863"/>
      <c r="O6" s="807"/>
      <c r="P6" s="863"/>
      <c r="Q6" s="807"/>
      <c r="R6" s="863"/>
      <c r="S6" s="231"/>
    </row>
    <row r="7" spans="1:19" ht="14.45" customHeight="1" x14ac:dyDescent="0.2">
      <c r="A7" s="836" t="s">
        <v>1844</v>
      </c>
      <c r="B7" s="865">
        <v>329833</v>
      </c>
      <c r="C7" s="822"/>
      <c r="D7" s="865">
        <v>257043</v>
      </c>
      <c r="E7" s="822"/>
      <c r="F7" s="865">
        <v>272445</v>
      </c>
      <c r="G7" s="827"/>
      <c r="H7" s="865">
        <v>224466.31999999998</v>
      </c>
      <c r="I7" s="822"/>
      <c r="J7" s="865">
        <v>149596.38999999998</v>
      </c>
      <c r="K7" s="822"/>
      <c r="L7" s="865">
        <v>132909.22</v>
      </c>
      <c r="M7" s="827"/>
      <c r="N7" s="865"/>
      <c r="O7" s="822"/>
      <c r="P7" s="865"/>
      <c r="Q7" s="822"/>
      <c r="R7" s="865"/>
      <c r="S7" s="828"/>
    </row>
    <row r="8" spans="1:19" ht="14.45" customHeight="1" x14ac:dyDescent="0.2">
      <c r="A8" s="836" t="s">
        <v>1845</v>
      </c>
      <c r="B8" s="865">
        <v>819815</v>
      </c>
      <c r="C8" s="822"/>
      <c r="D8" s="865">
        <v>633358</v>
      </c>
      <c r="E8" s="822"/>
      <c r="F8" s="865">
        <v>699420</v>
      </c>
      <c r="G8" s="827"/>
      <c r="H8" s="865">
        <v>549702.84000000008</v>
      </c>
      <c r="I8" s="822"/>
      <c r="J8" s="865">
        <v>404149.60999999987</v>
      </c>
      <c r="K8" s="822"/>
      <c r="L8" s="865">
        <v>414882.67999999988</v>
      </c>
      <c r="M8" s="827"/>
      <c r="N8" s="865"/>
      <c r="O8" s="822"/>
      <c r="P8" s="865"/>
      <c r="Q8" s="822"/>
      <c r="R8" s="865"/>
      <c r="S8" s="828"/>
    </row>
    <row r="9" spans="1:19" ht="14.45" customHeight="1" x14ac:dyDescent="0.2">
      <c r="A9" s="836" t="s">
        <v>1846</v>
      </c>
      <c r="B9" s="865">
        <v>361287</v>
      </c>
      <c r="C9" s="822"/>
      <c r="D9" s="865">
        <v>345194</v>
      </c>
      <c r="E9" s="822"/>
      <c r="F9" s="865">
        <v>105595</v>
      </c>
      <c r="G9" s="827"/>
      <c r="H9" s="865">
        <v>230427.95000000007</v>
      </c>
      <c r="I9" s="822"/>
      <c r="J9" s="865">
        <v>208016.05</v>
      </c>
      <c r="K9" s="822"/>
      <c r="L9" s="865">
        <v>52394.969999999994</v>
      </c>
      <c r="M9" s="827"/>
      <c r="N9" s="865"/>
      <c r="O9" s="822"/>
      <c r="P9" s="865"/>
      <c r="Q9" s="822"/>
      <c r="R9" s="865"/>
      <c r="S9" s="828"/>
    </row>
    <row r="10" spans="1:19" ht="14.45" customHeight="1" x14ac:dyDescent="0.2">
      <c r="A10" s="836" t="s">
        <v>1847</v>
      </c>
      <c r="B10" s="865">
        <v>6473</v>
      </c>
      <c r="C10" s="822"/>
      <c r="D10" s="865">
        <v>443.56</v>
      </c>
      <c r="E10" s="822"/>
      <c r="F10" s="865">
        <v>4932</v>
      </c>
      <c r="G10" s="827"/>
      <c r="H10" s="865">
        <v>11428.5</v>
      </c>
      <c r="I10" s="822"/>
      <c r="J10" s="865"/>
      <c r="K10" s="822"/>
      <c r="L10" s="865">
        <v>2190</v>
      </c>
      <c r="M10" s="827"/>
      <c r="N10" s="865"/>
      <c r="O10" s="822"/>
      <c r="P10" s="865"/>
      <c r="Q10" s="822"/>
      <c r="R10" s="865"/>
      <c r="S10" s="828"/>
    </row>
    <row r="11" spans="1:19" ht="14.45" customHeight="1" x14ac:dyDescent="0.2">
      <c r="A11" s="836" t="s">
        <v>1848</v>
      </c>
      <c r="B11" s="865"/>
      <c r="C11" s="822"/>
      <c r="D11" s="865">
        <v>14521</v>
      </c>
      <c r="E11" s="822"/>
      <c r="F11" s="865">
        <v>14710</v>
      </c>
      <c r="G11" s="827"/>
      <c r="H11" s="865"/>
      <c r="I11" s="822"/>
      <c r="J11" s="865">
        <v>9624.66</v>
      </c>
      <c r="K11" s="822"/>
      <c r="L11" s="865">
        <v>7436.88</v>
      </c>
      <c r="M11" s="827"/>
      <c r="N11" s="865"/>
      <c r="O11" s="822"/>
      <c r="P11" s="865"/>
      <c r="Q11" s="822"/>
      <c r="R11" s="865"/>
      <c r="S11" s="828"/>
    </row>
    <row r="12" spans="1:19" ht="14.45" customHeight="1" x14ac:dyDescent="0.2">
      <c r="A12" s="836" t="s">
        <v>1849</v>
      </c>
      <c r="B12" s="865">
        <v>31292</v>
      </c>
      <c r="C12" s="822"/>
      <c r="D12" s="865">
        <v>14521</v>
      </c>
      <c r="E12" s="822"/>
      <c r="F12" s="865">
        <v>2446</v>
      </c>
      <c r="G12" s="827"/>
      <c r="H12" s="865">
        <v>19212.43</v>
      </c>
      <c r="I12" s="822"/>
      <c r="J12" s="865">
        <v>10989.86</v>
      </c>
      <c r="K12" s="822"/>
      <c r="L12" s="865">
        <v>1080.4000000000001</v>
      </c>
      <c r="M12" s="827"/>
      <c r="N12" s="865"/>
      <c r="O12" s="822"/>
      <c r="P12" s="865"/>
      <c r="Q12" s="822"/>
      <c r="R12" s="865"/>
      <c r="S12" s="828"/>
    </row>
    <row r="13" spans="1:19" ht="14.45" customHeight="1" x14ac:dyDescent="0.2">
      <c r="A13" s="836" t="s">
        <v>1850</v>
      </c>
      <c r="B13" s="865">
        <v>48804</v>
      </c>
      <c r="C13" s="822"/>
      <c r="D13" s="865">
        <v>67867</v>
      </c>
      <c r="E13" s="822"/>
      <c r="F13" s="865">
        <v>40495</v>
      </c>
      <c r="G13" s="827"/>
      <c r="H13" s="865">
        <v>33240.949999999997</v>
      </c>
      <c r="I13" s="822"/>
      <c r="J13" s="865">
        <v>47452.460000000006</v>
      </c>
      <c r="K13" s="822"/>
      <c r="L13" s="865">
        <v>22036.450000000004</v>
      </c>
      <c r="M13" s="827"/>
      <c r="N13" s="865"/>
      <c r="O13" s="822"/>
      <c r="P13" s="865"/>
      <c r="Q13" s="822"/>
      <c r="R13" s="865"/>
      <c r="S13" s="828"/>
    </row>
    <row r="14" spans="1:19" ht="14.45" customHeight="1" x14ac:dyDescent="0.2">
      <c r="A14" s="836" t="s">
        <v>1851</v>
      </c>
      <c r="B14" s="865">
        <v>15813</v>
      </c>
      <c r="C14" s="822"/>
      <c r="D14" s="865">
        <v>59627</v>
      </c>
      <c r="E14" s="822"/>
      <c r="F14" s="865">
        <v>36524</v>
      </c>
      <c r="G14" s="827"/>
      <c r="H14" s="865">
        <v>4647.1900000000005</v>
      </c>
      <c r="I14" s="822"/>
      <c r="J14" s="865">
        <v>16515.920000000006</v>
      </c>
      <c r="K14" s="822"/>
      <c r="L14" s="865">
        <v>8770.74</v>
      </c>
      <c r="M14" s="827"/>
      <c r="N14" s="865"/>
      <c r="O14" s="822"/>
      <c r="P14" s="865"/>
      <c r="Q14" s="822"/>
      <c r="R14" s="865"/>
      <c r="S14" s="828"/>
    </row>
    <row r="15" spans="1:19" ht="14.45" customHeight="1" x14ac:dyDescent="0.2">
      <c r="A15" s="836" t="s">
        <v>1852</v>
      </c>
      <c r="B15" s="865">
        <v>156488</v>
      </c>
      <c r="C15" s="822"/>
      <c r="D15" s="865">
        <v>7178</v>
      </c>
      <c r="E15" s="822"/>
      <c r="F15" s="865">
        <v>76001</v>
      </c>
      <c r="G15" s="827"/>
      <c r="H15" s="865">
        <v>153913.95999999996</v>
      </c>
      <c r="I15" s="822"/>
      <c r="J15" s="865">
        <v>9829.4</v>
      </c>
      <c r="K15" s="822"/>
      <c r="L15" s="865">
        <v>48180.160000000003</v>
      </c>
      <c r="M15" s="827"/>
      <c r="N15" s="865"/>
      <c r="O15" s="822"/>
      <c r="P15" s="865"/>
      <c r="Q15" s="822"/>
      <c r="R15" s="865"/>
      <c r="S15" s="828"/>
    </row>
    <row r="16" spans="1:19" ht="14.45" customHeight="1" x14ac:dyDescent="0.2">
      <c r="A16" s="836" t="s">
        <v>1853</v>
      </c>
      <c r="B16" s="865">
        <v>42534</v>
      </c>
      <c r="C16" s="822"/>
      <c r="D16" s="865">
        <v>86474</v>
      </c>
      <c r="E16" s="822"/>
      <c r="F16" s="865">
        <v>64817</v>
      </c>
      <c r="G16" s="827"/>
      <c r="H16" s="865">
        <v>25690.899999999998</v>
      </c>
      <c r="I16" s="822"/>
      <c r="J16" s="865">
        <v>65570.86</v>
      </c>
      <c r="K16" s="822"/>
      <c r="L16" s="865">
        <v>34567.990000000005</v>
      </c>
      <c r="M16" s="827"/>
      <c r="N16" s="865"/>
      <c r="O16" s="822"/>
      <c r="P16" s="865"/>
      <c r="Q16" s="822"/>
      <c r="R16" s="865"/>
      <c r="S16" s="828"/>
    </row>
    <row r="17" spans="1:19" ht="14.45" customHeight="1" x14ac:dyDescent="0.2">
      <c r="A17" s="836" t="s">
        <v>1854</v>
      </c>
      <c r="B17" s="865">
        <v>17343</v>
      </c>
      <c r="C17" s="822"/>
      <c r="D17" s="865">
        <v>48779</v>
      </c>
      <c r="E17" s="822"/>
      <c r="F17" s="865">
        <v>15486</v>
      </c>
      <c r="G17" s="827"/>
      <c r="H17" s="865">
        <v>7225.7</v>
      </c>
      <c r="I17" s="822"/>
      <c r="J17" s="865">
        <v>35397.83</v>
      </c>
      <c r="K17" s="822"/>
      <c r="L17" s="865">
        <v>7195.87</v>
      </c>
      <c r="M17" s="827"/>
      <c r="N17" s="865"/>
      <c r="O17" s="822"/>
      <c r="P17" s="865"/>
      <c r="Q17" s="822"/>
      <c r="R17" s="865"/>
      <c r="S17" s="828"/>
    </row>
    <row r="18" spans="1:19" ht="14.45" customHeight="1" x14ac:dyDescent="0.2">
      <c r="A18" s="836" t="s">
        <v>1855</v>
      </c>
      <c r="B18" s="865">
        <v>563324</v>
      </c>
      <c r="C18" s="822"/>
      <c r="D18" s="865">
        <v>421088</v>
      </c>
      <c r="E18" s="822"/>
      <c r="F18" s="865">
        <v>454010</v>
      </c>
      <c r="G18" s="827"/>
      <c r="H18" s="865">
        <v>395764.93</v>
      </c>
      <c r="I18" s="822"/>
      <c r="J18" s="865">
        <v>253828.21000000002</v>
      </c>
      <c r="K18" s="822"/>
      <c r="L18" s="865">
        <v>252618.3599999999</v>
      </c>
      <c r="M18" s="827"/>
      <c r="N18" s="865"/>
      <c r="O18" s="822"/>
      <c r="P18" s="865"/>
      <c r="Q18" s="822"/>
      <c r="R18" s="865"/>
      <c r="S18" s="828"/>
    </row>
    <row r="19" spans="1:19" ht="14.45" customHeight="1" x14ac:dyDescent="0.2">
      <c r="A19" s="836" t="s">
        <v>1856</v>
      </c>
      <c r="B19" s="865">
        <v>275012</v>
      </c>
      <c r="C19" s="822"/>
      <c r="D19" s="865">
        <v>314070</v>
      </c>
      <c r="E19" s="822"/>
      <c r="F19" s="865">
        <v>211689</v>
      </c>
      <c r="G19" s="827"/>
      <c r="H19" s="865">
        <v>245545.23000000004</v>
      </c>
      <c r="I19" s="822"/>
      <c r="J19" s="865">
        <v>243407.69000000003</v>
      </c>
      <c r="K19" s="822"/>
      <c r="L19" s="865">
        <v>169242.8</v>
      </c>
      <c r="M19" s="827"/>
      <c r="N19" s="865"/>
      <c r="O19" s="822"/>
      <c r="P19" s="865"/>
      <c r="Q19" s="822"/>
      <c r="R19" s="865"/>
      <c r="S19" s="828"/>
    </row>
    <row r="20" spans="1:19" ht="14.45" customHeight="1" x14ac:dyDescent="0.2">
      <c r="A20" s="836" t="s">
        <v>1857</v>
      </c>
      <c r="B20" s="865"/>
      <c r="C20" s="822"/>
      <c r="D20" s="865"/>
      <c r="E20" s="822"/>
      <c r="F20" s="865">
        <v>2446</v>
      </c>
      <c r="G20" s="827"/>
      <c r="H20" s="865"/>
      <c r="I20" s="822"/>
      <c r="J20" s="865"/>
      <c r="K20" s="822"/>
      <c r="L20" s="865">
        <v>1095</v>
      </c>
      <c r="M20" s="827"/>
      <c r="N20" s="865"/>
      <c r="O20" s="822"/>
      <c r="P20" s="865"/>
      <c r="Q20" s="822"/>
      <c r="R20" s="865"/>
      <c r="S20" s="828"/>
    </row>
    <row r="21" spans="1:19" ht="14.45" customHeight="1" x14ac:dyDescent="0.2">
      <c r="A21" s="836" t="s">
        <v>1858</v>
      </c>
      <c r="B21" s="865">
        <v>2343</v>
      </c>
      <c r="C21" s="822"/>
      <c r="D21" s="865">
        <v>4871</v>
      </c>
      <c r="E21" s="822"/>
      <c r="F21" s="865">
        <v>66356</v>
      </c>
      <c r="G21" s="827"/>
      <c r="H21" s="865">
        <v>1102.5</v>
      </c>
      <c r="I21" s="822"/>
      <c r="J21" s="865">
        <v>2918.62</v>
      </c>
      <c r="K21" s="822"/>
      <c r="L21" s="865">
        <v>46837.450000000004</v>
      </c>
      <c r="M21" s="827"/>
      <c r="N21" s="865"/>
      <c r="O21" s="822"/>
      <c r="P21" s="865"/>
      <c r="Q21" s="822"/>
      <c r="R21" s="865"/>
      <c r="S21" s="828"/>
    </row>
    <row r="22" spans="1:19" ht="14.45" customHeight="1" x14ac:dyDescent="0.2">
      <c r="A22" s="836" t="s">
        <v>1859</v>
      </c>
      <c r="B22" s="865">
        <v>222994</v>
      </c>
      <c r="C22" s="822"/>
      <c r="D22" s="865">
        <v>250706</v>
      </c>
      <c r="E22" s="822"/>
      <c r="F22" s="865">
        <v>329032</v>
      </c>
      <c r="G22" s="827"/>
      <c r="H22" s="865">
        <v>159238.96999999997</v>
      </c>
      <c r="I22" s="822"/>
      <c r="J22" s="865">
        <v>153202.15999999997</v>
      </c>
      <c r="K22" s="822"/>
      <c r="L22" s="865">
        <v>172171.02000000005</v>
      </c>
      <c r="M22" s="827"/>
      <c r="N22" s="865"/>
      <c r="O22" s="822"/>
      <c r="P22" s="865"/>
      <c r="Q22" s="822"/>
      <c r="R22" s="865"/>
      <c r="S22" s="828"/>
    </row>
    <row r="23" spans="1:19" ht="14.45" customHeight="1" x14ac:dyDescent="0.2">
      <c r="A23" s="836" t="s">
        <v>924</v>
      </c>
      <c r="B23" s="865">
        <v>2247116</v>
      </c>
      <c r="C23" s="822"/>
      <c r="D23" s="865">
        <v>1760630</v>
      </c>
      <c r="E23" s="822"/>
      <c r="F23" s="865">
        <v>2412009</v>
      </c>
      <c r="G23" s="827"/>
      <c r="H23" s="865">
        <v>978375.03000000014</v>
      </c>
      <c r="I23" s="822"/>
      <c r="J23" s="865">
        <v>1270255.0399999998</v>
      </c>
      <c r="K23" s="822"/>
      <c r="L23" s="865">
        <v>3450155.6999999997</v>
      </c>
      <c r="M23" s="827"/>
      <c r="N23" s="865">
        <v>351464.32999999996</v>
      </c>
      <c r="O23" s="822"/>
      <c r="P23" s="865">
        <v>517916</v>
      </c>
      <c r="Q23" s="822"/>
      <c r="R23" s="865">
        <v>1588656.44</v>
      </c>
      <c r="S23" s="828"/>
    </row>
    <row r="24" spans="1:19" ht="14.45" customHeight="1" x14ac:dyDescent="0.2">
      <c r="A24" s="836" t="s">
        <v>1860</v>
      </c>
      <c r="B24" s="865">
        <v>72575</v>
      </c>
      <c r="C24" s="822"/>
      <c r="D24" s="865">
        <v>31391</v>
      </c>
      <c r="E24" s="822"/>
      <c r="F24" s="865">
        <v>58840</v>
      </c>
      <c r="G24" s="827"/>
      <c r="H24" s="865">
        <v>40847.33</v>
      </c>
      <c r="I24" s="822"/>
      <c r="J24" s="865">
        <v>14864.260000000002</v>
      </c>
      <c r="K24" s="822"/>
      <c r="L24" s="865">
        <v>30693.37</v>
      </c>
      <c r="M24" s="827"/>
      <c r="N24" s="865"/>
      <c r="O24" s="822"/>
      <c r="P24" s="865"/>
      <c r="Q24" s="822"/>
      <c r="R24" s="865"/>
      <c r="S24" s="828"/>
    </row>
    <row r="25" spans="1:19" ht="14.45" customHeight="1" x14ac:dyDescent="0.2">
      <c r="A25" s="836" t="s">
        <v>1861</v>
      </c>
      <c r="B25" s="865">
        <v>5009</v>
      </c>
      <c r="C25" s="822"/>
      <c r="D25" s="865">
        <v>14521</v>
      </c>
      <c r="E25" s="822"/>
      <c r="F25" s="865">
        <v>16710</v>
      </c>
      <c r="G25" s="827"/>
      <c r="H25" s="865">
        <v>2514.42</v>
      </c>
      <c r="I25" s="822"/>
      <c r="J25" s="865">
        <v>6621.22</v>
      </c>
      <c r="K25" s="822"/>
      <c r="L25" s="865">
        <v>8122.91</v>
      </c>
      <c r="M25" s="827"/>
      <c r="N25" s="865"/>
      <c r="O25" s="822"/>
      <c r="P25" s="865"/>
      <c r="Q25" s="822"/>
      <c r="R25" s="865"/>
      <c r="S25" s="828"/>
    </row>
    <row r="26" spans="1:19" ht="14.45" customHeight="1" x14ac:dyDescent="0.2">
      <c r="A26" s="836" t="s">
        <v>1862</v>
      </c>
      <c r="B26" s="865">
        <v>34314</v>
      </c>
      <c r="C26" s="822"/>
      <c r="D26" s="865">
        <v>15144</v>
      </c>
      <c r="E26" s="822"/>
      <c r="F26" s="865">
        <v>44096</v>
      </c>
      <c r="G26" s="827"/>
      <c r="H26" s="865">
        <v>24231.43</v>
      </c>
      <c r="I26" s="822"/>
      <c r="J26" s="865">
        <v>11019.189999999999</v>
      </c>
      <c r="K26" s="822"/>
      <c r="L26" s="865">
        <v>32007.58</v>
      </c>
      <c r="M26" s="827"/>
      <c r="N26" s="865"/>
      <c r="O26" s="822"/>
      <c r="P26" s="865"/>
      <c r="Q26" s="822"/>
      <c r="R26" s="865"/>
      <c r="S26" s="828"/>
    </row>
    <row r="27" spans="1:19" ht="14.45" customHeight="1" x14ac:dyDescent="0.2">
      <c r="A27" s="836" t="s">
        <v>1863</v>
      </c>
      <c r="B27" s="865">
        <v>12447</v>
      </c>
      <c r="C27" s="822"/>
      <c r="D27" s="865">
        <v>7178</v>
      </c>
      <c r="E27" s="822"/>
      <c r="F27" s="865">
        <v>29844</v>
      </c>
      <c r="G27" s="827"/>
      <c r="H27" s="865">
        <v>16676.37</v>
      </c>
      <c r="I27" s="822"/>
      <c r="J27" s="865">
        <v>11233.6</v>
      </c>
      <c r="K27" s="822"/>
      <c r="L27" s="865">
        <v>47924.2</v>
      </c>
      <c r="M27" s="827"/>
      <c r="N27" s="865"/>
      <c r="O27" s="822"/>
      <c r="P27" s="865"/>
      <c r="Q27" s="822"/>
      <c r="R27" s="865"/>
      <c r="S27" s="828"/>
    </row>
    <row r="28" spans="1:19" ht="14.45" customHeight="1" x14ac:dyDescent="0.2">
      <c r="A28" s="836" t="s">
        <v>1864</v>
      </c>
      <c r="B28" s="865">
        <v>518095</v>
      </c>
      <c r="C28" s="822"/>
      <c r="D28" s="865">
        <v>763607</v>
      </c>
      <c r="E28" s="822"/>
      <c r="F28" s="865">
        <v>958511</v>
      </c>
      <c r="G28" s="827"/>
      <c r="H28" s="865">
        <v>387815.01999999996</v>
      </c>
      <c r="I28" s="822"/>
      <c r="J28" s="865">
        <v>495144.48000000016</v>
      </c>
      <c r="K28" s="822"/>
      <c r="L28" s="865">
        <v>541290.69999999995</v>
      </c>
      <c r="M28" s="827"/>
      <c r="N28" s="865"/>
      <c r="O28" s="822"/>
      <c r="P28" s="865"/>
      <c r="Q28" s="822"/>
      <c r="R28" s="865"/>
      <c r="S28" s="828"/>
    </row>
    <row r="29" spans="1:19" ht="14.45" customHeight="1" x14ac:dyDescent="0.2">
      <c r="A29" s="836" t="s">
        <v>1865</v>
      </c>
      <c r="B29" s="865">
        <v>16033</v>
      </c>
      <c r="C29" s="822"/>
      <c r="D29" s="865">
        <v>19138</v>
      </c>
      <c r="E29" s="822"/>
      <c r="F29" s="865">
        <v>7083</v>
      </c>
      <c r="G29" s="827"/>
      <c r="H29" s="865">
        <v>8603.76</v>
      </c>
      <c r="I29" s="822"/>
      <c r="J29" s="865">
        <v>12547.08</v>
      </c>
      <c r="K29" s="822"/>
      <c r="L29" s="865">
        <v>3258.7599999999998</v>
      </c>
      <c r="M29" s="827"/>
      <c r="N29" s="865"/>
      <c r="O29" s="822"/>
      <c r="P29" s="865"/>
      <c r="Q29" s="822"/>
      <c r="R29" s="865"/>
      <c r="S29" s="828"/>
    </row>
    <row r="30" spans="1:19" ht="14.45" customHeight="1" thickBot="1" x14ac:dyDescent="0.25">
      <c r="A30" s="869" t="s">
        <v>1866</v>
      </c>
      <c r="B30" s="867">
        <v>5364</v>
      </c>
      <c r="C30" s="814"/>
      <c r="D30" s="867">
        <v>3543</v>
      </c>
      <c r="E30" s="814"/>
      <c r="F30" s="867">
        <v>27488</v>
      </c>
      <c r="G30" s="819"/>
      <c r="H30" s="867">
        <v>1037.8499999999999</v>
      </c>
      <c r="I30" s="814"/>
      <c r="J30" s="867">
        <v>1071.2</v>
      </c>
      <c r="K30" s="814"/>
      <c r="L30" s="867">
        <v>9115.83</v>
      </c>
      <c r="M30" s="819"/>
      <c r="N30" s="867"/>
      <c r="O30" s="814"/>
      <c r="P30" s="867"/>
      <c r="Q30" s="814"/>
      <c r="R30" s="867"/>
      <c r="S30" s="8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CD3B61AD-FDD6-4A24-8103-9FDF2E17E70D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7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16" t="s">
        <v>1941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48"/>
      <c r="C2" s="248"/>
      <c r="D2" s="248"/>
      <c r="E2" s="248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50"/>
      <c r="Q2" s="349"/>
    </row>
    <row r="3" spans="1:17" ht="14.45" customHeight="1" thickBot="1" x14ac:dyDescent="0.25">
      <c r="E3" s="112" t="s">
        <v>158</v>
      </c>
      <c r="F3" s="207">
        <f t="shared" ref="F3:O3" si="0">SUBTOTAL(9,F6:F1048576)</f>
        <v>634704.06000000006</v>
      </c>
      <c r="G3" s="208">
        <f t="shared" si="0"/>
        <v>11595808.02</v>
      </c>
      <c r="H3" s="208"/>
      <c r="I3" s="208"/>
      <c r="J3" s="208">
        <f t="shared" si="0"/>
        <v>409756.65</v>
      </c>
      <c r="K3" s="208">
        <f t="shared" si="0"/>
        <v>10349015.529999999</v>
      </c>
      <c r="L3" s="208"/>
      <c r="M3" s="208"/>
      <c r="N3" s="208">
        <f t="shared" si="0"/>
        <v>573809.00000000012</v>
      </c>
      <c r="O3" s="208">
        <f t="shared" si="0"/>
        <v>14522454.799999999</v>
      </c>
      <c r="P3" s="79">
        <f>IF(K3=0,0,O3/K3)</f>
        <v>1.4032692054526272</v>
      </c>
      <c r="Q3" s="209">
        <f>IF(N3=0,0,O3/N3)</f>
        <v>25.308865493570153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2"/>
      <c r="B5" s="870"/>
      <c r="C5" s="872"/>
      <c r="D5" s="882"/>
      <c r="E5" s="874"/>
      <c r="F5" s="883" t="s">
        <v>90</v>
      </c>
      <c r="G5" s="884" t="s">
        <v>14</v>
      </c>
      <c r="H5" s="885"/>
      <c r="I5" s="885"/>
      <c r="J5" s="883" t="s">
        <v>90</v>
      </c>
      <c r="K5" s="884" t="s">
        <v>14</v>
      </c>
      <c r="L5" s="885"/>
      <c r="M5" s="885"/>
      <c r="N5" s="883" t="s">
        <v>90</v>
      </c>
      <c r="O5" s="884" t="s">
        <v>14</v>
      </c>
      <c r="P5" s="886"/>
      <c r="Q5" s="879"/>
    </row>
    <row r="6" spans="1:17" ht="14.45" customHeight="1" x14ac:dyDescent="0.2">
      <c r="A6" s="806" t="s">
        <v>1867</v>
      </c>
      <c r="B6" s="807" t="s">
        <v>1679</v>
      </c>
      <c r="C6" s="807" t="s">
        <v>1680</v>
      </c>
      <c r="D6" s="807" t="s">
        <v>1821</v>
      </c>
      <c r="E6" s="807"/>
      <c r="F6" s="225">
        <v>1.55</v>
      </c>
      <c r="G6" s="225">
        <v>2819.51</v>
      </c>
      <c r="H6" s="225"/>
      <c r="I6" s="225">
        <v>1819.0387096774195</v>
      </c>
      <c r="J6" s="225"/>
      <c r="K6" s="225"/>
      <c r="L6" s="225"/>
      <c r="M6" s="225"/>
      <c r="N6" s="225"/>
      <c r="O6" s="225"/>
      <c r="P6" s="812"/>
      <c r="Q6" s="830"/>
    </row>
    <row r="7" spans="1:17" ht="14.45" customHeight="1" x14ac:dyDescent="0.2">
      <c r="A7" s="821" t="s">
        <v>1867</v>
      </c>
      <c r="B7" s="822" t="s">
        <v>1679</v>
      </c>
      <c r="C7" s="822" t="s">
        <v>1680</v>
      </c>
      <c r="D7" s="822" t="s">
        <v>1823</v>
      </c>
      <c r="E7" s="822" t="s">
        <v>915</v>
      </c>
      <c r="F7" s="831">
        <v>6.7</v>
      </c>
      <c r="G7" s="831">
        <v>4391.99</v>
      </c>
      <c r="H7" s="831"/>
      <c r="I7" s="831">
        <v>655.52089552238806</v>
      </c>
      <c r="J7" s="831">
        <v>0.03</v>
      </c>
      <c r="K7" s="831">
        <v>18.350000000000001</v>
      </c>
      <c r="L7" s="831"/>
      <c r="M7" s="831">
        <v>611.66666666666674</v>
      </c>
      <c r="N7" s="831"/>
      <c r="O7" s="831"/>
      <c r="P7" s="827"/>
      <c r="Q7" s="832"/>
    </row>
    <row r="8" spans="1:17" ht="14.45" customHeight="1" x14ac:dyDescent="0.2">
      <c r="A8" s="821" t="s">
        <v>1867</v>
      </c>
      <c r="B8" s="822" t="s">
        <v>1679</v>
      </c>
      <c r="C8" s="822" t="s">
        <v>1680</v>
      </c>
      <c r="D8" s="822" t="s">
        <v>1681</v>
      </c>
      <c r="E8" s="822" t="s">
        <v>1682</v>
      </c>
      <c r="F8" s="831"/>
      <c r="G8" s="831"/>
      <c r="H8" s="831"/>
      <c r="I8" s="831"/>
      <c r="J8" s="831">
        <v>5</v>
      </c>
      <c r="K8" s="831">
        <v>8818.8499999999985</v>
      </c>
      <c r="L8" s="831"/>
      <c r="M8" s="831">
        <v>1763.7699999999998</v>
      </c>
      <c r="N8" s="831">
        <v>4</v>
      </c>
      <c r="O8" s="831">
        <v>7055.08</v>
      </c>
      <c r="P8" s="827"/>
      <c r="Q8" s="832">
        <v>1763.77</v>
      </c>
    </row>
    <row r="9" spans="1:17" ht="14.45" customHeight="1" x14ac:dyDescent="0.2">
      <c r="A9" s="821" t="s">
        <v>1867</v>
      </c>
      <c r="B9" s="822" t="s">
        <v>1679</v>
      </c>
      <c r="C9" s="822" t="s">
        <v>1683</v>
      </c>
      <c r="D9" s="822" t="s">
        <v>1688</v>
      </c>
      <c r="E9" s="822" t="s">
        <v>1689</v>
      </c>
      <c r="F9" s="831">
        <v>7579</v>
      </c>
      <c r="G9" s="831">
        <v>55170.9</v>
      </c>
      <c r="H9" s="831"/>
      <c r="I9" s="831">
        <v>7.2794431983111227</v>
      </c>
      <c r="J9" s="831">
        <v>5514</v>
      </c>
      <c r="K9" s="831">
        <v>39379.4</v>
      </c>
      <c r="L9" s="831"/>
      <c r="M9" s="831">
        <v>7.1417120058034094</v>
      </c>
      <c r="N9" s="831">
        <v>13523</v>
      </c>
      <c r="O9" s="831">
        <v>98579.450000000012</v>
      </c>
      <c r="P9" s="827"/>
      <c r="Q9" s="832">
        <v>7.2897618871552181</v>
      </c>
    </row>
    <row r="10" spans="1:17" ht="14.45" customHeight="1" x14ac:dyDescent="0.2">
      <c r="A10" s="821" t="s">
        <v>1867</v>
      </c>
      <c r="B10" s="822" t="s">
        <v>1679</v>
      </c>
      <c r="C10" s="822" t="s">
        <v>1683</v>
      </c>
      <c r="D10" s="822" t="s">
        <v>1692</v>
      </c>
      <c r="E10" s="822" t="s">
        <v>1693</v>
      </c>
      <c r="F10" s="831">
        <v>60642</v>
      </c>
      <c r="G10" s="831">
        <v>321930.33999999997</v>
      </c>
      <c r="H10" s="831"/>
      <c r="I10" s="831">
        <v>5.3087025493882125</v>
      </c>
      <c r="J10" s="831">
        <v>37221</v>
      </c>
      <c r="K10" s="831">
        <v>192755.59</v>
      </c>
      <c r="L10" s="831"/>
      <c r="M10" s="831">
        <v>5.1786784342172432</v>
      </c>
      <c r="N10" s="831">
        <v>29743</v>
      </c>
      <c r="O10" s="831">
        <v>158307.28999999995</v>
      </c>
      <c r="P10" s="827"/>
      <c r="Q10" s="832">
        <v>5.3225057996839578</v>
      </c>
    </row>
    <row r="11" spans="1:17" ht="14.45" customHeight="1" x14ac:dyDescent="0.2">
      <c r="A11" s="821" t="s">
        <v>1867</v>
      </c>
      <c r="B11" s="822" t="s">
        <v>1679</v>
      </c>
      <c r="C11" s="822" t="s">
        <v>1683</v>
      </c>
      <c r="D11" s="822" t="s">
        <v>1698</v>
      </c>
      <c r="E11" s="822" t="s">
        <v>1699</v>
      </c>
      <c r="F11" s="831">
        <v>115</v>
      </c>
      <c r="G11" s="831">
        <v>1179.9000000000001</v>
      </c>
      <c r="H11" s="831"/>
      <c r="I11" s="831">
        <v>10.260000000000002</v>
      </c>
      <c r="J11" s="831"/>
      <c r="K11" s="831"/>
      <c r="L11" s="831"/>
      <c r="M11" s="831"/>
      <c r="N11" s="831"/>
      <c r="O11" s="831"/>
      <c r="P11" s="827"/>
      <c r="Q11" s="832"/>
    </row>
    <row r="12" spans="1:17" ht="14.45" customHeight="1" x14ac:dyDescent="0.2">
      <c r="A12" s="821" t="s">
        <v>1867</v>
      </c>
      <c r="B12" s="822" t="s">
        <v>1679</v>
      </c>
      <c r="C12" s="822" t="s">
        <v>1683</v>
      </c>
      <c r="D12" s="822" t="s">
        <v>1704</v>
      </c>
      <c r="E12" s="822" t="s">
        <v>1705</v>
      </c>
      <c r="F12" s="831"/>
      <c r="G12" s="831"/>
      <c r="H12" s="831"/>
      <c r="I12" s="831"/>
      <c r="J12" s="831"/>
      <c r="K12" s="831"/>
      <c r="L12" s="831"/>
      <c r="M12" s="831"/>
      <c r="N12" s="831">
        <v>590</v>
      </c>
      <c r="O12" s="831">
        <v>12095</v>
      </c>
      <c r="P12" s="827"/>
      <c r="Q12" s="832">
        <v>20.5</v>
      </c>
    </row>
    <row r="13" spans="1:17" ht="14.45" customHeight="1" x14ac:dyDescent="0.2">
      <c r="A13" s="821" t="s">
        <v>1867</v>
      </c>
      <c r="B13" s="822" t="s">
        <v>1679</v>
      </c>
      <c r="C13" s="822" t="s">
        <v>1683</v>
      </c>
      <c r="D13" s="822" t="s">
        <v>1708</v>
      </c>
      <c r="E13" s="822" t="s">
        <v>1709</v>
      </c>
      <c r="F13" s="831">
        <v>31</v>
      </c>
      <c r="G13" s="831">
        <v>56406.47</v>
      </c>
      <c r="H13" s="831"/>
      <c r="I13" s="831">
        <v>1819.5635483870967</v>
      </c>
      <c r="J13" s="831">
        <v>23</v>
      </c>
      <c r="K13" s="831">
        <v>42455.719999999994</v>
      </c>
      <c r="L13" s="831"/>
      <c r="M13" s="831">
        <v>1845.9008695652171</v>
      </c>
      <c r="N13" s="831">
        <v>23</v>
      </c>
      <c r="O13" s="831">
        <v>42620.15</v>
      </c>
      <c r="P13" s="827"/>
      <c r="Q13" s="832">
        <v>1853.05</v>
      </c>
    </row>
    <row r="14" spans="1:17" ht="14.45" customHeight="1" x14ac:dyDescent="0.2">
      <c r="A14" s="821" t="s">
        <v>1867</v>
      </c>
      <c r="B14" s="822" t="s">
        <v>1679</v>
      </c>
      <c r="C14" s="822" t="s">
        <v>1683</v>
      </c>
      <c r="D14" s="822" t="s">
        <v>1712</v>
      </c>
      <c r="E14" s="822" t="s">
        <v>1713</v>
      </c>
      <c r="F14" s="831"/>
      <c r="G14" s="831"/>
      <c r="H14" s="831"/>
      <c r="I14" s="831"/>
      <c r="J14" s="831">
        <v>499</v>
      </c>
      <c r="K14" s="831">
        <v>1826.34</v>
      </c>
      <c r="L14" s="831"/>
      <c r="M14" s="831">
        <v>3.6599999999999997</v>
      </c>
      <c r="N14" s="831"/>
      <c r="O14" s="831"/>
      <c r="P14" s="827"/>
      <c r="Q14" s="832"/>
    </row>
    <row r="15" spans="1:17" ht="14.45" customHeight="1" x14ac:dyDescent="0.2">
      <c r="A15" s="821" t="s">
        <v>1867</v>
      </c>
      <c r="B15" s="822" t="s">
        <v>1679</v>
      </c>
      <c r="C15" s="822" t="s">
        <v>1683</v>
      </c>
      <c r="D15" s="822" t="s">
        <v>1714</v>
      </c>
      <c r="E15" s="822" t="s">
        <v>1715</v>
      </c>
      <c r="F15" s="831">
        <v>790</v>
      </c>
      <c r="G15" s="831">
        <v>4771.6000000000004</v>
      </c>
      <c r="H15" s="831"/>
      <c r="I15" s="831">
        <v>6.04</v>
      </c>
      <c r="J15" s="831"/>
      <c r="K15" s="831"/>
      <c r="L15" s="831"/>
      <c r="M15" s="831"/>
      <c r="N15" s="831">
        <v>514</v>
      </c>
      <c r="O15" s="831">
        <v>3186.8</v>
      </c>
      <c r="P15" s="827"/>
      <c r="Q15" s="832">
        <v>6.2</v>
      </c>
    </row>
    <row r="16" spans="1:17" ht="14.45" customHeight="1" x14ac:dyDescent="0.2">
      <c r="A16" s="821" t="s">
        <v>1867</v>
      </c>
      <c r="B16" s="822" t="s">
        <v>1679</v>
      </c>
      <c r="C16" s="822" t="s">
        <v>1683</v>
      </c>
      <c r="D16" s="822" t="s">
        <v>1825</v>
      </c>
      <c r="E16" s="822" t="s">
        <v>1826</v>
      </c>
      <c r="F16" s="831">
        <v>9352</v>
      </c>
      <c r="G16" s="831">
        <v>317941.40000000002</v>
      </c>
      <c r="H16" s="831"/>
      <c r="I16" s="831">
        <v>33.997155688622755</v>
      </c>
      <c r="J16" s="831">
        <v>6104</v>
      </c>
      <c r="K16" s="831">
        <v>208313.53</v>
      </c>
      <c r="L16" s="831"/>
      <c r="M16" s="831">
        <v>34.127380406290953</v>
      </c>
      <c r="N16" s="831">
        <v>4765</v>
      </c>
      <c r="O16" s="831">
        <v>163975.54999999999</v>
      </c>
      <c r="P16" s="827"/>
      <c r="Q16" s="832">
        <v>34.41249737670514</v>
      </c>
    </row>
    <row r="17" spans="1:17" ht="14.45" customHeight="1" x14ac:dyDescent="0.2">
      <c r="A17" s="821" t="s">
        <v>1867</v>
      </c>
      <c r="B17" s="822" t="s">
        <v>1679</v>
      </c>
      <c r="C17" s="822" t="s">
        <v>1683</v>
      </c>
      <c r="D17" s="822" t="s">
        <v>1718</v>
      </c>
      <c r="E17" s="822" t="s">
        <v>1719</v>
      </c>
      <c r="F17" s="831"/>
      <c r="G17" s="831"/>
      <c r="H17" s="831"/>
      <c r="I17" s="831"/>
      <c r="J17" s="831">
        <v>104</v>
      </c>
      <c r="K17" s="831">
        <v>2142.4</v>
      </c>
      <c r="L17" s="831"/>
      <c r="M17" s="831">
        <v>20.6</v>
      </c>
      <c r="N17" s="831"/>
      <c r="O17" s="831"/>
      <c r="P17" s="827"/>
      <c r="Q17" s="832"/>
    </row>
    <row r="18" spans="1:17" ht="14.45" customHeight="1" x14ac:dyDescent="0.2">
      <c r="A18" s="821" t="s">
        <v>1867</v>
      </c>
      <c r="B18" s="822" t="s">
        <v>1679</v>
      </c>
      <c r="C18" s="822" t="s">
        <v>1734</v>
      </c>
      <c r="D18" s="822" t="s">
        <v>1737</v>
      </c>
      <c r="E18" s="822" t="s">
        <v>1738</v>
      </c>
      <c r="F18" s="831">
        <v>13</v>
      </c>
      <c r="G18" s="831">
        <v>5811</v>
      </c>
      <c r="H18" s="831"/>
      <c r="I18" s="831">
        <v>447</v>
      </c>
      <c r="J18" s="831">
        <v>8</v>
      </c>
      <c r="K18" s="831">
        <v>3592</v>
      </c>
      <c r="L18" s="831"/>
      <c r="M18" s="831">
        <v>449</v>
      </c>
      <c r="N18" s="831">
        <v>7</v>
      </c>
      <c r="O18" s="831">
        <v>3304</v>
      </c>
      <c r="P18" s="827"/>
      <c r="Q18" s="832">
        <v>472</v>
      </c>
    </row>
    <row r="19" spans="1:17" ht="14.45" customHeight="1" x14ac:dyDescent="0.2">
      <c r="A19" s="821" t="s">
        <v>1867</v>
      </c>
      <c r="B19" s="822" t="s">
        <v>1679</v>
      </c>
      <c r="C19" s="822" t="s">
        <v>1734</v>
      </c>
      <c r="D19" s="822" t="s">
        <v>1755</v>
      </c>
      <c r="E19" s="822" t="s">
        <v>1756</v>
      </c>
      <c r="F19" s="831">
        <v>1</v>
      </c>
      <c r="G19" s="831">
        <v>1920</v>
      </c>
      <c r="H19" s="831"/>
      <c r="I19" s="831">
        <v>1920</v>
      </c>
      <c r="J19" s="831"/>
      <c r="K19" s="831"/>
      <c r="L19" s="831"/>
      <c r="M19" s="831"/>
      <c r="N19" s="831"/>
      <c r="O19" s="831"/>
      <c r="P19" s="827"/>
      <c r="Q19" s="832"/>
    </row>
    <row r="20" spans="1:17" ht="14.45" customHeight="1" x14ac:dyDescent="0.2">
      <c r="A20" s="821" t="s">
        <v>1867</v>
      </c>
      <c r="B20" s="822" t="s">
        <v>1679</v>
      </c>
      <c r="C20" s="822" t="s">
        <v>1734</v>
      </c>
      <c r="D20" s="822" t="s">
        <v>1757</v>
      </c>
      <c r="E20" s="822" t="s">
        <v>1758</v>
      </c>
      <c r="F20" s="831"/>
      <c r="G20" s="831"/>
      <c r="H20" s="831"/>
      <c r="I20" s="831"/>
      <c r="J20" s="831">
        <v>1</v>
      </c>
      <c r="K20" s="831">
        <v>1223</v>
      </c>
      <c r="L20" s="831"/>
      <c r="M20" s="831">
        <v>1223</v>
      </c>
      <c r="N20" s="831"/>
      <c r="O20" s="831"/>
      <c r="P20" s="827"/>
      <c r="Q20" s="832"/>
    </row>
    <row r="21" spans="1:17" ht="14.45" customHeight="1" x14ac:dyDescent="0.2">
      <c r="A21" s="821" t="s">
        <v>1867</v>
      </c>
      <c r="B21" s="822" t="s">
        <v>1679</v>
      </c>
      <c r="C21" s="822" t="s">
        <v>1734</v>
      </c>
      <c r="D21" s="822" t="s">
        <v>1759</v>
      </c>
      <c r="E21" s="822" t="s">
        <v>1760</v>
      </c>
      <c r="F21" s="831">
        <v>31</v>
      </c>
      <c r="G21" s="831">
        <v>21235</v>
      </c>
      <c r="H21" s="831"/>
      <c r="I21" s="831">
        <v>685</v>
      </c>
      <c r="J21" s="831">
        <v>23</v>
      </c>
      <c r="K21" s="831">
        <v>15801</v>
      </c>
      <c r="L21" s="831"/>
      <c r="M21" s="831">
        <v>687</v>
      </c>
      <c r="N21" s="831">
        <v>22</v>
      </c>
      <c r="O21" s="831">
        <v>15730</v>
      </c>
      <c r="P21" s="827"/>
      <c r="Q21" s="832">
        <v>715</v>
      </c>
    </row>
    <row r="22" spans="1:17" ht="14.45" customHeight="1" x14ac:dyDescent="0.2">
      <c r="A22" s="821" t="s">
        <v>1867</v>
      </c>
      <c r="B22" s="822" t="s">
        <v>1679</v>
      </c>
      <c r="C22" s="822" t="s">
        <v>1734</v>
      </c>
      <c r="D22" s="822" t="s">
        <v>1761</v>
      </c>
      <c r="E22" s="822" t="s">
        <v>1762</v>
      </c>
      <c r="F22" s="831"/>
      <c r="G22" s="831"/>
      <c r="H22" s="831"/>
      <c r="I22" s="831"/>
      <c r="J22" s="831">
        <v>1</v>
      </c>
      <c r="K22" s="831">
        <v>722</v>
      </c>
      <c r="L22" s="831"/>
      <c r="M22" s="831">
        <v>722</v>
      </c>
      <c r="N22" s="831"/>
      <c r="O22" s="831"/>
      <c r="P22" s="827"/>
      <c r="Q22" s="832"/>
    </row>
    <row r="23" spans="1:17" ht="14.45" customHeight="1" x14ac:dyDescent="0.2">
      <c r="A23" s="821" t="s">
        <v>1867</v>
      </c>
      <c r="B23" s="822" t="s">
        <v>1679</v>
      </c>
      <c r="C23" s="822" t="s">
        <v>1734</v>
      </c>
      <c r="D23" s="822" t="s">
        <v>1765</v>
      </c>
      <c r="E23" s="822" t="s">
        <v>1766</v>
      </c>
      <c r="F23" s="831">
        <v>271</v>
      </c>
      <c r="G23" s="831">
        <v>496201</v>
      </c>
      <c r="H23" s="831"/>
      <c r="I23" s="831">
        <v>1831</v>
      </c>
      <c r="J23" s="831">
        <v>196</v>
      </c>
      <c r="K23" s="831">
        <v>359660</v>
      </c>
      <c r="L23" s="831"/>
      <c r="M23" s="831">
        <v>1835</v>
      </c>
      <c r="N23" s="831">
        <v>277</v>
      </c>
      <c r="O23" s="831">
        <v>528793</v>
      </c>
      <c r="P23" s="827"/>
      <c r="Q23" s="832">
        <v>1909</v>
      </c>
    </row>
    <row r="24" spans="1:17" ht="14.45" customHeight="1" x14ac:dyDescent="0.2">
      <c r="A24" s="821" t="s">
        <v>1867</v>
      </c>
      <c r="B24" s="822" t="s">
        <v>1679</v>
      </c>
      <c r="C24" s="822" t="s">
        <v>1734</v>
      </c>
      <c r="D24" s="822" t="s">
        <v>1767</v>
      </c>
      <c r="E24" s="822" t="s">
        <v>1768</v>
      </c>
      <c r="F24" s="831">
        <v>176</v>
      </c>
      <c r="G24" s="831">
        <v>75856</v>
      </c>
      <c r="H24" s="831"/>
      <c r="I24" s="831">
        <v>431</v>
      </c>
      <c r="J24" s="831">
        <v>112</v>
      </c>
      <c r="K24" s="831">
        <v>48496</v>
      </c>
      <c r="L24" s="831"/>
      <c r="M24" s="831">
        <v>433</v>
      </c>
      <c r="N24" s="831">
        <v>128</v>
      </c>
      <c r="O24" s="831">
        <v>57856</v>
      </c>
      <c r="P24" s="827"/>
      <c r="Q24" s="832">
        <v>452</v>
      </c>
    </row>
    <row r="25" spans="1:17" ht="14.45" customHeight="1" x14ac:dyDescent="0.2">
      <c r="A25" s="821" t="s">
        <v>1867</v>
      </c>
      <c r="B25" s="822" t="s">
        <v>1679</v>
      </c>
      <c r="C25" s="822" t="s">
        <v>1734</v>
      </c>
      <c r="D25" s="822" t="s">
        <v>1835</v>
      </c>
      <c r="E25" s="822" t="s">
        <v>1836</v>
      </c>
      <c r="F25" s="831">
        <v>34</v>
      </c>
      <c r="G25" s="831">
        <v>493510</v>
      </c>
      <c r="H25" s="831"/>
      <c r="I25" s="831">
        <v>14515</v>
      </c>
      <c r="J25" s="831">
        <v>20</v>
      </c>
      <c r="K25" s="831">
        <v>290420</v>
      </c>
      <c r="L25" s="831"/>
      <c r="M25" s="831">
        <v>14521</v>
      </c>
      <c r="N25" s="831">
        <v>21</v>
      </c>
      <c r="O25" s="831">
        <v>308910</v>
      </c>
      <c r="P25" s="827"/>
      <c r="Q25" s="832">
        <v>14710</v>
      </c>
    </row>
    <row r="26" spans="1:17" ht="14.45" customHeight="1" x14ac:dyDescent="0.2">
      <c r="A26" s="821" t="s">
        <v>1867</v>
      </c>
      <c r="B26" s="822" t="s">
        <v>1679</v>
      </c>
      <c r="C26" s="822" t="s">
        <v>1734</v>
      </c>
      <c r="D26" s="822" t="s">
        <v>1777</v>
      </c>
      <c r="E26" s="822" t="s">
        <v>1778</v>
      </c>
      <c r="F26" s="831">
        <v>55</v>
      </c>
      <c r="G26" s="831">
        <v>33770</v>
      </c>
      <c r="H26" s="831"/>
      <c r="I26" s="831">
        <v>614</v>
      </c>
      <c r="J26" s="831">
        <v>26</v>
      </c>
      <c r="K26" s="831">
        <v>16068</v>
      </c>
      <c r="L26" s="831"/>
      <c r="M26" s="831">
        <v>618</v>
      </c>
      <c r="N26" s="831">
        <v>43</v>
      </c>
      <c r="O26" s="831">
        <v>27864</v>
      </c>
      <c r="P26" s="827"/>
      <c r="Q26" s="832">
        <v>648</v>
      </c>
    </row>
    <row r="27" spans="1:17" ht="14.45" customHeight="1" x14ac:dyDescent="0.2">
      <c r="A27" s="821" t="s">
        <v>1867</v>
      </c>
      <c r="B27" s="822" t="s">
        <v>1679</v>
      </c>
      <c r="C27" s="822" t="s">
        <v>1734</v>
      </c>
      <c r="D27" s="822" t="s">
        <v>1783</v>
      </c>
      <c r="E27" s="822" t="s">
        <v>1784</v>
      </c>
      <c r="F27" s="831">
        <v>1</v>
      </c>
      <c r="G27" s="831">
        <v>1347</v>
      </c>
      <c r="H27" s="831"/>
      <c r="I27" s="831">
        <v>1347</v>
      </c>
      <c r="J27" s="831">
        <v>5</v>
      </c>
      <c r="K27" s="831">
        <v>6755</v>
      </c>
      <c r="L27" s="831"/>
      <c r="M27" s="831">
        <v>1351</v>
      </c>
      <c r="N27" s="831">
        <v>6</v>
      </c>
      <c r="O27" s="831">
        <v>8448</v>
      </c>
      <c r="P27" s="827"/>
      <c r="Q27" s="832">
        <v>1408</v>
      </c>
    </row>
    <row r="28" spans="1:17" ht="14.45" customHeight="1" x14ac:dyDescent="0.2">
      <c r="A28" s="821" t="s">
        <v>1867</v>
      </c>
      <c r="B28" s="822" t="s">
        <v>1679</v>
      </c>
      <c r="C28" s="822" t="s">
        <v>1734</v>
      </c>
      <c r="D28" s="822" t="s">
        <v>1785</v>
      </c>
      <c r="E28" s="822" t="s">
        <v>1786</v>
      </c>
      <c r="F28" s="831">
        <v>47</v>
      </c>
      <c r="G28" s="831">
        <v>24064</v>
      </c>
      <c r="H28" s="831"/>
      <c r="I28" s="831">
        <v>512</v>
      </c>
      <c r="J28" s="831">
        <v>36</v>
      </c>
      <c r="K28" s="831">
        <v>18504</v>
      </c>
      <c r="L28" s="831"/>
      <c r="M28" s="831">
        <v>514</v>
      </c>
      <c r="N28" s="831">
        <v>87</v>
      </c>
      <c r="O28" s="831">
        <v>46719</v>
      </c>
      <c r="P28" s="827"/>
      <c r="Q28" s="832">
        <v>537</v>
      </c>
    </row>
    <row r="29" spans="1:17" ht="14.45" customHeight="1" x14ac:dyDescent="0.2">
      <c r="A29" s="821" t="s">
        <v>1867</v>
      </c>
      <c r="B29" s="822" t="s">
        <v>1679</v>
      </c>
      <c r="C29" s="822" t="s">
        <v>1734</v>
      </c>
      <c r="D29" s="822" t="s">
        <v>1787</v>
      </c>
      <c r="E29" s="822" t="s">
        <v>1788</v>
      </c>
      <c r="F29" s="831"/>
      <c r="G29" s="831"/>
      <c r="H29" s="831"/>
      <c r="I29" s="831"/>
      <c r="J29" s="831"/>
      <c r="K29" s="831"/>
      <c r="L29" s="831"/>
      <c r="M29" s="831"/>
      <c r="N29" s="831">
        <v>1</v>
      </c>
      <c r="O29" s="831">
        <v>2439</v>
      </c>
      <c r="P29" s="827"/>
      <c r="Q29" s="832">
        <v>2439</v>
      </c>
    </row>
    <row r="30" spans="1:17" ht="14.45" customHeight="1" x14ac:dyDescent="0.2">
      <c r="A30" s="821" t="s">
        <v>1867</v>
      </c>
      <c r="B30" s="822" t="s">
        <v>1679</v>
      </c>
      <c r="C30" s="822" t="s">
        <v>1734</v>
      </c>
      <c r="D30" s="822" t="s">
        <v>1805</v>
      </c>
      <c r="E30" s="822" t="s">
        <v>1806</v>
      </c>
      <c r="F30" s="831"/>
      <c r="G30" s="831"/>
      <c r="H30" s="831"/>
      <c r="I30" s="831"/>
      <c r="J30" s="831"/>
      <c r="K30" s="831"/>
      <c r="L30" s="831"/>
      <c r="M30" s="831"/>
      <c r="N30" s="831">
        <v>1</v>
      </c>
      <c r="O30" s="831">
        <v>752</v>
      </c>
      <c r="P30" s="827"/>
      <c r="Q30" s="832">
        <v>752</v>
      </c>
    </row>
    <row r="31" spans="1:17" ht="14.45" customHeight="1" x14ac:dyDescent="0.2">
      <c r="A31" s="821" t="s">
        <v>1868</v>
      </c>
      <c r="B31" s="822" t="s">
        <v>1679</v>
      </c>
      <c r="C31" s="822" t="s">
        <v>1680</v>
      </c>
      <c r="D31" s="822" t="s">
        <v>1823</v>
      </c>
      <c r="E31" s="822" t="s">
        <v>915</v>
      </c>
      <c r="F31" s="831">
        <v>5</v>
      </c>
      <c r="G31" s="831">
        <v>3277.5999999999995</v>
      </c>
      <c r="H31" s="831"/>
      <c r="I31" s="831">
        <v>655.51999999999987</v>
      </c>
      <c r="J31" s="831">
        <v>0.35</v>
      </c>
      <c r="K31" s="831">
        <v>229.43</v>
      </c>
      <c r="L31" s="831"/>
      <c r="M31" s="831">
        <v>655.51428571428573</v>
      </c>
      <c r="N31" s="831"/>
      <c r="O31" s="831"/>
      <c r="P31" s="827"/>
      <c r="Q31" s="832"/>
    </row>
    <row r="32" spans="1:17" ht="14.45" customHeight="1" x14ac:dyDescent="0.2">
      <c r="A32" s="821" t="s">
        <v>1868</v>
      </c>
      <c r="B32" s="822" t="s">
        <v>1679</v>
      </c>
      <c r="C32" s="822" t="s">
        <v>1683</v>
      </c>
      <c r="D32" s="822" t="s">
        <v>1686</v>
      </c>
      <c r="E32" s="822" t="s">
        <v>1687</v>
      </c>
      <c r="F32" s="831"/>
      <c r="G32" s="831"/>
      <c r="H32" s="831"/>
      <c r="I32" s="831"/>
      <c r="J32" s="831"/>
      <c r="K32" s="831"/>
      <c r="L32" s="831"/>
      <c r="M32" s="831"/>
      <c r="N32" s="831">
        <v>150</v>
      </c>
      <c r="O32" s="831">
        <v>391.5</v>
      </c>
      <c r="P32" s="827"/>
      <c r="Q32" s="832">
        <v>2.61</v>
      </c>
    </row>
    <row r="33" spans="1:17" ht="14.45" customHeight="1" x14ac:dyDescent="0.2">
      <c r="A33" s="821" t="s">
        <v>1868</v>
      </c>
      <c r="B33" s="822" t="s">
        <v>1679</v>
      </c>
      <c r="C33" s="822" t="s">
        <v>1683</v>
      </c>
      <c r="D33" s="822" t="s">
        <v>1688</v>
      </c>
      <c r="E33" s="822" t="s">
        <v>1689</v>
      </c>
      <c r="F33" s="831">
        <v>3707</v>
      </c>
      <c r="G33" s="831">
        <v>27021.199999999997</v>
      </c>
      <c r="H33" s="831"/>
      <c r="I33" s="831">
        <v>7.2892365794442942</v>
      </c>
      <c r="J33" s="831">
        <v>2145</v>
      </c>
      <c r="K33" s="831">
        <v>15321.25</v>
      </c>
      <c r="L33" s="831"/>
      <c r="M33" s="831">
        <v>7.1427738927738931</v>
      </c>
      <c r="N33" s="831">
        <v>2007</v>
      </c>
      <c r="O33" s="831">
        <v>14651.1</v>
      </c>
      <c r="P33" s="827"/>
      <c r="Q33" s="832">
        <v>7.3</v>
      </c>
    </row>
    <row r="34" spans="1:17" ht="14.45" customHeight="1" x14ac:dyDescent="0.2">
      <c r="A34" s="821" t="s">
        <v>1868</v>
      </c>
      <c r="B34" s="822" t="s">
        <v>1679</v>
      </c>
      <c r="C34" s="822" t="s">
        <v>1683</v>
      </c>
      <c r="D34" s="822" t="s">
        <v>1696</v>
      </c>
      <c r="E34" s="822" t="s">
        <v>1697</v>
      </c>
      <c r="F34" s="831"/>
      <c r="G34" s="831"/>
      <c r="H34" s="831"/>
      <c r="I34" s="831"/>
      <c r="J34" s="831"/>
      <c r="K34" s="831"/>
      <c r="L34" s="831"/>
      <c r="M34" s="831"/>
      <c r="N34" s="831">
        <v>30</v>
      </c>
      <c r="O34" s="831">
        <v>284.7</v>
      </c>
      <c r="P34" s="827"/>
      <c r="Q34" s="832">
        <v>9.49</v>
      </c>
    </row>
    <row r="35" spans="1:17" ht="14.45" customHeight="1" x14ac:dyDescent="0.2">
      <c r="A35" s="821" t="s">
        <v>1868</v>
      </c>
      <c r="B35" s="822" t="s">
        <v>1679</v>
      </c>
      <c r="C35" s="822" t="s">
        <v>1683</v>
      </c>
      <c r="D35" s="822" t="s">
        <v>1702</v>
      </c>
      <c r="E35" s="822" t="s">
        <v>1703</v>
      </c>
      <c r="F35" s="831"/>
      <c r="G35" s="831"/>
      <c r="H35" s="831"/>
      <c r="I35" s="831"/>
      <c r="J35" s="831"/>
      <c r="K35" s="831"/>
      <c r="L35" s="831"/>
      <c r="M35" s="831"/>
      <c r="N35" s="831">
        <v>502</v>
      </c>
      <c r="O35" s="831">
        <v>3955.76</v>
      </c>
      <c r="P35" s="827"/>
      <c r="Q35" s="832">
        <v>7.8800000000000008</v>
      </c>
    </row>
    <row r="36" spans="1:17" ht="14.45" customHeight="1" x14ac:dyDescent="0.2">
      <c r="A36" s="821" t="s">
        <v>1868</v>
      </c>
      <c r="B36" s="822" t="s">
        <v>1679</v>
      </c>
      <c r="C36" s="822" t="s">
        <v>1683</v>
      </c>
      <c r="D36" s="822" t="s">
        <v>1708</v>
      </c>
      <c r="E36" s="822" t="s">
        <v>1709</v>
      </c>
      <c r="F36" s="831">
        <v>19</v>
      </c>
      <c r="G36" s="831">
        <v>34620.48000000001</v>
      </c>
      <c r="H36" s="831"/>
      <c r="I36" s="831">
        <v>1822.1305263157901</v>
      </c>
      <c r="J36" s="831">
        <v>9</v>
      </c>
      <c r="K36" s="831">
        <v>16613.399999999998</v>
      </c>
      <c r="L36" s="831"/>
      <c r="M36" s="831">
        <v>1845.9333333333332</v>
      </c>
      <c r="N36" s="831">
        <v>10</v>
      </c>
      <c r="O36" s="831">
        <v>18530.5</v>
      </c>
      <c r="P36" s="827"/>
      <c r="Q36" s="832">
        <v>1853.05</v>
      </c>
    </row>
    <row r="37" spans="1:17" ht="14.45" customHeight="1" x14ac:dyDescent="0.2">
      <c r="A37" s="821" t="s">
        <v>1868</v>
      </c>
      <c r="B37" s="822" t="s">
        <v>1679</v>
      </c>
      <c r="C37" s="822" t="s">
        <v>1683</v>
      </c>
      <c r="D37" s="822" t="s">
        <v>1712</v>
      </c>
      <c r="E37" s="822" t="s">
        <v>1713</v>
      </c>
      <c r="F37" s="831">
        <v>570</v>
      </c>
      <c r="G37" s="831">
        <v>2200.1999999999998</v>
      </c>
      <c r="H37" s="831"/>
      <c r="I37" s="831">
        <v>3.86</v>
      </c>
      <c r="J37" s="831"/>
      <c r="K37" s="831"/>
      <c r="L37" s="831"/>
      <c r="M37" s="831"/>
      <c r="N37" s="831"/>
      <c r="O37" s="831"/>
      <c r="P37" s="827"/>
      <c r="Q37" s="832"/>
    </row>
    <row r="38" spans="1:17" ht="14.45" customHeight="1" x14ac:dyDescent="0.2">
      <c r="A38" s="821" t="s">
        <v>1868</v>
      </c>
      <c r="B38" s="822" t="s">
        <v>1679</v>
      </c>
      <c r="C38" s="822" t="s">
        <v>1683</v>
      </c>
      <c r="D38" s="822" t="s">
        <v>1825</v>
      </c>
      <c r="E38" s="822" t="s">
        <v>1826</v>
      </c>
      <c r="F38" s="831">
        <v>4627</v>
      </c>
      <c r="G38" s="831">
        <v>157346.83999999997</v>
      </c>
      <c r="H38" s="831"/>
      <c r="I38" s="831">
        <v>34.006232980332825</v>
      </c>
      <c r="J38" s="831">
        <v>3441</v>
      </c>
      <c r="K38" s="831">
        <v>117432.31</v>
      </c>
      <c r="L38" s="831"/>
      <c r="M38" s="831">
        <v>34.127378668991568</v>
      </c>
      <c r="N38" s="831">
        <v>2762</v>
      </c>
      <c r="O38" s="831">
        <v>95095.659999999989</v>
      </c>
      <c r="P38" s="827"/>
      <c r="Q38" s="832">
        <v>34.429999999999993</v>
      </c>
    </row>
    <row r="39" spans="1:17" ht="14.45" customHeight="1" x14ac:dyDescent="0.2">
      <c r="A39" s="821" t="s">
        <v>1868</v>
      </c>
      <c r="B39" s="822" t="s">
        <v>1679</v>
      </c>
      <c r="C39" s="822" t="s">
        <v>1734</v>
      </c>
      <c r="D39" s="822" t="s">
        <v>1739</v>
      </c>
      <c r="E39" s="822" t="s">
        <v>1740</v>
      </c>
      <c r="F39" s="831">
        <v>1</v>
      </c>
      <c r="G39" s="831">
        <v>179</v>
      </c>
      <c r="H39" s="831"/>
      <c r="I39" s="831">
        <v>179</v>
      </c>
      <c r="J39" s="831"/>
      <c r="K39" s="831"/>
      <c r="L39" s="831"/>
      <c r="M39" s="831"/>
      <c r="N39" s="831"/>
      <c r="O39" s="831"/>
      <c r="P39" s="827"/>
      <c r="Q39" s="832"/>
    </row>
    <row r="40" spans="1:17" ht="14.45" customHeight="1" x14ac:dyDescent="0.2">
      <c r="A40" s="821" t="s">
        <v>1868</v>
      </c>
      <c r="B40" s="822" t="s">
        <v>1679</v>
      </c>
      <c r="C40" s="822" t="s">
        <v>1734</v>
      </c>
      <c r="D40" s="822" t="s">
        <v>1747</v>
      </c>
      <c r="E40" s="822" t="s">
        <v>1748</v>
      </c>
      <c r="F40" s="831"/>
      <c r="G40" s="831"/>
      <c r="H40" s="831"/>
      <c r="I40" s="831"/>
      <c r="J40" s="831"/>
      <c r="K40" s="831"/>
      <c r="L40" s="831"/>
      <c r="M40" s="831"/>
      <c r="N40" s="831">
        <v>1</v>
      </c>
      <c r="O40" s="831">
        <v>3148</v>
      </c>
      <c r="P40" s="827"/>
      <c r="Q40" s="832">
        <v>3148</v>
      </c>
    </row>
    <row r="41" spans="1:17" ht="14.45" customHeight="1" x14ac:dyDescent="0.2">
      <c r="A41" s="821" t="s">
        <v>1868</v>
      </c>
      <c r="B41" s="822" t="s">
        <v>1679</v>
      </c>
      <c r="C41" s="822" t="s">
        <v>1734</v>
      </c>
      <c r="D41" s="822" t="s">
        <v>1751</v>
      </c>
      <c r="E41" s="822" t="s">
        <v>1752</v>
      </c>
      <c r="F41" s="831"/>
      <c r="G41" s="831"/>
      <c r="H41" s="831"/>
      <c r="I41" s="831"/>
      <c r="J41" s="831"/>
      <c r="K41" s="831"/>
      <c r="L41" s="831"/>
      <c r="M41" s="831"/>
      <c r="N41" s="831">
        <v>1</v>
      </c>
      <c r="O41" s="831">
        <v>1403</v>
      </c>
      <c r="P41" s="827"/>
      <c r="Q41" s="832">
        <v>1403</v>
      </c>
    </row>
    <row r="42" spans="1:17" ht="14.45" customHeight="1" x14ac:dyDescent="0.2">
      <c r="A42" s="821" t="s">
        <v>1868</v>
      </c>
      <c r="B42" s="822" t="s">
        <v>1679</v>
      </c>
      <c r="C42" s="822" t="s">
        <v>1734</v>
      </c>
      <c r="D42" s="822" t="s">
        <v>1759</v>
      </c>
      <c r="E42" s="822" t="s">
        <v>1760</v>
      </c>
      <c r="F42" s="831">
        <v>19</v>
      </c>
      <c r="G42" s="831">
        <v>13015</v>
      </c>
      <c r="H42" s="831"/>
      <c r="I42" s="831">
        <v>685</v>
      </c>
      <c r="J42" s="831">
        <v>9</v>
      </c>
      <c r="K42" s="831">
        <v>6183</v>
      </c>
      <c r="L42" s="831"/>
      <c r="M42" s="831">
        <v>687</v>
      </c>
      <c r="N42" s="831">
        <v>10</v>
      </c>
      <c r="O42" s="831">
        <v>7150</v>
      </c>
      <c r="P42" s="827"/>
      <c r="Q42" s="832">
        <v>715</v>
      </c>
    </row>
    <row r="43" spans="1:17" ht="14.45" customHeight="1" x14ac:dyDescent="0.2">
      <c r="A43" s="821" t="s">
        <v>1868</v>
      </c>
      <c r="B43" s="822" t="s">
        <v>1679</v>
      </c>
      <c r="C43" s="822" t="s">
        <v>1734</v>
      </c>
      <c r="D43" s="822" t="s">
        <v>1765</v>
      </c>
      <c r="E43" s="822" t="s">
        <v>1766</v>
      </c>
      <c r="F43" s="831">
        <v>31</v>
      </c>
      <c r="G43" s="831">
        <v>56761</v>
      </c>
      <c r="H43" s="831"/>
      <c r="I43" s="831">
        <v>1831</v>
      </c>
      <c r="J43" s="831">
        <v>22</v>
      </c>
      <c r="K43" s="831">
        <v>40370</v>
      </c>
      <c r="L43" s="831"/>
      <c r="M43" s="831">
        <v>1835</v>
      </c>
      <c r="N43" s="831">
        <v>24</v>
      </c>
      <c r="O43" s="831">
        <v>45816</v>
      </c>
      <c r="P43" s="827"/>
      <c r="Q43" s="832">
        <v>1909</v>
      </c>
    </row>
    <row r="44" spans="1:17" ht="14.45" customHeight="1" x14ac:dyDescent="0.2">
      <c r="A44" s="821" t="s">
        <v>1868</v>
      </c>
      <c r="B44" s="822" t="s">
        <v>1679</v>
      </c>
      <c r="C44" s="822" t="s">
        <v>1734</v>
      </c>
      <c r="D44" s="822" t="s">
        <v>1835</v>
      </c>
      <c r="E44" s="822" t="s">
        <v>1836</v>
      </c>
      <c r="F44" s="831">
        <v>17</v>
      </c>
      <c r="G44" s="831">
        <v>246755</v>
      </c>
      <c r="H44" s="831"/>
      <c r="I44" s="831">
        <v>14515</v>
      </c>
      <c r="J44" s="831">
        <v>14</v>
      </c>
      <c r="K44" s="831">
        <v>203294</v>
      </c>
      <c r="L44" s="831"/>
      <c r="M44" s="831">
        <v>14521</v>
      </c>
      <c r="N44" s="831">
        <v>14</v>
      </c>
      <c r="O44" s="831">
        <v>205940</v>
      </c>
      <c r="P44" s="827"/>
      <c r="Q44" s="832">
        <v>14710</v>
      </c>
    </row>
    <row r="45" spans="1:17" ht="14.45" customHeight="1" x14ac:dyDescent="0.2">
      <c r="A45" s="821" t="s">
        <v>1868</v>
      </c>
      <c r="B45" s="822" t="s">
        <v>1679</v>
      </c>
      <c r="C45" s="822" t="s">
        <v>1734</v>
      </c>
      <c r="D45" s="822" t="s">
        <v>1783</v>
      </c>
      <c r="E45" s="822" t="s">
        <v>1784</v>
      </c>
      <c r="F45" s="831">
        <v>1</v>
      </c>
      <c r="G45" s="831">
        <v>1347</v>
      </c>
      <c r="H45" s="831"/>
      <c r="I45" s="831">
        <v>1347</v>
      </c>
      <c r="J45" s="831"/>
      <c r="K45" s="831"/>
      <c r="L45" s="831"/>
      <c r="M45" s="831"/>
      <c r="N45" s="831"/>
      <c r="O45" s="831"/>
      <c r="P45" s="827"/>
      <c r="Q45" s="832"/>
    </row>
    <row r="46" spans="1:17" ht="14.45" customHeight="1" x14ac:dyDescent="0.2">
      <c r="A46" s="821" t="s">
        <v>1868</v>
      </c>
      <c r="B46" s="822" t="s">
        <v>1679</v>
      </c>
      <c r="C46" s="822" t="s">
        <v>1734</v>
      </c>
      <c r="D46" s="822" t="s">
        <v>1785</v>
      </c>
      <c r="E46" s="822" t="s">
        <v>1786</v>
      </c>
      <c r="F46" s="831">
        <v>23</v>
      </c>
      <c r="G46" s="831">
        <v>11776</v>
      </c>
      <c r="H46" s="831"/>
      <c r="I46" s="831">
        <v>512</v>
      </c>
      <c r="J46" s="831">
        <v>14</v>
      </c>
      <c r="K46" s="831">
        <v>7196</v>
      </c>
      <c r="L46" s="831"/>
      <c r="M46" s="831">
        <v>514</v>
      </c>
      <c r="N46" s="831">
        <v>13</v>
      </c>
      <c r="O46" s="831">
        <v>6981</v>
      </c>
      <c r="P46" s="827"/>
      <c r="Q46" s="832">
        <v>537</v>
      </c>
    </row>
    <row r="47" spans="1:17" ht="14.45" customHeight="1" x14ac:dyDescent="0.2">
      <c r="A47" s="821" t="s">
        <v>1868</v>
      </c>
      <c r="B47" s="822" t="s">
        <v>1679</v>
      </c>
      <c r="C47" s="822" t="s">
        <v>1734</v>
      </c>
      <c r="D47" s="822" t="s">
        <v>1807</v>
      </c>
      <c r="E47" s="822" t="s">
        <v>1808</v>
      </c>
      <c r="F47" s="831"/>
      <c r="G47" s="831"/>
      <c r="H47" s="831"/>
      <c r="I47" s="831"/>
      <c r="J47" s="831"/>
      <c r="K47" s="831"/>
      <c r="L47" s="831"/>
      <c r="M47" s="831"/>
      <c r="N47" s="831">
        <v>1</v>
      </c>
      <c r="O47" s="831">
        <v>2007</v>
      </c>
      <c r="P47" s="827"/>
      <c r="Q47" s="832">
        <v>2007</v>
      </c>
    </row>
    <row r="48" spans="1:17" ht="14.45" customHeight="1" x14ac:dyDescent="0.2">
      <c r="A48" s="821" t="s">
        <v>1869</v>
      </c>
      <c r="B48" s="822" t="s">
        <v>1679</v>
      </c>
      <c r="C48" s="822" t="s">
        <v>1680</v>
      </c>
      <c r="D48" s="822" t="s">
        <v>1823</v>
      </c>
      <c r="E48" s="822" t="s">
        <v>915</v>
      </c>
      <c r="F48" s="831">
        <v>11.25</v>
      </c>
      <c r="G48" s="831">
        <v>7374.6100000000006</v>
      </c>
      <c r="H48" s="831"/>
      <c r="I48" s="831">
        <v>655.52088888888898</v>
      </c>
      <c r="J48" s="831"/>
      <c r="K48" s="831"/>
      <c r="L48" s="831"/>
      <c r="M48" s="831"/>
      <c r="N48" s="831"/>
      <c r="O48" s="831"/>
      <c r="P48" s="827"/>
      <c r="Q48" s="832"/>
    </row>
    <row r="49" spans="1:17" ht="14.45" customHeight="1" x14ac:dyDescent="0.2">
      <c r="A49" s="821" t="s">
        <v>1869</v>
      </c>
      <c r="B49" s="822" t="s">
        <v>1679</v>
      </c>
      <c r="C49" s="822" t="s">
        <v>1680</v>
      </c>
      <c r="D49" s="822" t="s">
        <v>1824</v>
      </c>
      <c r="E49" s="822" t="s">
        <v>915</v>
      </c>
      <c r="F49" s="831">
        <v>0.06</v>
      </c>
      <c r="G49" s="831">
        <v>196.56</v>
      </c>
      <c r="H49" s="831"/>
      <c r="I49" s="831">
        <v>3276</v>
      </c>
      <c r="J49" s="831"/>
      <c r="K49" s="831"/>
      <c r="L49" s="831"/>
      <c r="M49" s="831"/>
      <c r="N49" s="831"/>
      <c r="O49" s="831"/>
      <c r="P49" s="827"/>
      <c r="Q49" s="832"/>
    </row>
    <row r="50" spans="1:17" ht="14.45" customHeight="1" x14ac:dyDescent="0.2">
      <c r="A50" s="821" t="s">
        <v>1869</v>
      </c>
      <c r="B50" s="822" t="s">
        <v>1679</v>
      </c>
      <c r="C50" s="822" t="s">
        <v>1680</v>
      </c>
      <c r="D50" s="822" t="s">
        <v>1681</v>
      </c>
      <c r="E50" s="822" t="s">
        <v>1682</v>
      </c>
      <c r="F50" s="831"/>
      <c r="G50" s="831"/>
      <c r="H50" s="831"/>
      <c r="I50" s="831"/>
      <c r="J50" s="831">
        <v>1</v>
      </c>
      <c r="K50" s="831">
        <v>1763.77</v>
      </c>
      <c r="L50" s="831"/>
      <c r="M50" s="831">
        <v>1763.77</v>
      </c>
      <c r="N50" s="831"/>
      <c r="O50" s="831"/>
      <c r="P50" s="827"/>
      <c r="Q50" s="832"/>
    </row>
    <row r="51" spans="1:17" ht="14.45" customHeight="1" x14ac:dyDescent="0.2">
      <c r="A51" s="821" t="s">
        <v>1869</v>
      </c>
      <c r="B51" s="822" t="s">
        <v>1679</v>
      </c>
      <c r="C51" s="822" t="s">
        <v>1683</v>
      </c>
      <c r="D51" s="822" t="s">
        <v>1686</v>
      </c>
      <c r="E51" s="822" t="s">
        <v>1687</v>
      </c>
      <c r="F51" s="831">
        <v>1137</v>
      </c>
      <c r="G51" s="831">
        <v>2958.7999999999997</v>
      </c>
      <c r="H51" s="831"/>
      <c r="I51" s="831">
        <v>2.6022867194371151</v>
      </c>
      <c r="J51" s="831">
        <v>385</v>
      </c>
      <c r="K51" s="831">
        <v>958.65</v>
      </c>
      <c r="L51" s="831"/>
      <c r="M51" s="831">
        <v>2.4899999999999998</v>
      </c>
      <c r="N51" s="831">
        <v>712</v>
      </c>
      <c r="O51" s="831">
        <v>1835.52</v>
      </c>
      <c r="P51" s="827"/>
      <c r="Q51" s="832">
        <v>2.5779775280898876</v>
      </c>
    </row>
    <row r="52" spans="1:17" ht="14.45" customHeight="1" x14ac:dyDescent="0.2">
      <c r="A52" s="821" t="s">
        <v>1869</v>
      </c>
      <c r="B52" s="822" t="s">
        <v>1679</v>
      </c>
      <c r="C52" s="822" t="s">
        <v>1683</v>
      </c>
      <c r="D52" s="822" t="s">
        <v>1688</v>
      </c>
      <c r="E52" s="822" t="s">
        <v>1689</v>
      </c>
      <c r="F52" s="831">
        <v>7072</v>
      </c>
      <c r="G52" s="831">
        <v>51224.450000000004</v>
      </c>
      <c r="H52" s="831"/>
      <c r="I52" s="831">
        <v>7.2432763009049781</v>
      </c>
      <c r="J52" s="831">
        <v>4592</v>
      </c>
      <c r="K52" s="831">
        <v>32799.050000000003</v>
      </c>
      <c r="L52" s="831"/>
      <c r="M52" s="831">
        <v>7.1426502613240421</v>
      </c>
      <c r="N52" s="831">
        <v>6797</v>
      </c>
      <c r="O52" s="831">
        <v>49569.5</v>
      </c>
      <c r="P52" s="827"/>
      <c r="Q52" s="832">
        <v>7.2928497866705904</v>
      </c>
    </row>
    <row r="53" spans="1:17" ht="14.45" customHeight="1" x14ac:dyDescent="0.2">
      <c r="A53" s="821" t="s">
        <v>1869</v>
      </c>
      <c r="B53" s="822" t="s">
        <v>1679</v>
      </c>
      <c r="C53" s="822" t="s">
        <v>1683</v>
      </c>
      <c r="D53" s="822" t="s">
        <v>1690</v>
      </c>
      <c r="E53" s="822" t="s">
        <v>1691</v>
      </c>
      <c r="F53" s="831"/>
      <c r="G53" s="831"/>
      <c r="H53" s="831"/>
      <c r="I53" s="831"/>
      <c r="J53" s="831">
        <v>3</v>
      </c>
      <c r="K53" s="831">
        <v>30.1</v>
      </c>
      <c r="L53" s="831"/>
      <c r="M53" s="831">
        <v>10.033333333333333</v>
      </c>
      <c r="N53" s="831">
        <v>3</v>
      </c>
      <c r="O53" s="831">
        <v>30.869999999999997</v>
      </c>
      <c r="P53" s="827"/>
      <c r="Q53" s="832">
        <v>10.29</v>
      </c>
    </row>
    <row r="54" spans="1:17" ht="14.45" customHeight="1" x14ac:dyDescent="0.2">
      <c r="A54" s="821" t="s">
        <v>1869</v>
      </c>
      <c r="B54" s="822" t="s">
        <v>1679</v>
      </c>
      <c r="C54" s="822" t="s">
        <v>1683</v>
      </c>
      <c r="D54" s="822" t="s">
        <v>1692</v>
      </c>
      <c r="E54" s="822" t="s">
        <v>1693</v>
      </c>
      <c r="F54" s="831">
        <v>6740</v>
      </c>
      <c r="G54" s="831">
        <v>35670</v>
      </c>
      <c r="H54" s="831"/>
      <c r="I54" s="831">
        <v>5.2922848664688429</v>
      </c>
      <c r="J54" s="831">
        <v>5321</v>
      </c>
      <c r="K54" s="831">
        <v>27541.21</v>
      </c>
      <c r="L54" s="831"/>
      <c r="M54" s="831">
        <v>5.1759462507047544</v>
      </c>
      <c r="N54" s="831">
        <v>4235</v>
      </c>
      <c r="O54" s="831">
        <v>22572.55</v>
      </c>
      <c r="P54" s="827"/>
      <c r="Q54" s="832">
        <v>5.33</v>
      </c>
    </row>
    <row r="55" spans="1:17" ht="14.45" customHeight="1" x14ac:dyDescent="0.2">
      <c r="A55" s="821" t="s">
        <v>1869</v>
      </c>
      <c r="B55" s="822" t="s">
        <v>1679</v>
      </c>
      <c r="C55" s="822" t="s">
        <v>1683</v>
      </c>
      <c r="D55" s="822" t="s">
        <v>1696</v>
      </c>
      <c r="E55" s="822" t="s">
        <v>1697</v>
      </c>
      <c r="F55" s="831">
        <v>42</v>
      </c>
      <c r="G55" s="831">
        <v>394.8</v>
      </c>
      <c r="H55" s="831"/>
      <c r="I55" s="831">
        <v>9.4</v>
      </c>
      <c r="J55" s="831">
        <v>553</v>
      </c>
      <c r="K55" s="831">
        <v>5146.92</v>
      </c>
      <c r="L55" s="831"/>
      <c r="M55" s="831">
        <v>9.3072694394213382</v>
      </c>
      <c r="N55" s="831">
        <v>132</v>
      </c>
      <c r="O55" s="831">
        <v>1252.6799999999998</v>
      </c>
      <c r="P55" s="827"/>
      <c r="Q55" s="832">
        <v>9.4899999999999984</v>
      </c>
    </row>
    <row r="56" spans="1:17" ht="14.45" customHeight="1" x14ac:dyDescent="0.2">
      <c r="A56" s="821" t="s">
        <v>1869</v>
      </c>
      <c r="B56" s="822" t="s">
        <v>1679</v>
      </c>
      <c r="C56" s="822" t="s">
        <v>1683</v>
      </c>
      <c r="D56" s="822" t="s">
        <v>1698</v>
      </c>
      <c r="E56" s="822" t="s">
        <v>1699</v>
      </c>
      <c r="F56" s="831">
        <v>264</v>
      </c>
      <c r="G56" s="831">
        <v>2708.64</v>
      </c>
      <c r="H56" s="831"/>
      <c r="I56" s="831">
        <v>10.26</v>
      </c>
      <c r="J56" s="831"/>
      <c r="K56" s="831"/>
      <c r="L56" s="831"/>
      <c r="M56" s="831"/>
      <c r="N56" s="831"/>
      <c r="O56" s="831"/>
      <c r="P56" s="827"/>
      <c r="Q56" s="832"/>
    </row>
    <row r="57" spans="1:17" ht="14.45" customHeight="1" x14ac:dyDescent="0.2">
      <c r="A57" s="821" t="s">
        <v>1869</v>
      </c>
      <c r="B57" s="822" t="s">
        <v>1679</v>
      </c>
      <c r="C57" s="822" t="s">
        <v>1683</v>
      </c>
      <c r="D57" s="822" t="s">
        <v>1704</v>
      </c>
      <c r="E57" s="822" t="s">
        <v>1705</v>
      </c>
      <c r="F57" s="831">
        <v>1110</v>
      </c>
      <c r="G57" s="831">
        <v>22255.5</v>
      </c>
      <c r="H57" s="831"/>
      <c r="I57" s="831">
        <v>20.05</v>
      </c>
      <c r="J57" s="831">
        <v>1060</v>
      </c>
      <c r="K57" s="831">
        <v>21263.599999999999</v>
      </c>
      <c r="L57" s="831"/>
      <c r="M57" s="831">
        <v>20.059999999999999</v>
      </c>
      <c r="N57" s="831">
        <v>1490</v>
      </c>
      <c r="O57" s="831">
        <v>30545</v>
      </c>
      <c r="P57" s="827"/>
      <c r="Q57" s="832">
        <v>20.5</v>
      </c>
    </row>
    <row r="58" spans="1:17" ht="14.45" customHeight="1" x14ac:dyDescent="0.2">
      <c r="A58" s="821" t="s">
        <v>1869</v>
      </c>
      <c r="B58" s="822" t="s">
        <v>1679</v>
      </c>
      <c r="C58" s="822" t="s">
        <v>1683</v>
      </c>
      <c r="D58" s="822" t="s">
        <v>1708</v>
      </c>
      <c r="E58" s="822" t="s">
        <v>1709</v>
      </c>
      <c r="F58" s="831">
        <v>27</v>
      </c>
      <c r="G58" s="831">
        <v>49162.8</v>
      </c>
      <c r="H58" s="831"/>
      <c r="I58" s="831">
        <v>1820.8444444444447</v>
      </c>
      <c r="J58" s="831">
        <v>13</v>
      </c>
      <c r="K58" s="831">
        <v>23997.039999999994</v>
      </c>
      <c r="L58" s="831"/>
      <c r="M58" s="831">
        <v>1845.9261538461533</v>
      </c>
      <c r="N58" s="831">
        <v>9</v>
      </c>
      <c r="O58" s="831">
        <v>16677.449999999997</v>
      </c>
      <c r="P58" s="827"/>
      <c r="Q58" s="832">
        <v>1853.0499999999997</v>
      </c>
    </row>
    <row r="59" spans="1:17" ht="14.45" customHeight="1" x14ac:dyDescent="0.2">
      <c r="A59" s="821" t="s">
        <v>1869</v>
      </c>
      <c r="B59" s="822" t="s">
        <v>1679</v>
      </c>
      <c r="C59" s="822" t="s">
        <v>1683</v>
      </c>
      <c r="D59" s="822" t="s">
        <v>1712</v>
      </c>
      <c r="E59" s="822" t="s">
        <v>1713</v>
      </c>
      <c r="F59" s="831">
        <v>2441</v>
      </c>
      <c r="G59" s="831">
        <v>9080.0600000000013</v>
      </c>
      <c r="H59" s="831"/>
      <c r="I59" s="831">
        <v>3.7198115526423603</v>
      </c>
      <c r="J59" s="831">
        <v>6729</v>
      </c>
      <c r="K59" s="831">
        <v>24628.140000000003</v>
      </c>
      <c r="L59" s="831"/>
      <c r="M59" s="831">
        <v>3.6600000000000006</v>
      </c>
      <c r="N59" s="831">
        <v>7630</v>
      </c>
      <c r="O59" s="831">
        <v>29070.300000000003</v>
      </c>
      <c r="P59" s="827"/>
      <c r="Q59" s="832">
        <v>3.8100000000000005</v>
      </c>
    </row>
    <row r="60" spans="1:17" ht="14.45" customHeight="1" x14ac:dyDescent="0.2">
      <c r="A60" s="821" t="s">
        <v>1869</v>
      </c>
      <c r="B60" s="822" t="s">
        <v>1679</v>
      </c>
      <c r="C60" s="822" t="s">
        <v>1683</v>
      </c>
      <c r="D60" s="822" t="s">
        <v>1825</v>
      </c>
      <c r="E60" s="822" t="s">
        <v>1826</v>
      </c>
      <c r="F60" s="831">
        <v>9481</v>
      </c>
      <c r="G60" s="831">
        <v>322197.00000000006</v>
      </c>
      <c r="H60" s="831"/>
      <c r="I60" s="831">
        <v>33.983440565341212</v>
      </c>
      <c r="J60" s="831">
        <v>7795</v>
      </c>
      <c r="K60" s="831">
        <v>266021.12999999995</v>
      </c>
      <c r="L60" s="831"/>
      <c r="M60" s="831">
        <v>34.127149454778696</v>
      </c>
      <c r="N60" s="831">
        <v>6832</v>
      </c>
      <c r="O60" s="831">
        <v>234962.06000000006</v>
      </c>
      <c r="P60" s="827"/>
      <c r="Q60" s="832">
        <v>34.391402224824361</v>
      </c>
    </row>
    <row r="61" spans="1:17" ht="14.45" customHeight="1" x14ac:dyDescent="0.2">
      <c r="A61" s="821" t="s">
        <v>1869</v>
      </c>
      <c r="B61" s="822" t="s">
        <v>1679</v>
      </c>
      <c r="C61" s="822" t="s">
        <v>1683</v>
      </c>
      <c r="D61" s="822" t="s">
        <v>1718</v>
      </c>
      <c r="E61" s="822" t="s">
        <v>1719</v>
      </c>
      <c r="F61" s="831"/>
      <c r="G61" s="831"/>
      <c r="H61" s="831"/>
      <c r="I61" s="831"/>
      <c r="J61" s="831"/>
      <c r="K61" s="831"/>
      <c r="L61" s="831"/>
      <c r="M61" s="831"/>
      <c r="N61" s="831">
        <v>32</v>
      </c>
      <c r="O61" s="831">
        <v>675.2</v>
      </c>
      <c r="P61" s="827"/>
      <c r="Q61" s="832">
        <v>21.1</v>
      </c>
    </row>
    <row r="62" spans="1:17" ht="14.45" customHeight="1" x14ac:dyDescent="0.2">
      <c r="A62" s="821" t="s">
        <v>1869</v>
      </c>
      <c r="B62" s="822" t="s">
        <v>1679</v>
      </c>
      <c r="C62" s="822" t="s">
        <v>1683</v>
      </c>
      <c r="D62" s="822" t="s">
        <v>1827</v>
      </c>
      <c r="E62" s="822" t="s">
        <v>1828</v>
      </c>
      <c r="F62" s="831">
        <v>359</v>
      </c>
      <c r="G62" s="831">
        <v>18373.62</v>
      </c>
      <c r="H62" s="831"/>
      <c r="I62" s="831">
        <v>51.18</v>
      </c>
      <c r="J62" s="831"/>
      <c r="K62" s="831"/>
      <c r="L62" s="831"/>
      <c r="M62" s="831"/>
      <c r="N62" s="831"/>
      <c r="O62" s="831"/>
      <c r="P62" s="827"/>
      <c r="Q62" s="832"/>
    </row>
    <row r="63" spans="1:17" ht="14.45" customHeight="1" x14ac:dyDescent="0.2">
      <c r="A63" s="821" t="s">
        <v>1869</v>
      </c>
      <c r="B63" s="822" t="s">
        <v>1679</v>
      </c>
      <c r="C63" s="822" t="s">
        <v>1683</v>
      </c>
      <c r="D63" s="822" t="s">
        <v>1722</v>
      </c>
      <c r="E63" s="822" t="s">
        <v>1723</v>
      </c>
      <c r="F63" s="831">
        <v>1440</v>
      </c>
      <c r="G63" s="831">
        <v>27504</v>
      </c>
      <c r="H63" s="831"/>
      <c r="I63" s="831">
        <v>19.100000000000001</v>
      </c>
      <c r="J63" s="831"/>
      <c r="K63" s="831"/>
      <c r="L63" s="831"/>
      <c r="M63" s="831"/>
      <c r="N63" s="831">
        <v>1415</v>
      </c>
      <c r="O63" s="831">
        <v>27691.55</v>
      </c>
      <c r="P63" s="827"/>
      <c r="Q63" s="832">
        <v>19.57</v>
      </c>
    </row>
    <row r="64" spans="1:17" ht="14.45" customHeight="1" x14ac:dyDescent="0.2">
      <c r="A64" s="821" t="s">
        <v>1869</v>
      </c>
      <c r="B64" s="822" t="s">
        <v>1679</v>
      </c>
      <c r="C64" s="822" t="s">
        <v>1683</v>
      </c>
      <c r="D64" s="822" t="s">
        <v>1870</v>
      </c>
      <c r="E64" s="822" t="s">
        <v>1871</v>
      </c>
      <c r="F64" s="831">
        <v>100</v>
      </c>
      <c r="G64" s="831">
        <v>602</v>
      </c>
      <c r="H64" s="831"/>
      <c r="I64" s="831">
        <v>6.02</v>
      </c>
      <c r="J64" s="831"/>
      <c r="K64" s="831"/>
      <c r="L64" s="831"/>
      <c r="M64" s="831"/>
      <c r="N64" s="831"/>
      <c r="O64" s="831"/>
      <c r="P64" s="827"/>
      <c r="Q64" s="832"/>
    </row>
    <row r="65" spans="1:17" ht="14.45" customHeight="1" x14ac:dyDescent="0.2">
      <c r="A65" s="821" t="s">
        <v>1869</v>
      </c>
      <c r="B65" s="822" t="s">
        <v>1679</v>
      </c>
      <c r="C65" s="822" t="s">
        <v>1734</v>
      </c>
      <c r="D65" s="822" t="s">
        <v>1735</v>
      </c>
      <c r="E65" s="822" t="s">
        <v>1736</v>
      </c>
      <c r="F65" s="831">
        <v>2</v>
      </c>
      <c r="G65" s="831">
        <v>76</v>
      </c>
      <c r="H65" s="831"/>
      <c r="I65" s="831">
        <v>38</v>
      </c>
      <c r="J65" s="831"/>
      <c r="K65" s="831"/>
      <c r="L65" s="831"/>
      <c r="M65" s="831"/>
      <c r="N65" s="831"/>
      <c r="O65" s="831"/>
      <c r="P65" s="827"/>
      <c r="Q65" s="832"/>
    </row>
    <row r="66" spans="1:17" ht="14.45" customHeight="1" x14ac:dyDescent="0.2">
      <c r="A66" s="821" t="s">
        <v>1869</v>
      </c>
      <c r="B66" s="822" t="s">
        <v>1679</v>
      </c>
      <c r="C66" s="822" t="s">
        <v>1734</v>
      </c>
      <c r="D66" s="822" t="s">
        <v>1737</v>
      </c>
      <c r="E66" s="822" t="s">
        <v>1738</v>
      </c>
      <c r="F66" s="831"/>
      <c r="G66" s="831"/>
      <c r="H66" s="831"/>
      <c r="I66" s="831"/>
      <c r="J66" s="831">
        <v>1</v>
      </c>
      <c r="K66" s="831">
        <v>449</v>
      </c>
      <c r="L66" s="831"/>
      <c r="M66" s="831">
        <v>449</v>
      </c>
      <c r="N66" s="831"/>
      <c r="O66" s="831"/>
      <c r="P66" s="827"/>
      <c r="Q66" s="832"/>
    </row>
    <row r="67" spans="1:17" ht="14.45" customHeight="1" x14ac:dyDescent="0.2">
      <c r="A67" s="821" t="s">
        <v>1869</v>
      </c>
      <c r="B67" s="822" t="s">
        <v>1679</v>
      </c>
      <c r="C67" s="822" t="s">
        <v>1734</v>
      </c>
      <c r="D67" s="822" t="s">
        <v>1745</v>
      </c>
      <c r="E67" s="822" t="s">
        <v>1746</v>
      </c>
      <c r="F67" s="831">
        <v>4</v>
      </c>
      <c r="G67" s="831">
        <v>8188</v>
      </c>
      <c r="H67" s="831"/>
      <c r="I67" s="831">
        <v>2047</v>
      </c>
      <c r="J67" s="831">
        <v>2</v>
      </c>
      <c r="K67" s="831">
        <v>4104</v>
      </c>
      <c r="L67" s="831"/>
      <c r="M67" s="831">
        <v>2052</v>
      </c>
      <c r="N67" s="831">
        <v>4</v>
      </c>
      <c r="O67" s="831">
        <v>8508</v>
      </c>
      <c r="P67" s="827"/>
      <c r="Q67" s="832">
        <v>2127</v>
      </c>
    </row>
    <row r="68" spans="1:17" ht="14.45" customHeight="1" x14ac:dyDescent="0.2">
      <c r="A68" s="821" t="s">
        <v>1869</v>
      </c>
      <c r="B68" s="822" t="s">
        <v>1679</v>
      </c>
      <c r="C68" s="822" t="s">
        <v>1734</v>
      </c>
      <c r="D68" s="822" t="s">
        <v>1747</v>
      </c>
      <c r="E68" s="822" t="s">
        <v>1748</v>
      </c>
      <c r="F68" s="831"/>
      <c r="G68" s="831"/>
      <c r="H68" s="831"/>
      <c r="I68" s="831"/>
      <c r="J68" s="831"/>
      <c r="K68" s="831"/>
      <c r="L68" s="831"/>
      <c r="M68" s="831"/>
      <c r="N68" s="831">
        <v>1</v>
      </c>
      <c r="O68" s="831">
        <v>3148</v>
      </c>
      <c r="P68" s="827"/>
      <c r="Q68" s="832">
        <v>3148</v>
      </c>
    </row>
    <row r="69" spans="1:17" ht="14.45" customHeight="1" x14ac:dyDescent="0.2">
      <c r="A69" s="821" t="s">
        <v>1869</v>
      </c>
      <c r="B69" s="822" t="s">
        <v>1679</v>
      </c>
      <c r="C69" s="822" t="s">
        <v>1734</v>
      </c>
      <c r="D69" s="822" t="s">
        <v>1749</v>
      </c>
      <c r="E69" s="822" t="s">
        <v>1750</v>
      </c>
      <c r="F69" s="831">
        <v>1</v>
      </c>
      <c r="G69" s="831">
        <v>671</v>
      </c>
      <c r="H69" s="831"/>
      <c r="I69" s="831">
        <v>671</v>
      </c>
      <c r="J69" s="831">
        <v>7</v>
      </c>
      <c r="K69" s="831">
        <v>4711</v>
      </c>
      <c r="L69" s="831"/>
      <c r="M69" s="831">
        <v>673</v>
      </c>
      <c r="N69" s="831">
        <v>7</v>
      </c>
      <c r="O69" s="831">
        <v>4907</v>
      </c>
      <c r="P69" s="827"/>
      <c r="Q69" s="832">
        <v>701</v>
      </c>
    </row>
    <row r="70" spans="1:17" ht="14.45" customHeight="1" x14ac:dyDescent="0.2">
      <c r="A70" s="821" t="s">
        <v>1869</v>
      </c>
      <c r="B70" s="822" t="s">
        <v>1679</v>
      </c>
      <c r="C70" s="822" t="s">
        <v>1734</v>
      </c>
      <c r="D70" s="822" t="s">
        <v>1755</v>
      </c>
      <c r="E70" s="822" t="s">
        <v>1756</v>
      </c>
      <c r="F70" s="831">
        <v>2</v>
      </c>
      <c r="G70" s="831">
        <v>3840</v>
      </c>
      <c r="H70" s="831"/>
      <c r="I70" s="831">
        <v>1920</v>
      </c>
      <c r="J70" s="831"/>
      <c r="K70" s="831"/>
      <c r="L70" s="831"/>
      <c r="M70" s="831"/>
      <c r="N70" s="831"/>
      <c r="O70" s="831"/>
      <c r="P70" s="827"/>
      <c r="Q70" s="832"/>
    </row>
    <row r="71" spans="1:17" ht="14.45" customHeight="1" x14ac:dyDescent="0.2">
      <c r="A71" s="821" t="s">
        <v>1869</v>
      </c>
      <c r="B71" s="822" t="s">
        <v>1679</v>
      </c>
      <c r="C71" s="822" t="s">
        <v>1734</v>
      </c>
      <c r="D71" s="822" t="s">
        <v>1757</v>
      </c>
      <c r="E71" s="822" t="s">
        <v>1758</v>
      </c>
      <c r="F71" s="831">
        <v>1</v>
      </c>
      <c r="G71" s="831">
        <v>1219</v>
      </c>
      <c r="H71" s="831"/>
      <c r="I71" s="831">
        <v>1219</v>
      </c>
      <c r="J71" s="831">
        <v>5</v>
      </c>
      <c r="K71" s="831">
        <v>6115</v>
      </c>
      <c r="L71" s="831"/>
      <c r="M71" s="831">
        <v>1223</v>
      </c>
      <c r="N71" s="831">
        <v>5</v>
      </c>
      <c r="O71" s="831">
        <v>6335</v>
      </c>
      <c r="P71" s="827"/>
      <c r="Q71" s="832">
        <v>1267</v>
      </c>
    </row>
    <row r="72" spans="1:17" ht="14.45" customHeight="1" x14ac:dyDescent="0.2">
      <c r="A72" s="821" t="s">
        <v>1869</v>
      </c>
      <c r="B72" s="822" t="s">
        <v>1679</v>
      </c>
      <c r="C72" s="822" t="s">
        <v>1734</v>
      </c>
      <c r="D72" s="822" t="s">
        <v>1759</v>
      </c>
      <c r="E72" s="822" t="s">
        <v>1760</v>
      </c>
      <c r="F72" s="831">
        <v>27</v>
      </c>
      <c r="G72" s="831">
        <v>18495</v>
      </c>
      <c r="H72" s="831"/>
      <c r="I72" s="831">
        <v>685</v>
      </c>
      <c r="J72" s="831">
        <v>13</v>
      </c>
      <c r="K72" s="831">
        <v>8931</v>
      </c>
      <c r="L72" s="831"/>
      <c r="M72" s="831">
        <v>687</v>
      </c>
      <c r="N72" s="831">
        <v>9</v>
      </c>
      <c r="O72" s="831">
        <v>6435</v>
      </c>
      <c r="P72" s="827"/>
      <c r="Q72" s="832">
        <v>715</v>
      </c>
    </row>
    <row r="73" spans="1:17" ht="14.45" customHeight="1" x14ac:dyDescent="0.2">
      <c r="A73" s="821" t="s">
        <v>1869</v>
      </c>
      <c r="B73" s="822" t="s">
        <v>1679</v>
      </c>
      <c r="C73" s="822" t="s">
        <v>1734</v>
      </c>
      <c r="D73" s="822" t="s">
        <v>1765</v>
      </c>
      <c r="E73" s="822" t="s">
        <v>1766</v>
      </c>
      <c r="F73" s="831">
        <v>79</v>
      </c>
      <c r="G73" s="831">
        <v>144649</v>
      </c>
      <c r="H73" s="831"/>
      <c r="I73" s="831">
        <v>1831</v>
      </c>
      <c r="J73" s="831">
        <v>78</v>
      </c>
      <c r="K73" s="831">
        <v>143130</v>
      </c>
      <c r="L73" s="831"/>
      <c r="M73" s="831">
        <v>1835</v>
      </c>
      <c r="N73" s="831">
        <v>88</v>
      </c>
      <c r="O73" s="831">
        <v>167992</v>
      </c>
      <c r="P73" s="827"/>
      <c r="Q73" s="832">
        <v>1909</v>
      </c>
    </row>
    <row r="74" spans="1:17" ht="14.45" customHeight="1" x14ac:dyDescent="0.2">
      <c r="A74" s="821" t="s">
        <v>1869</v>
      </c>
      <c r="B74" s="822" t="s">
        <v>1679</v>
      </c>
      <c r="C74" s="822" t="s">
        <v>1734</v>
      </c>
      <c r="D74" s="822" t="s">
        <v>1767</v>
      </c>
      <c r="E74" s="822" t="s">
        <v>1768</v>
      </c>
      <c r="F74" s="831">
        <v>13</v>
      </c>
      <c r="G74" s="831">
        <v>5603</v>
      </c>
      <c r="H74" s="831"/>
      <c r="I74" s="831">
        <v>431</v>
      </c>
      <c r="J74" s="831">
        <v>16</v>
      </c>
      <c r="K74" s="831">
        <v>6928</v>
      </c>
      <c r="L74" s="831"/>
      <c r="M74" s="831">
        <v>433</v>
      </c>
      <c r="N74" s="831">
        <v>11</v>
      </c>
      <c r="O74" s="831">
        <v>4972</v>
      </c>
      <c r="P74" s="827"/>
      <c r="Q74" s="832">
        <v>452</v>
      </c>
    </row>
    <row r="75" spans="1:17" ht="14.45" customHeight="1" x14ac:dyDescent="0.2">
      <c r="A75" s="821" t="s">
        <v>1869</v>
      </c>
      <c r="B75" s="822" t="s">
        <v>1679</v>
      </c>
      <c r="C75" s="822" t="s">
        <v>1734</v>
      </c>
      <c r="D75" s="822" t="s">
        <v>1835</v>
      </c>
      <c r="E75" s="822" t="s">
        <v>1836</v>
      </c>
      <c r="F75" s="831">
        <v>41</v>
      </c>
      <c r="G75" s="831">
        <v>595115</v>
      </c>
      <c r="H75" s="831"/>
      <c r="I75" s="831">
        <v>14515</v>
      </c>
      <c r="J75" s="831">
        <v>29</v>
      </c>
      <c r="K75" s="831">
        <v>421109</v>
      </c>
      <c r="L75" s="831"/>
      <c r="M75" s="831">
        <v>14521</v>
      </c>
      <c r="N75" s="831">
        <v>30</v>
      </c>
      <c r="O75" s="831">
        <v>441300</v>
      </c>
      <c r="P75" s="827"/>
      <c r="Q75" s="832">
        <v>14710</v>
      </c>
    </row>
    <row r="76" spans="1:17" ht="14.45" customHeight="1" x14ac:dyDescent="0.2">
      <c r="A76" s="821" t="s">
        <v>1869</v>
      </c>
      <c r="B76" s="822" t="s">
        <v>1679</v>
      </c>
      <c r="C76" s="822" t="s">
        <v>1734</v>
      </c>
      <c r="D76" s="822" t="s">
        <v>1777</v>
      </c>
      <c r="E76" s="822" t="s">
        <v>1778</v>
      </c>
      <c r="F76" s="831">
        <v>1</v>
      </c>
      <c r="G76" s="831">
        <v>614</v>
      </c>
      <c r="H76" s="831"/>
      <c r="I76" s="831">
        <v>614</v>
      </c>
      <c r="J76" s="831">
        <v>3</v>
      </c>
      <c r="K76" s="831">
        <v>1854</v>
      </c>
      <c r="L76" s="831"/>
      <c r="M76" s="831">
        <v>618</v>
      </c>
      <c r="N76" s="831"/>
      <c r="O76" s="831"/>
      <c r="P76" s="827"/>
      <c r="Q76" s="832"/>
    </row>
    <row r="77" spans="1:17" ht="14.45" customHeight="1" x14ac:dyDescent="0.2">
      <c r="A77" s="821" t="s">
        <v>1869</v>
      </c>
      <c r="B77" s="822" t="s">
        <v>1679</v>
      </c>
      <c r="C77" s="822" t="s">
        <v>1734</v>
      </c>
      <c r="D77" s="822" t="s">
        <v>1781</v>
      </c>
      <c r="E77" s="822" t="s">
        <v>1782</v>
      </c>
      <c r="F77" s="831">
        <v>2</v>
      </c>
      <c r="G77" s="831">
        <v>876</v>
      </c>
      <c r="H77" s="831"/>
      <c r="I77" s="831">
        <v>438</v>
      </c>
      <c r="J77" s="831">
        <v>1</v>
      </c>
      <c r="K77" s="831">
        <v>440</v>
      </c>
      <c r="L77" s="831"/>
      <c r="M77" s="831">
        <v>440</v>
      </c>
      <c r="N77" s="831">
        <v>2</v>
      </c>
      <c r="O77" s="831">
        <v>918</v>
      </c>
      <c r="P77" s="827"/>
      <c r="Q77" s="832">
        <v>459</v>
      </c>
    </row>
    <row r="78" spans="1:17" ht="14.45" customHeight="1" x14ac:dyDescent="0.2">
      <c r="A78" s="821" t="s">
        <v>1869</v>
      </c>
      <c r="B78" s="822" t="s">
        <v>1679</v>
      </c>
      <c r="C78" s="822" t="s">
        <v>1734</v>
      </c>
      <c r="D78" s="822" t="s">
        <v>1783</v>
      </c>
      <c r="E78" s="822" t="s">
        <v>1784</v>
      </c>
      <c r="F78" s="831">
        <v>3</v>
      </c>
      <c r="G78" s="831">
        <v>4041</v>
      </c>
      <c r="H78" s="831"/>
      <c r="I78" s="831">
        <v>1347</v>
      </c>
      <c r="J78" s="831">
        <v>10</v>
      </c>
      <c r="K78" s="831">
        <v>13510</v>
      </c>
      <c r="L78" s="831"/>
      <c r="M78" s="831">
        <v>1351</v>
      </c>
      <c r="N78" s="831">
        <v>12</v>
      </c>
      <c r="O78" s="831">
        <v>16896</v>
      </c>
      <c r="P78" s="827"/>
      <c r="Q78" s="832">
        <v>1408</v>
      </c>
    </row>
    <row r="79" spans="1:17" ht="14.45" customHeight="1" x14ac:dyDescent="0.2">
      <c r="A79" s="821" t="s">
        <v>1869</v>
      </c>
      <c r="B79" s="822" t="s">
        <v>1679</v>
      </c>
      <c r="C79" s="822" t="s">
        <v>1734</v>
      </c>
      <c r="D79" s="822" t="s">
        <v>1785</v>
      </c>
      <c r="E79" s="822" t="s">
        <v>1786</v>
      </c>
      <c r="F79" s="831">
        <v>45</v>
      </c>
      <c r="G79" s="831">
        <v>23040</v>
      </c>
      <c r="H79" s="831"/>
      <c r="I79" s="831">
        <v>512</v>
      </c>
      <c r="J79" s="831">
        <v>29</v>
      </c>
      <c r="K79" s="831">
        <v>14906</v>
      </c>
      <c r="L79" s="831"/>
      <c r="M79" s="831">
        <v>514</v>
      </c>
      <c r="N79" s="831">
        <v>44</v>
      </c>
      <c r="O79" s="831">
        <v>23628</v>
      </c>
      <c r="P79" s="827"/>
      <c r="Q79" s="832">
        <v>537</v>
      </c>
    </row>
    <row r="80" spans="1:17" ht="14.45" customHeight="1" x14ac:dyDescent="0.2">
      <c r="A80" s="821" t="s">
        <v>1869</v>
      </c>
      <c r="B80" s="822" t="s">
        <v>1679</v>
      </c>
      <c r="C80" s="822" t="s">
        <v>1734</v>
      </c>
      <c r="D80" s="822" t="s">
        <v>1787</v>
      </c>
      <c r="E80" s="822" t="s">
        <v>1788</v>
      </c>
      <c r="F80" s="831">
        <v>2</v>
      </c>
      <c r="G80" s="831">
        <v>4684</v>
      </c>
      <c r="H80" s="831"/>
      <c r="I80" s="831">
        <v>2342</v>
      </c>
      <c r="J80" s="831">
        <v>2</v>
      </c>
      <c r="K80" s="831">
        <v>4702</v>
      </c>
      <c r="L80" s="831"/>
      <c r="M80" s="831">
        <v>2351</v>
      </c>
      <c r="N80" s="831">
        <v>3</v>
      </c>
      <c r="O80" s="831">
        <v>7317</v>
      </c>
      <c r="P80" s="827"/>
      <c r="Q80" s="832">
        <v>2439</v>
      </c>
    </row>
    <row r="81" spans="1:17" ht="14.45" customHeight="1" x14ac:dyDescent="0.2">
      <c r="A81" s="821" t="s">
        <v>1869</v>
      </c>
      <c r="B81" s="822" t="s">
        <v>1679</v>
      </c>
      <c r="C81" s="822" t="s">
        <v>1734</v>
      </c>
      <c r="D81" s="822" t="s">
        <v>1789</v>
      </c>
      <c r="E81" s="822" t="s">
        <v>1790</v>
      </c>
      <c r="F81" s="831">
        <v>2</v>
      </c>
      <c r="G81" s="831">
        <v>5316</v>
      </c>
      <c r="H81" s="831"/>
      <c r="I81" s="831">
        <v>2658</v>
      </c>
      <c r="J81" s="831"/>
      <c r="K81" s="831"/>
      <c r="L81" s="831"/>
      <c r="M81" s="831"/>
      <c r="N81" s="831">
        <v>2</v>
      </c>
      <c r="O81" s="831">
        <v>5560</v>
      </c>
      <c r="P81" s="827"/>
      <c r="Q81" s="832">
        <v>2780</v>
      </c>
    </row>
    <row r="82" spans="1:17" ht="14.45" customHeight="1" x14ac:dyDescent="0.2">
      <c r="A82" s="821" t="s">
        <v>1869</v>
      </c>
      <c r="B82" s="822" t="s">
        <v>1679</v>
      </c>
      <c r="C82" s="822" t="s">
        <v>1734</v>
      </c>
      <c r="D82" s="822" t="s">
        <v>1805</v>
      </c>
      <c r="E82" s="822" t="s">
        <v>1806</v>
      </c>
      <c r="F82" s="831">
        <v>2</v>
      </c>
      <c r="G82" s="831">
        <v>1444</v>
      </c>
      <c r="H82" s="831"/>
      <c r="I82" s="831">
        <v>722</v>
      </c>
      <c r="J82" s="831">
        <v>1</v>
      </c>
      <c r="K82" s="831">
        <v>724</v>
      </c>
      <c r="L82" s="831"/>
      <c r="M82" s="831">
        <v>724</v>
      </c>
      <c r="N82" s="831">
        <v>2</v>
      </c>
      <c r="O82" s="831">
        <v>1504</v>
      </c>
      <c r="P82" s="827"/>
      <c r="Q82" s="832">
        <v>752</v>
      </c>
    </row>
    <row r="83" spans="1:17" ht="14.45" customHeight="1" x14ac:dyDescent="0.2">
      <c r="A83" s="821" t="s">
        <v>1869</v>
      </c>
      <c r="B83" s="822" t="s">
        <v>1679</v>
      </c>
      <c r="C83" s="822" t="s">
        <v>1734</v>
      </c>
      <c r="D83" s="822" t="s">
        <v>1807</v>
      </c>
      <c r="E83" s="822" t="s">
        <v>1808</v>
      </c>
      <c r="F83" s="831">
        <v>1</v>
      </c>
      <c r="G83" s="831">
        <v>1944</v>
      </c>
      <c r="H83" s="831"/>
      <c r="I83" s="831">
        <v>1944</v>
      </c>
      <c r="J83" s="831"/>
      <c r="K83" s="831"/>
      <c r="L83" s="831"/>
      <c r="M83" s="831"/>
      <c r="N83" s="831"/>
      <c r="O83" s="831"/>
      <c r="P83" s="827"/>
      <c r="Q83" s="832"/>
    </row>
    <row r="84" spans="1:17" ht="14.45" customHeight="1" x14ac:dyDescent="0.2">
      <c r="A84" s="821" t="s">
        <v>1869</v>
      </c>
      <c r="B84" s="822" t="s">
        <v>1679</v>
      </c>
      <c r="C84" s="822" t="s">
        <v>1734</v>
      </c>
      <c r="D84" s="822" t="s">
        <v>1809</v>
      </c>
      <c r="E84" s="822" t="s">
        <v>1810</v>
      </c>
      <c r="F84" s="831"/>
      <c r="G84" s="831"/>
      <c r="H84" s="831"/>
      <c r="I84" s="831"/>
      <c r="J84" s="831">
        <v>1</v>
      </c>
      <c r="K84" s="831">
        <v>1745</v>
      </c>
      <c r="L84" s="831"/>
      <c r="M84" s="831">
        <v>1745</v>
      </c>
      <c r="N84" s="831"/>
      <c r="O84" s="831"/>
      <c r="P84" s="827"/>
      <c r="Q84" s="832"/>
    </row>
    <row r="85" spans="1:17" ht="14.45" customHeight="1" x14ac:dyDescent="0.2">
      <c r="A85" s="821" t="s">
        <v>1872</v>
      </c>
      <c r="B85" s="822" t="s">
        <v>1679</v>
      </c>
      <c r="C85" s="822" t="s">
        <v>1680</v>
      </c>
      <c r="D85" s="822" t="s">
        <v>1823</v>
      </c>
      <c r="E85" s="822" t="s">
        <v>915</v>
      </c>
      <c r="F85" s="831">
        <v>1.55</v>
      </c>
      <c r="G85" s="831">
        <v>1016.0500000000001</v>
      </c>
      <c r="H85" s="831"/>
      <c r="I85" s="831">
        <v>655.51612903225805</v>
      </c>
      <c r="J85" s="831">
        <v>0.6</v>
      </c>
      <c r="K85" s="831">
        <v>393.31</v>
      </c>
      <c r="L85" s="831"/>
      <c r="M85" s="831">
        <v>655.51666666666665</v>
      </c>
      <c r="N85" s="831"/>
      <c r="O85" s="831"/>
      <c r="P85" s="827"/>
      <c r="Q85" s="832"/>
    </row>
    <row r="86" spans="1:17" ht="14.45" customHeight="1" x14ac:dyDescent="0.2">
      <c r="A86" s="821" t="s">
        <v>1872</v>
      </c>
      <c r="B86" s="822" t="s">
        <v>1679</v>
      </c>
      <c r="C86" s="822" t="s">
        <v>1683</v>
      </c>
      <c r="D86" s="822" t="s">
        <v>1688</v>
      </c>
      <c r="E86" s="822" t="s">
        <v>1689</v>
      </c>
      <c r="F86" s="831"/>
      <c r="G86" s="831"/>
      <c r="H86" s="831"/>
      <c r="I86" s="831"/>
      <c r="J86" s="831"/>
      <c r="K86" s="831"/>
      <c r="L86" s="831"/>
      <c r="M86" s="831"/>
      <c r="N86" s="831">
        <v>444</v>
      </c>
      <c r="O86" s="831">
        <v>3241.2</v>
      </c>
      <c r="P86" s="827"/>
      <c r="Q86" s="832">
        <v>7.3</v>
      </c>
    </row>
    <row r="87" spans="1:17" ht="14.45" customHeight="1" x14ac:dyDescent="0.2">
      <c r="A87" s="821" t="s">
        <v>1872</v>
      </c>
      <c r="B87" s="822" t="s">
        <v>1679</v>
      </c>
      <c r="C87" s="822" t="s">
        <v>1683</v>
      </c>
      <c r="D87" s="822" t="s">
        <v>1702</v>
      </c>
      <c r="E87" s="822" t="s">
        <v>1703</v>
      </c>
      <c r="F87" s="831">
        <v>100</v>
      </c>
      <c r="G87" s="831">
        <v>770</v>
      </c>
      <c r="H87" s="831"/>
      <c r="I87" s="831">
        <v>7.7</v>
      </c>
      <c r="J87" s="831"/>
      <c r="K87" s="831"/>
      <c r="L87" s="831"/>
      <c r="M87" s="831"/>
      <c r="N87" s="831"/>
      <c r="O87" s="831"/>
      <c r="P87" s="827"/>
      <c r="Q87" s="832"/>
    </row>
    <row r="88" spans="1:17" ht="14.45" customHeight="1" x14ac:dyDescent="0.2">
      <c r="A88" s="821" t="s">
        <v>1872</v>
      </c>
      <c r="B88" s="822" t="s">
        <v>1679</v>
      </c>
      <c r="C88" s="822" t="s">
        <v>1683</v>
      </c>
      <c r="D88" s="822" t="s">
        <v>1825</v>
      </c>
      <c r="E88" s="822" t="s">
        <v>1826</v>
      </c>
      <c r="F88" s="831">
        <v>1261</v>
      </c>
      <c r="G88" s="831">
        <v>42888.82</v>
      </c>
      <c r="H88" s="831"/>
      <c r="I88" s="831">
        <v>34.011752577319591</v>
      </c>
      <c r="J88" s="831">
        <v>1042</v>
      </c>
      <c r="K88" s="831">
        <v>35563.46</v>
      </c>
      <c r="L88" s="831"/>
      <c r="M88" s="831">
        <v>34.130000000000003</v>
      </c>
      <c r="N88" s="831">
        <v>769</v>
      </c>
      <c r="O88" s="831">
        <v>26476.67</v>
      </c>
      <c r="P88" s="827"/>
      <c r="Q88" s="832">
        <v>34.43</v>
      </c>
    </row>
    <row r="89" spans="1:17" ht="14.45" customHeight="1" x14ac:dyDescent="0.2">
      <c r="A89" s="821" t="s">
        <v>1872</v>
      </c>
      <c r="B89" s="822" t="s">
        <v>1679</v>
      </c>
      <c r="C89" s="822" t="s">
        <v>1683</v>
      </c>
      <c r="D89" s="822" t="s">
        <v>1718</v>
      </c>
      <c r="E89" s="822" t="s">
        <v>1719</v>
      </c>
      <c r="F89" s="831">
        <v>8897</v>
      </c>
      <c r="G89" s="831">
        <v>181210.08000000002</v>
      </c>
      <c r="H89" s="831"/>
      <c r="I89" s="831">
        <v>20.36754861189165</v>
      </c>
      <c r="J89" s="831">
        <v>8361.7999999999993</v>
      </c>
      <c r="K89" s="831">
        <v>172059.28</v>
      </c>
      <c r="L89" s="831"/>
      <c r="M89" s="831">
        <v>20.5768231720443</v>
      </c>
      <c r="N89" s="831">
        <v>1076</v>
      </c>
      <c r="O89" s="831">
        <v>22677.1</v>
      </c>
      <c r="P89" s="827"/>
      <c r="Q89" s="832">
        <v>21.075371747211893</v>
      </c>
    </row>
    <row r="90" spans="1:17" ht="14.45" customHeight="1" x14ac:dyDescent="0.2">
      <c r="A90" s="821" t="s">
        <v>1872</v>
      </c>
      <c r="B90" s="822" t="s">
        <v>1679</v>
      </c>
      <c r="C90" s="822" t="s">
        <v>1683</v>
      </c>
      <c r="D90" s="822" t="s">
        <v>1726</v>
      </c>
      <c r="E90" s="822" t="s">
        <v>1727</v>
      </c>
      <c r="F90" s="831">
        <v>700</v>
      </c>
      <c r="G90" s="831">
        <v>4543</v>
      </c>
      <c r="H90" s="831"/>
      <c r="I90" s="831">
        <v>6.49</v>
      </c>
      <c r="J90" s="831"/>
      <c r="K90" s="831"/>
      <c r="L90" s="831"/>
      <c r="M90" s="831"/>
      <c r="N90" s="831"/>
      <c r="O90" s="831"/>
      <c r="P90" s="827"/>
      <c r="Q90" s="832"/>
    </row>
    <row r="91" spans="1:17" ht="14.45" customHeight="1" x14ac:dyDescent="0.2">
      <c r="A91" s="821" t="s">
        <v>1872</v>
      </c>
      <c r="B91" s="822" t="s">
        <v>1679</v>
      </c>
      <c r="C91" s="822" t="s">
        <v>1734</v>
      </c>
      <c r="D91" s="822" t="s">
        <v>1761</v>
      </c>
      <c r="E91" s="822" t="s">
        <v>1762</v>
      </c>
      <c r="F91" s="831">
        <v>1</v>
      </c>
      <c r="G91" s="831">
        <v>720</v>
      </c>
      <c r="H91" s="831"/>
      <c r="I91" s="831">
        <v>720</v>
      </c>
      <c r="J91" s="831"/>
      <c r="K91" s="831"/>
      <c r="L91" s="831"/>
      <c r="M91" s="831"/>
      <c r="N91" s="831"/>
      <c r="O91" s="831"/>
      <c r="P91" s="827"/>
      <c r="Q91" s="832"/>
    </row>
    <row r="92" spans="1:17" ht="14.45" customHeight="1" x14ac:dyDescent="0.2">
      <c r="A92" s="821" t="s">
        <v>1872</v>
      </c>
      <c r="B92" s="822" t="s">
        <v>1679</v>
      </c>
      <c r="C92" s="822" t="s">
        <v>1734</v>
      </c>
      <c r="D92" s="822" t="s">
        <v>1765</v>
      </c>
      <c r="E92" s="822" t="s">
        <v>1766</v>
      </c>
      <c r="F92" s="831">
        <v>4</v>
      </c>
      <c r="G92" s="831">
        <v>7324</v>
      </c>
      <c r="H92" s="831"/>
      <c r="I92" s="831">
        <v>1831</v>
      </c>
      <c r="J92" s="831">
        <v>2</v>
      </c>
      <c r="K92" s="831">
        <v>3670</v>
      </c>
      <c r="L92" s="831"/>
      <c r="M92" s="831">
        <v>1835</v>
      </c>
      <c r="N92" s="831">
        <v>3</v>
      </c>
      <c r="O92" s="831">
        <v>5727</v>
      </c>
      <c r="P92" s="827"/>
      <c r="Q92" s="832">
        <v>1909</v>
      </c>
    </row>
    <row r="93" spans="1:17" ht="14.45" customHeight="1" x14ac:dyDescent="0.2">
      <c r="A93" s="821" t="s">
        <v>1872</v>
      </c>
      <c r="B93" s="822" t="s">
        <v>1679</v>
      </c>
      <c r="C93" s="822" t="s">
        <v>1734</v>
      </c>
      <c r="D93" s="822" t="s">
        <v>1769</v>
      </c>
      <c r="E93" s="822" t="s">
        <v>1770</v>
      </c>
      <c r="F93" s="831">
        <v>83</v>
      </c>
      <c r="G93" s="831">
        <v>293239</v>
      </c>
      <c r="H93" s="831"/>
      <c r="I93" s="831">
        <v>3533</v>
      </c>
      <c r="J93" s="831">
        <v>80</v>
      </c>
      <c r="K93" s="831">
        <v>283440</v>
      </c>
      <c r="L93" s="831"/>
      <c r="M93" s="831">
        <v>3543</v>
      </c>
      <c r="N93" s="831">
        <v>19</v>
      </c>
      <c r="O93" s="831">
        <v>68837</v>
      </c>
      <c r="P93" s="827"/>
      <c r="Q93" s="832">
        <v>3623</v>
      </c>
    </row>
    <row r="94" spans="1:17" ht="14.45" customHeight="1" x14ac:dyDescent="0.2">
      <c r="A94" s="821" t="s">
        <v>1872</v>
      </c>
      <c r="B94" s="822" t="s">
        <v>1679</v>
      </c>
      <c r="C94" s="822" t="s">
        <v>1734</v>
      </c>
      <c r="D94" s="822" t="s">
        <v>1835</v>
      </c>
      <c r="E94" s="822" t="s">
        <v>1836</v>
      </c>
      <c r="F94" s="831">
        <v>4</v>
      </c>
      <c r="G94" s="831">
        <v>58060</v>
      </c>
      <c r="H94" s="831"/>
      <c r="I94" s="831">
        <v>14515</v>
      </c>
      <c r="J94" s="831">
        <v>4</v>
      </c>
      <c r="K94" s="831">
        <v>58084</v>
      </c>
      <c r="L94" s="831"/>
      <c r="M94" s="831">
        <v>14521</v>
      </c>
      <c r="N94" s="831">
        <v>2</v>
      </c>
      <c r="O94" s="831">
        <v>29420</v>
      </c>
      <c r="P94" s="827"/>
      <c r="Q94" s="832">
        <v>14710</v>
      </c>
    </row>
    <row r="95" spans="1:17" ht="14.45" customHeight="1" x14ac:dyDescent="0.2">
      <c r="A95" s="821" t="s">
        <v>1872</v>
      </c>
      <c r="B95" s="822" t="s">
        <v>1679</v>
      </c>
      <c r="C95" s="822" t="s">
        <v>1734</v>
      </c>
      <c r="D95" s="822" t="s">
        <v>1785</v>
      </c>
      <c r="E95" s="822" t="s">
        <v>1786</v>
      </c>
      <c r="F95" s="831"/>
      <c r="G95" s="831"/>
      <c r="H95" s="831"/>
      <c r="I95" s="831"/>
      <c r="J95" s="831"/>
      <c r="K95" s="831"/>
      <c r="L95" s="831"/>
      <c r="M95" s="831"/>
      <c r="N95" s="831">
        <v>3</v>
      </c>
      <c r="O95" s="831">
        <v>1611</v>
      </c>
      <c r="P95" s="827"/>
      <c r="Q95" s="832">
        <v>537</v>
      </c>
    </row>
    <row r="96" spans="1:17" ht="14.45" customHeight="1" x14ac:dyDescent="0.2">
      <c r="A96" s="821" t="s">
        <v>1872</v>
      </c>
      <c r="B96" s="822" t="s">
        <v>1679</v>
      </c>
      <c r="C96" s="822" t="s">
        <v>1734</v>
      </c>
      <c r="D96" s="822" t="s">
        <v>1807</v>
      </c>
      <c r="E96" s="822" t="s">
        <v>1808</v>
      </c>
      <c r="F96" s="831">
        <v>1</v>
      </c>
      <c r="G96" s="831">
        <v>1944</v>
      </c>
      <c r="H96" s="831"/>
      <c r="I96" s="831">
        <v>1944</v>
      </c>
      <c r="J96" s="831"/>
      <c r="K96" s="831"/>
      <c r="L96" s="831"/>
      <c r="M96" s="831"/>
      <c r="N96" s="831"/>
      <c r="O96" s="831"/>
      <c r="P96" s="827"/>
      <c r="Q96" s="832"/>
    </row>
    <row r="97" spans="1:17" ht="14.45" customHeight="1" x14ac:dyDescent="0.2">
      <c r="A97" s="821" t="s">
        <v>1873</v>
      </c>
      <c r="B97" s="822" t="s">
        <v>1679</v>
      </c>
      <c r="C97" s="822" t="s">
        <v>1683</v>
      </c>
      <c r="D97" s="822" t="s">
        <v>1688</v>
      </c>
      <c r="E97" s="822" t="s">
        <v>1689</v>
      </c>
      <c r="F97" s="831"/>
      <c r="G97" s="831"/>
      <c r="H97" s="831"/>
      <c r="I97" s="831"/>
      <c r="J97" s="831"/>
      <c r="K97" s="831"/>
      <c r="L97" s="831"/>
      <c r="M97" s="831"/>
      <c r="N97" s="831">
        <v>300</v>
      </c>
      <c r="O97" s="831">
        <v>2190</v>
      </c>
      <c r="P97" s="827"/>
      <c r="Q97" s="832">
        <v>7.3</v>
      </c>
    </row>
    <row r="98" spans="1:17" ht="14.45" customHeight="1" x14ac:dyDescent="0.2">
      <c r="A98" s="821" t="s">
        <v>1873</v>
      </c>
      <c r="B98" s="822" t="s">
        <v>1679</v>
      </c>
      <c r="C98" s="822" t="s">
        <v>1683</v>
      </c>
      <c r="D98" s="822" t="s">
        <v>1704</v>
      </c>
      <c r="E98" s="822" t="s">
        <v>1705</v>
      </c>
      <c r="F98" s="831">
        <v>570</v>
      </c>
      <c r="G98" s="831">
        <v>11428.5</v>
      </c>
      <c r="H98" s="831"/>
      <c r="I98" s="831">
        <v>20.05</v>
      </c>
      <c r="J98" s="831"/>
      <c r="K98" s="831"/>
      <c r="L98" s="831"/>
      <c r="M98" s="831"/>
      <c r="N98" s="831"/>
      <c r="O98" s="831"/>
      <c r="P98" s="827"/>
      <c r="Q98" s="832"/>
    </row>
    <row r="99" spans="1:17" ht="14.45" customHeight="1" x14ac:dyDescent="0.2">
      <c r="A99" s="821" t="s">
        <v>1873</v>
      </c>
      <c r="B99" s="822" t="s">
        <v>1679</v>
      </c>
      <c r="C99" s="822" t="s">
        <v>1734</v>
      </c>
      <c r="D99" s="822" t="s">
        <v>1735</v>
      </c>
      <c r="E99" s="822" t="s">
        <v>1736</v>
      </c>
      <c r="F99" s="831">
        <v>1</v>
      </c>
      <c r="G99" s="831">
        <v>38</v>
      </c>
      <c r="H99" s="831"/>
      <c r="I99" s="831">
        <v>38</v>
      </c>
      <c r="J99" s="831">
        <v>1</v>
      </c>
      <c r="K99" s="831">
        <v>38</v>
      </c>
      <c r="L99" s="831"/>
      <c r="M99" s="831">
        <v>38</v>
      </c>
      <c r="N99" s="831">
        <v>1</v>
      </c>
      <c r="O99" s="831">
        <v>40</v>
      </c>
      <c r="P99" s="827"/>
      <c r="Q99" s="832">
        <v>40</v>
      </c>
    </row>
    <row r="100" spans="1:17" ht="14.45" customHeight="1" x14ac:dyDescent="0.2">
      <c r="A100" s="821" t="s">
        <v>1873</v>
      </c>
      <c r="B100" s="822" t="s">
        <v>1679</v>
      </c>
      <c r="C100" s="822" t="s">
        <v>1734</v>
      </c>
      <c r="D100" s="822" t="s">
        <v>1765</v>
      </c>
      <c r="E100" s="822" t="s">
        <v>1766</v>
      </c>
      <c r="F100" s="831">
        <v>2</v>
      </c>
      <c r="G100" s="831">
        <v>3662</v>
      </c>
      <c r="H100" s="831"/>
      <c r="I100" s="831">
        <v>1831</v>
      </c>
      <c r="J100" s="831"/>
      <c r="K100" s="831"/>
      <c r="L100" s="831"/>
      <c r="M100" s="831"/>
      <c r="N100" s="831">
        <v>2</v>
      </c>
      <c r="O100" s="831">
        <v>3818</v>
      </c>
      <c r="P100" s="827"/>
      <c r="Q100" s="832">
        <v>1909</v>
      </c>
    </row>
    <row r="101" spans="1:17" ht="14.45" customHeight="1" x14ac:dyDescent="0.2">
      <c r="A101" s="821" t="s">
        <v>1873</v>
      </c>
      <c r="B101" s="822" t="s">
        <v>1679</v>
      </c>
      <c r="C101" s="822" t="s">
        <v>1734</v>
      </c>
      <c r="D101" s="822" t="s">
        <v>1767</v>
      </c>
      <c r="E101" s="822" t="s">
        <v>1768</v>
      </c>
      <c r="F101" s="831">
        <v>1</v>
      </c>
      <c r="G101" s="831">
        <v>431</v>
      </c>
      <c r="H101" s="831"/>
      <c r="I101" s="831">
        <v>431</v>
      </c>
      <c r="J101" s="831"/>
      <c r="K101" s="831"/>
      <c r="L101" s="831"/>
      <c r="M101" s="831"/>
      <c r="N101" s="831"/>
      <c r="O101" s="831"/>
      <c r="P101" s="827"/>
      <c r="Q101" s="832"/>
    </row>
    <row r="102" spans="1:17" ht="14.45" customHeight="1" x14ac:dyDescent="0.2">
      <c r="A102" s="821" t="s">
        <v>1873</v>
      </c>
      <c r="B102" s="822" t="s">
        <v>1679</v>
      </c>
      <c r="C102" s="822" t="s">
        <v>1734</v>
      </c>
      <c r="D102" s="822" t="s">
        <v>1773</v>
      </c>
      <c r="E102" s="822" t="s">
        <v>1774</v>
      </c>
      <c r="F102" s="831"/>
      <c r="G102" s="831"/>
      <c r="H102" s="831"/>
      <c r="I102" s="831"/>
      <c r="J102" s="831">
        <v>1</v>
      </c>
      <c r="K102" s="831">
        <v>45.56</v>
      </c>
      <c r="L102" s="831"/>
      <c r="M102" s="831">
        <v>45.56</v>
      </c>
      <c r="N102" s="831"/>
      <c r="O102" s="831"/>
      <c r="P102" s="827"/>
      <c r="Q102" s="832"/>
    </row>
    <row r="103" spans="1:17" ht="14.45" customHeight="1" x14ac:dyDescent="0.2">
      <c r="A103" s="821" t="s">
        <v>1873</v>
      </c>
      <c r="B103" s="822" t="s">
        <v>1679</v>
      </c>
      <c r="C103" s="822" t="s">
        <v>1734</v>
      </c>
      <c r="D103" s="822" t="s">
        <v>1785</v>
      </c>
      <c r="E103" s="822" t="s">
        <v>1786</v>
      </c>
      <c r="F103" s="831"/>
      <c r="G103" s="831"/>
      <c r="H103" s="831"/>
      <c r="I103" s="831"/>
      <c r="J103" s="831"/>
      <c r="K103" s="831"/>
      <c r="L103" s="831"/>
      <c r="M103" s="831"/>
      <c r="N103" s="831">
        <v>2</v>
      </c>
      <c r="O103" s="831">
        <v>1074</v>
      </c>
      <c r="P103" s="827"/>
      <c r="Q103" s="832">
        <v>537</v>
      </c>
    </row>
    <row r="104" spans="1:17" ht="14.45" customHeight="1" x14ac:dyDescent="0.2">
      <c r="A104" s="821" t="s">
        <v>1873</v>
      </c>
      <c r="B104" s="822" t="s">
        <v>1679</v>
      </c>
      <c r="C104" s="822" t="s">
        <v>1734</v>
      </c>
      <c r="D104" s="822" t="s">
        <v>1787</v>
      </c>
      <c r="E104" s="822" t="s">
        <v>1788</v>
      </c>
      <c r="F104" s="831">
        <v>1</v>
      </c>
      <c r="G104" s="831">
        <v>2342</v>
      </c>
      <c r="H104" s="831"/>
      <c r="I104" s="831">
        <v>2342</v>
      </c>
      <c r="J104" s="831"/>
      <c r="K104" s="831"/>
      <c r="L104" s="831"/>
      <c r="M104" s="831"/>
      <c r="N104" s="831"/>
      <c r="O104" s="831"/>
      <c r="P104" s="827"/>
      <c r="Q104" s="832"/>
    </row>
    <row r="105" spans="1:17" ht="14.45" customHeight="1" x14ac:dyDescent="0.2">
      <c r="A105" s="821" t="s">
        <v>1873</v>
      </c>
      <c r="B105" s="822" t="s">
        <v>1679</v>
      </c>
      <c r="C105" s="822" t="s">
        <v>1734</v>
      </c>
      <c r="D105" s="822" t="s">
        <v>1791</v>
      </c>
      <c r="E105" s="822" t="s">
        <v>1792</v>
      </c>
      <c r="F105" s="831"/>
      <c r="G105" s="831"/>
      <c r="H105" s="831"/>
      <c r="I105" s="831"/>
      <c r="J105" s="831">
        <v>1</v>
      </c>
      <c r="K105" s="831">
        <v>360</v>
      </c>
      <c r="L105" s="831"/>
      <c r="M105" s="831">
        <v>360</v>
      </c>
      <c r="N105" s="831"/>
      <c r="O105" s="831"/>
      <c r="P105" s="827"/>
      <c r="Q105" s="832"/>
    </row>
    <row r="106" spans="1:17" ht="14.45" customHeight="1" x14ac:dyDescent="0.2">
      <c r="A106" s="821" t="s">
        <v>1678</v>
      </c>
      <c r="B106" s="822" t="s">
        <v>1679</v>
      </c>
      <c r="C106" s="822" t="s">
        <v>1683</v>
      </c>
      <c r="D106" s="822" t="s">
        <v>1825</v>
      </c>
      <c r="E106" s="822" t="s">
        <v>1826</v>
      </c>
      <c r="F106" s="831"/>
      <c r="G106" s="831"/>
      <c r="H106" s="831"/>
      <c r="I106" s="831"/>
      <c r="J106" s="831">
        <v>282</v>
      </c>
      <c r="K106" s="831">
        <v>9624.66</v>
      </c>
      <c r="L106" s="831"/>
      <c r="M106" s="831">
        <v>34.130000000000003</v>
      </c>
      <c r="N106" s="831">
        <v>216</v>
      </c>
      <c r="O106" s="831">
        <v>7436.88</v>
      </c>
      <c r="P106" s="827"/>
      <c r="Q106" s="832">
        <v>34.43</v>
      </c>
    </row>
    <row r="107" spans="1:17" ht="14.45" customHeight="1" x14ac:dyDescent="0.2">
      <c r="A107" s="821" t="s">
        <v>1678</v>
      </c>
      <c r="B107" s="822" t="s">
        <v>1679</v>
      </c>
      <c r="C107" s="822" t="s">
        <v>1734</v>
      </c>
      <c r="D107" s="822" t="s">
        <v>1835</v>
      </c>
      <c r="E107" s="822" t="s">
        <v>1836</v>
      </c>
      <c r="F107" s="831"/>
      <c r="G107" s="831"/>
      <c r="H107" s="831"/>
      <c r="I107" s="831"/>
      <c r="J107" s="831">
        <v>1</v>
      </c>
      <c r="K107" s="831">
        <v>14521</v>
      </c>
      <c r="L107" s="831"/>
      <c r="M107" s="831">
        <v>14521</v>
      </c>
      <c r="N107" s="831">
        <v>1</v>
      </c>
      <c r="O107" s="831">
        <v>14710</v>
      </c>
      <c r="P107" s="827"/>
      <c r="Q107" s="832">
        <v>14710</v>
      </c>
    </row>
    <row r="108" spans="1:17" ht="14.45" customHeight="1" x14ac:dyDescent="0.2">
      <c r="A108" s="821" t="s">
        <v>1874</v>
      </c>
      <c r="B108" s="822" t="s">
        <v>1679</v>
      </c>
      <c r="C108" s="822" t="s">
        <v>1680</v>
      </c>
      <c r="D108" s="822" t="s">
        <v>1823</v>
      </c>
      <c r="E108" s="822" t="s">
        <v>915</v>
      </c>
      <c r="F108" s="831">
        <v>0.4</v>
      </c>
      <c r="G108" s="831">
        <v>262.20999999999998</v>
      </c>
      <c r="H108" s="831"/>
      <c r="I108" s="831">
        <v>655.52499999999986</v>
      </c>
      <c r="J108" s="831"/>
      <c r="K108" s="831"/>
      <c r="L108" s="831"/>
      <c r="M108" s="831"/>
      <c r="N108" s="831"/>
      <c r="O108" s="831"/>
      <c r="P108" s="827"/>
      <c r="Q108" s="832"/>
    </row>
    <row r="109" spans="1:17" ht="14.45" customHeight="1" x14ac:dyDescent="0.2">
      <c r="A109" s="821" t="s">
        <v>1874</v>
      </c>
      <c r="B109" s="822" t="s">
        <v>1679</v>
      </c>
      <c r="C109" s="822" t="s">
        <v>1683</v>
      </c>
      <c r="D109" s="822" t="s">
        <v>1688</v>
      </c>
      <c r="E109" s="822" t="s">
        <v>1689</v>
      </c>
      <c r="F109" s="831"/>
      <c r="G109" s="831"/>
      <c r="H109" s="831"/>
      <c r="I109" s="831"/>
      <c r="J109" s="831"/>
      <c r="K109" s="831"/>
      <c r="L109" s="831"/>
      <c r="M109" s="831"/>
      <c r="N109" s="831">
        <v>148</v>
      </c>
      <c r="O109" s="831">
        <v>1080.4000000000001</v>
      </c>
      <c r="P109" s="827"/>
      <c r="Q109" s="832">
        <v>7.3000000000000007</v>
      </c>
    </row>
    <row r="110" spans="1:17" ht="14.45" customHeight="1" x14ac:dyDescent="0.2">
      <c r="A110" s="821" t="s">
        <v>1874</v>
      </c>
      <c r="B110" s="822" t="s">
        <v>1679</v>
      </c>
      <c r="C110" s="822" t="s">
        <v>1683</v>
      </c>
      <c r="D110" s="822" t="s">
        <v>1692</v>
      </c>
      <c r="E110" s="822" t="s">
        <v>1693</v>
      </c>
      <c r="F110" s="831">
        <v>320</v>
      </c>
      <c r="G110" s="831">
        <v>1654.4</v>
      </c>
      <c r="H110" s="831"/>
      <c r="I110" s="831">
        <v>5.17</v>
      </c>
      <c r="J110" s="831"/>
      <c r="K110" s="831"/>
      <c r="L110" s="831"/>
      <c r="M110" s="831"/>
      <c r="N110" s="831"/>
      <c r="O110" s="831"/>
      <c r="P110" s="827"/>
      <c r="Q110" s="832"/>
    </row>
    <row r="111" spans="1:17" ht="14.45" customHeight="1" x14ac:dyDescent="0.2">
      <c r="A111" s="821" t="s">
        <v>1874</v>
      </c>
      <c r="B111" s="822" t="s">
        <v>1679</v>
      </c>
      <c r="C111" s="822" t="s">
        <v>1683</v>
      </c>
      <c r="D111" s="822" t="s">
        <v>1825</v>
      </c>
      <c r="E111" s="822" t="s">
        <v>1826</v>
      </c>
      <c r="F111" s="831">
        <v>509</v>
      </c>
      <c r="G111" s="831">
        <v>17295.82</v>
      </c>
      <c r="H111" s="831"/>
      <c r="I111" s="831">
        <v>33.979999999999997</v>
      </c>
      <c r="J111" s="831">
        <v>322</v>
      </c>
      <c r="K111" s="831">
        <v>10989.86</v>
      </c>
      <c r="L111" s="831"/>
      <c r="M111" s="831">
        <v>34.130000000000003</v>
      </c>
      <c r="N111" s="831"/>
      <c r="O111" s="831"/>
      <c r="P111" s="827"/>
      <c r="Q111" s="832"/>
    </row>
    <row r="112" spans="1:17" ht="14.45" customHeight="1" x14ac:dyDescent="0.2">
      <c r="A112" s="821" t="s">
        <v>1874</v>
      </c>
      <c r="B112" s="822" t="s">
        <v>1679</v>
      </c>
      <c r="C112" s="822" t="s">
        <v>1734</v>
      </c>
      <c r="D112" s="822" t="s">
        <v>1765</v>
      </c>
      <c r="E112" s="822" t="s">
        <v>1766</v>
      </c>
      <c r="F112" s="831">
        <v>1</v>
      </c>
      <c r="G112" s="831">
        <v>1831</v>
      </c>
      <c r="H112" s="831"/>
      <c r="I112" s="831">
        <v>1831</v>
      </c>
      <c r="J112" s="831"/>
      <c r="K112" s="831"/>
      <c r="L112" s="831"/>
      <c r="M112" s="831"/>
      <c r="N112" s="831">
        <v>1</v>
      </c>
      <c r="O112" s="831">
        <v>1909</v>
      </c>
      <c r="P112" s="827"/>
      <c r="Q112" s="832">
        <v>1909</v>
      </c>
    </row>
    <row r="113" spans="1:17" ht="14.45" customHeight="1" x14ac:dyDescent="0.2">
      <c r="A113" s="821" t="s">
        <v>1874</v>
      </c>
      <c r="B113" s="822" t="s">
        <v>1679</v>
      </c>
      <c r="C113" s="822" t="s">
        <v>1734</v>
      </c>
      <c r="D113" s="822" t="s">
        <v>1767</v>
      </c>
      <c r="E113" s="822" t="s">
        <v>1768</v>
      </c>
      <c r="F113" s="831">
        <v>1</v>
      </c>
      <c r="G113" s="831">
        <v>431</v>
      </c>
      <c r="H113" s="831"/>
      <c r="I113" s="831">
        <v>431</v>
      </c>
      <c r="J113" s="831"/>
      <c r="K113" s="831"/>
      <c r="L113" s="831"/>
      <c r="M113" s="831"/>
      <c r="N113" s="831"/>
      <c r="O113" s="831"/>
      <c r="P113" s="827"/>
      <c r="Q113" s="832"/>
    </row>
    <row r="114" spans="1:17" ht="14.45" customHeight="1" x14ac:dyDescent="0.2">
      <c r="A114" s="821" t="s">
        <v>1874</v>
      </c>
      <c r="B114" s="822" t="s">
        <v>1679</v>
      </c>
      <c r="C114" s="822" t="s">
        <v>1734</v>
      </c>
      <c r="D114" s="822" t="s">
        <v>1835</v>
      </c>
      <c r="E114" s="822" t="s">
        <v>1836</v>
      </c>
      <c r="F114" s="831">
        <v>2</v>
      </c>
      <c r="G114" s="831">
        <v>29030</v>
      </c>
      <c r="H114" s="831"/>
      <c r="I114" s="831">
        <v>14515</v>
      </c>
      <c r="J114" s="831">
        <v>1</v>
      </c>
      <c r="K114" s="831">
        <v>14521</v>
      </c>
      <c r="L114" s="831"/>
      <c r="M114" s="831">
        <v>14521</v>
      </c>
      <c r="N114" s="831"/>
      <c r="O114" s="831"/>
      <c r="P114" s="827"/>
      <c r="Q114" s="832"/>
    </row>
    <row r="115" spans="1:17" ht="14.45" customHeight="1" x14ac:dyDescent="0.2">
      <c r="A115" s="821" t="s">
        <v>1874</v>
      </c>
      <c r="B115" s="822" t="s">
        <v>1679</v>
      </c>
      <c r="C115" s="822" t="s">
        <v>1734</v>
      </c>
      <c r="D115" s="822" t="s">
        <v>1785</v>
      </c>
      <c r="E115" s="822" t="s">
        <v>1786</v>
      </c>
      <c r="F115" s="831"/>
      <c r="G115" s="831"/>
      <c r="H115" s="831"/>
      <c r="I115" s="831"/>
      <c r="J115" s="831"/>
      <c r="K115" s="831"/>
      <c r="L115" s="831"/>
      <c r="M115" s="831"/>
      <c r="N115" s="831">
        <v>1</v>
      </c>
      <c r="O115" s="831">
        <v>537</v>
      </c>
      <c r="P115" s="827"/>
      <c r="Q115" s="832">
        <v>537</v>
      </c>
    </row>
    <row r="116" spans="1:17" ht="14.45" customHeight="1" x14ac:dyDescent="0.2">
      <c r="A116" s="821" t="s">
        <v>1875</v>
      </c>
      <c r="B116" s="822" t="s">
        <v>1679</v>
      </c>
      <c r="C116" s="822" t="s">
        <v>1680</v>
      </c>
      <c r="D116" s="822" t="s">
        <v>1822</v>
      </c>
      <c r="E116" s="822" t="s">
        <v>841</v>
      </c>
      <c r="F116" s="831"/>
      <c r="G116" s="831"/>
      <c r="H116" s="831"/>
      <c r="I116" s="831"/>
      <c r="J116" s="831"/>
      <c r="K116" s="831"/>
      <c r="L116" s="831"/>
      <c r="M116" s="831"/>
      <c r="N116" s="831">
        <v>0.05</v>
      </c>
      <c r="O116" s="831">
        <v>35.909999999999997</v>
      </c>
      <c r="P116" s="827"/>
      <c r="Q116" s="832">
        <v>718.19999999999993</v>
      </c>
    </row>
    <row r="117" spans="1:17" ht="14.45" customHeight="1" x14ac:dyDescent="0.2">
      <c r="A117" s="821" t="s">
        <v>1875</v>
      </c>
      <c r="B117" s="822" t="s">
        <v>1679</v>
      </c>
      <c r="C117" s="822" t="s">
        <v>1683</v>
      </c>
      <c r="D117" s="822" t="s">
        <v>1688</v>
      </c>
      <c r="E117" s="822" t="s">
        <v>1689</v>
      </c>
      <c r="F117" s="831">
        <v>140</v>
      </c>
      <c r="G117" s="831">
        <v>1014</v>
      </c>
      <c r="H117" s="831"/>
      <c r="I117" s="831">
        <v>7.2428571428571429</v>
      </c>
      <c r="J117" s="831">
        <v>430</v>
      </c>
      <c r="K117" s="831">
        <v>3067</v>
      </c>
      <c r="L117" s="831"/>
      <c r="M117" s="831">
        <v>7.1325581395348836</v>
      </c>
      <c r="N117" s="831">
        <v>323</v>
      </c>
      <c r="O117" s="831">
        <v>2357.8999999999996</v>
      </c>
      <c r="P117" s="827"/>
      <c r="Q117" s="832">
        <v>7.2999999999999989</v>
      </c>
    </row>
    <row r="118" spans="1:17" ht="14.45" customHeight="1" x14ac:dyDescent="0.2">
      <c r="A118" s="821" t="s">
        <v>1875</v>
      </c>
      <c r="B118" s="822" t="s">
        <v>1679</v>
      </c>
      <c r="C118" s="822" t="s">
        <v>1683</v>
      </c>
      <c r="D118" s="822" t="s">
        <v>1708</v>
      </c>
      <c r="E118" s="822" t="s">
        <v>1709</v>
      </c>
      <c r="F118" s="831"/>
      <c r="G118" s="831"/>
      <c r="H118" s="831"/>
      <c r="I118" s="831"/>
      <c r="J118" s="831">
        <v>1</v>
      </c>
      <c r="K118" s="831">
        <v>1845.28</v>
      </c>
      <c r="L118" s="831"/>
      <c r="M118" s="831">
        <v>1845.28</v>
      </c>
      <c r="N118" s="831"/>
      <c r="O118" s="831"/>
      <c r="P118" s="827"/>
      <c r="Q118" s="832"/>
    </row>
    <row r="119" spans="1:17" ht="14.45" customHeight="1" x14ac:dyDescent="0.2">
      <c r="A119" s="821" t="s">
        <v>1875</v>
      </c>
      <c r="B119" s="822" t="s">
        <v>1679</v>
      </c>
      <c r="C119" s="822" t="s">
        <v>1683</v>
      </c>
      <c r="D119" s="822" t="s">
        <v>1825</v>
      </c>
      <c r="E119" s="822" t="s">
        <v>1826</v>
      </c>
      <c r="F119" s="831">
        <v>703</v>
      </c>
      <c r="G119" s="831">
        <v>23944.5</v>
      </c>
      <c r="H119" s="831"/>
      <c r="I119" s="831">
        <v>34.060455192034141</v>
      </c>
      <c r="J119" s="831">
        <v>1156</v>
      </c>
      <c r="K119" s="831">
        <v>39450.180000000008</v>
      </c>
      <c r="L119" s="831"/>
      <c r="M119" s="831">
        <v>34.126453287197236</v>
      </c>
      <c r="N119" s="831">
        <v>508</v>
      </c>
      <c r="O119" s="831">
        <v>17490.440000000002</v>
      </c>
      <c r="P119" s="827"/>
      <c r="Q119" s="832">
        <v>34.430000000000007</v>
      </c>
    </row>
    <row r="120" spans="1:17" ht="14.45" customHeight="1" x14ac:dyDescent="0.2">
      <c r="A120" s="821" t="s">
        <v>1875</v>
      </c>
      <c r="B120" s="822" t="s">
        <v>1679</v>
      </c>
      <c r="C120" s="822" t="s">
        <v>1683</v>
      </c>
      <c r="D120" s="822" t="s">
        <v>1718</v>
      </c>
      <c r="E120" s="822" t="s">
        <v>1719</v>
      </c>
      <c r="F120" s="831">
        <v>407</v>
      </c>
      <c r="G120" s="831">
        <v>8282.4500000000007</v>
      </c>
      <c r="H120" s="831"/>
      <c r="I120" s="831">
        <v>20.350000000000001</v>
      </c>
      <c r="J120" s="831">
        <v>150</v>
      </c>
      <c r="K120" s="831">
        <v>3090</v>
      </c>
      <c r="L120" s="831"/>
      <c r="M120" s="831">
        <v>20.6</v>
      </c>
      <c r="N120" s="831">
        <v>102</v>
      </c>
      <c r="O120" s="831">
        <v>2152.1999999999998</v>
      </c>
      <c r="P120" s="827"/>
      <c r="Q120" s="832">
        <v>21.099999999999998</v>
      </c>
    </row>
    <row r="121" spans="1:17" ht="14.45" customHeight="1" x14ac:dyDescent="0.2">
      <c r="A121" s="821" t="s">
        <v>1875</v>
      </c>
      <c r="B121" s="822" t="s">
        <v>1679</v>
      </c>
      <c r="C121" s="822" t="s">
        <v>1734</v>
      </c>
      <c r="D121" s="822" t="s">
        <v>1761</v>
      </c>
      <c r="E121" s="822" t="s">
        <v>1762</v>
      </c>
      <c r="F121" s="831"/>
      <c r="G121" s="831"/>
      <c r="H121" s="831"/>
      <c r="I121" s="831"/>
      <c r="J121" s="831"/>
      <c r="K121" s="831"/>
      <c r="L121" s="831"/>
      <c r="M121" s="831"/>
      <c r="N121" s="831">
        <v>1</v>
      </c>
      <c r="O121" s="831">
        <v>754</v>
      </c>
      <c r="P121" s="827"/>
      <c r="Q121" s="832">
        <v>754</v>
      </c>
    </row>
    <row r="122" spans="1:17" ht="14.45" customHeight="1" x14ac:dyDescent="0.2">
      <c r="A122" s="821" t="s">
        <v>1875</v>
      </c>
      <c r="B122" s="822" t="s">
        <v>1679</v>
      </c>
      <c r="C122" s="822" t="s">
        <v>1734</v>
      </c>
      <c r="D122" s="822" t="s">
        <v>1765</v>
      </c>
      <c r="E122" s="822" t="s">
        <v>1766</v>
      </c>
      <c r="F122" s="831">
        <v>3</v>
      </c>
      <c r="G122" s="831">
        <v>5493</v>
      </c>
      <c r="H122" s="831"/>
      <c r="I122" s="831">
        <v>1831</v>
      </c>
      <c r="J122" s="831">
        <v>2</v>
      </c>
      <c r="K122" s="831">
        <v>3670</v>
      </c>
      <c r="L122" s="831"/>
      <c r="M122" s="831">
        <v>1835</v>
      </c>
      <c r="N122" s="831">
        <v>4</v>
      </c>
      <c r="O122" s="831">
        <v>7636</v>
      </c>
      <c r="P122" s="827"/>
      <c r="Q122" s="832">
        <v>1909</v>
      </c>
    </row>
    <row r="123" spans="1:17" ht="14.45" customHeight="1" x14ac:dyDescent="0.2">
      <c r="A123" s="821" t="s">
        <v>1875</v>
      </c>
      <c r="B123" s="822" t="s">
        <v>1679</v>
      </c>
      <c r="C123" s="822" t="s">
        <v>1734</v>
      </c>
      <c r="D123" s="822" t="s">
        <v>1769</v>
      </c>
      <c r="E123" s="822" t="s">
        <v>1770</v>
      </c>
      <c r="F123" s="831">
        <v>3</v>
      </c>
      <c r="G123" s="831">
        <v>10599</v>
      </c>
      <c r="H123" s="831"/>
      <c r="I123" s="831">
        <v>3533</v>
      </c>
      <c r="J123" s="831">
        <v>1</v>
      </c>
      <c r="K123" s="831">
        <v>3543</v>
      </c>
      <c r="L123" s="831"/>
      <c r="M123" s="831">
        <v>3543</v>
      </c>
      <c r="N123" s="831"/>
      <c r="O123" s="831"/>
      <c r="P123" s="827"/>
      <c r="Q123" s="832"/>
    </row>
    <row r="124" spans="1:17" ht="14.45" customHeight="1" x14ac:dyDescent="0.2">
      <c r="A124" s="821" t="s">
        <v>1875</v>
      </c>
      <c r="B124" s="822" t="s">
        <v>1679</v>
      </c>
      <c r="C124" s="822" t="s">
        <v>1734</v>
      </c>
      <c r="D124" s="822" t="s">
        <v>1835</v>
      </c>
      <c r="E124" s="822" t="s">
        <v>1836</v>
      </c>
      <c r="F124" s="831">
        <v>2</v>
      </c>
      <c r="G124" s="831">
        <v>29030</v>
      </c>
      <c r="H124" s="831"/>
      <c r="I124" s="831">
        <v>14515</v>
      </c>
      <c r="J124" s="831">
        <v>4</v>
      </c>
      <c r="K124" s="831">
        <v>58084</v>
      </c>
      <c r="L124" s="831"/>
      <c r="M124" s="831">
        <v>14521</v>
      </c>
      <c r="N124" s="831">
        <v>2</v>
      </c>
      <c r="O124" s="831">
        <v>29420</v>
      </c>
      <c r="P124" s="827"/>
      <c r="Q124" s="832">
        <v>14710</v>
      </c>
    </row>
    <row r="125" spans="1:17" ht="14.45" customHeight="1" x14ac:dyDescent="0.2">
      <c r="A125" s="821" t="s">
        <v>1875</v>
      </c>
      <c r="B125" s="822" t="s">
        <v>1679</v>
      </c>
      <c r="C125" s="822" t="s">
        <v>1734</v>
      </c>
      <c r="D125" s="822" t="s">
        <v>1785</v>
      </c>
      <c r="E125" s="822" t="s">
        <v>1786</v>
      </c>
      <c r="F125" s="831">
        <v>2</v>
      </c>
      <c r="G125" s="831">
        <v>1024</v>
      </c>
      <c r="H125" s="831"/>
      <c r="I125" s="831">
        <v>512</v>
      </c>
      <c r="J125" s="831">
        <v>5</v>
      </c>
      <c r="K125" s="831">
        <v>2570</v>
      </c>
      <c r="L125" s="831"/>
      <c r="M125" s="831">
        <v>514</v>
      </c>
      <c r="N125" s="831">
        <v>5</v>
      </c>
      <c r="O125" s="831">
        <v>2685</v>
      </c>
      <c r="P125" s="827"/>
      <c r="Q125" s="832">
        <v>537</v>
      </c>
    </row>
    <row r="126" spans="1:17" ht="14.45" customHeight="1" x14ac:dyDescent="0.2">
      <c r="A126" s="821" t="s">
        <v>1875</v>
      </c>
      <c r="B126" s="822" t="s">
        <v>1679</v>
      </c>
      <c r="C126" s="822" t="s">
        <v>1734</v>
      </c>
      <c r="D126" s="822" t="s">
        <v>1789</v>
      </c>
      <c r="E126" s="822" t="s">
        <v>1790</v>
      </c>
      <c r="F126" s="831">
        <v>1</v>
      </c>
      <c r="G126" s="831">
        <v>2658</v>
      </c>
      <c r="H126" s="831"/>
      <c r="I126" s="831">
        <v>2658</v>
      </c>
      <c r="J126" s="831"/>
      <c r="K126" s="831"/>
      <c r="L126" s="831"/>
      <c r="M126" s="831"/>
      <c r="N126" s="831"/>
      <c r="O126" s="831"/>
      <c r="P126" s="827"/>
      <c r="Q126" s="832"/>
    </row>
    <row r="127" spans="1:17" ht="14.45" customHeight="1" x14ac:dyDescent="0.2">
      <c r="A127" s="821" t="s">
        <v>1876</v>
      </c>
      <c r="B127" s="822" t="s">
        <v>1679</v>
      </c>
      <c r="C127" s="822" t="s">
        <v>1680</v>
      </c>
      <c r="D127" s="822" t="s">
        <v>1823</v>
      </c>
      <c r="E127" s="822" t="s">
        <v>915</v>
      </c>
      <c r="F127" s="831"/>
      <c r="G127" s="831"/>
      <c r="H127" s="831"/>
      <c r="I127" s="831"/>
      <c r="J127" s="831">
        <v>0.7</v>
      </c>
      <c r="K127" s="831">
        <v>458.86</v>
      </c>
      <c r="L127" s="831"/>
      <c r="M127" s="831">
        <v>655.51428571428573</v>
      </c>
      <c r="N127" s="831"/>
      <c r="O127" s="831"/>
      <c r="P127" s="827"/>
      <c r="Q127" s="832"/>
    </row>
    <row r="128" spans="1:17" ht="14.45" customHeight="1" x14ac:dyDescent="0.2">
      <c r="A128" s="821" t="s">
        <v>1876</v>
      </c>
      <c r="B128" s="822" t="s">
        <v>1679</v>
      </c>
      <c r="C128" s="822" t="s">
        <v>1683</v>
      </c>
      <c r="D128" s="822" t="s">
        <v>1686</v>
      </c>
      <c r="E128" s="822" t="s">
        <v>1687</v>
      </c>
      <c r="F128" s="831">
        <v>161</v>
      </c>
      <c r="G128" s="831">
        <v>428.26</v>
      </c>
      <c r="H128" s="831"/>
      <c r="I128" s="831">
        <v>2.66</v>
      </c>
      <c r="J128" s="831">
        <v>64</v>
      </c>
      <c r="K128" s="831">
        <v>159.36000000000001</v>
      </c>
      <c r="L128" s="831"/>
      <c r="M128" s="831">
        <v>2.4900000000000002</v>
      </c>
      <c r="N128" s="831">
        <v>158</v>
      </c>
      <c r="O128" s="831">
        <v>412.38</v>
      </c>
      <c r="P128" s="827"/>
      <c r="Q128" s="832">
        <v>2.61</v>
      </c>
    </row>
    <row r="129" spans="1:17" ht="14.45" customHeight="1" x14ac:dyDescent="0.2">
      <c r="A129" s="821" t="s">
        <v>1876</v>
      </c>
      <c r="B129" s="822" t="s">
        <v>1679</v>
      </c>
      <c r="C129" s="822" t="s">
        <v>1683</v>
      </c>
      <c r="D129" s="822" t="s">
        <v>1688</v>
      </c>
      <c r="E129" s="822" t="s">
        <v>1689</v>
      </c>
      <c r="F129" s="831">
        <v>95</v>
      </c>
      <c r="G129" s="831">
        <v>698.25</v>
      </c>
      <c r="H129" s="831"/>
      <c r="I129" s="831">
        <v>7.35</v>
      </c>
      <c r="J129" s="831"/>
      <c r="K129" s="831"/>
      <c r="L129" s="831"/>
      <c r="M129" s="831"/>
      <c r="N129" s="831">
        <v>92</v>
      </c>
      <c r="O129" s="831">
        <v>671.6</v>
      </c>
      <c r="P129" s="827"/>
      <c r="Q129" s="832">
        <v>7.3</v>
      </c>
    </row>
    <row r="130" spans="1:17" ht="14.45" customHeight="1" x14ac:dyDescent="0.2">
      <c r="A130" s="821" t="s">
        <v>1876</v>
      </c>
      <c r="B130" s="822" t="s">
        <v>1679</v>
      </c>
      <c r="C130" s="822" t="s">
        <v>1683</v>
      </c>
      <c r="D130" s="822" t="s">
        <v>1694</v>
      </c>
      <c r="E130" s="822" t="s">
        <v>1695</v>
      </c>
      <c r="F130" s="831">
        <v>57</v>
      </c>
      <c r="G130" s="831">
        <v>533.52</v>
      </c>
      <c r="H130" s="831"/>
      <c r="I130" s="831">
        <v>9.36</v>
      </c>
      <c r="J130" s="831">
        <v>37.200000000000003</v>
      </c>
      <c r="K130" s="831">
        <v>343.72</v>
      </c>
      <c r="L130" s="831"/>
      <c r="M130" s="831">
        <v>9.2397849462365595</v>
      </c>
      <c r="N130" s="831">
        <v>18</v>
      </c>
      <c r="O130" s="831">
        <v>170.1</v>
      </c>
      <c r="P130" s="827"/>
      <c r="Q130" s="832">
        <v>9.4499999999999993</v>
      </c>
    </row>
    <row r="131" spans="1:17" ht="14.45" customHeight="1" x14ac:dyDescent="0.2">
      <c r="A131" s="821" t="s">
        <v>1876</v>
      </c>
      <c r="B131" s="822" t="s">
        <v>1679</v>
      </c>
      <c r="C131" s="822" t="s">
        <v>1683</v>
      </c>
      <c r="D131" s="822" t="s">
        <v>1698</v>
      </c>
      <c r="E131" s="822" t="s">
        <v>1699</v>
      </c>
      <c r="F131" s="831">
        <v>113.6</v>
      </c>
      <c r="G131" s="831">
        <v>1169.3699999999999</v>
      </c>
      <c r="H131" s="831"/>
      <c r="I131" s="831">
        <v>10.293749999999999</v>
      </c>
      <c r="J131" s="831">
        <v>148</v>
      </c>
      <c r="K131" s="831">
        <v>1528.8300000000002</v>
      </c>
      <c r="L131" s="831"/>
      <c r="M131" s="831">
        <v>10.329932432432434</v>
      </c>
      <c r="N131" s="831"/>
      <c r="O131" s="831"/>
      <c r="P131" s="827"/>
      <c r="Q131" s="832"/>
    </row>
    <row r="132" spans="1:17" ht="14.45" customHeight="1" x14ac:dyDescent="0.2">
      <c r="A132" s="821" t="s">
        <v>1876</v>
      </c>
      <c r="B132" s="822" t="s">
        <v>1679</v>
      </c>
      <c r="C132" s="822" t="s">
        <v>1683</v>
      </c>
      <c r="D132" s="822" t="s">
        <v>1708</v>
      </c>
      <c r="E132" s="822" t="s">
        <v>1709</v>
      </c>
      <c r="F132" s="831">
        <v>1</v>
      </c>
      <c r="G132" s="831">
        <v>1817.79</v>
      </c>
      <c r="H132" s="831"/>
      <c r="I132" s="831">
        <v>1817.79</v>
      </c>
      <c r="J132" s="831"/>
      <c r="K132" s="831"/>
      <c r="L132" s="831"/>
      <c r="M132" s="831"/>
      <c r="N132" s="831"/>
      <c r="O132" s="831"/>
      <c r="P132" s="827"/>
      <c r="Q132" s="832"/>
    </row>
    <row r="133" spans="1:17" ht="14.45" customHeight="1" x14ac:dyDescent="0.2">
      <c r="A133" s="821" t="s">
        <v>1876</v>
      </c>
      <c r="B133" s="822" t="s">
        <v>1679</v>
      </c>
      <c r="C133" s="822" t="s">
        <v>1683</v>
      </c>
      <c r="D133" s="822" t="s">
        <v>1825</v>
      </c>
      <c r="E133" s="822" t="s">
        <v>1826</v>
      </c>
      <c r="F133" s="831"/>
      <c r="G133" s="831"/>
      <c r="H133" s="831"/>
      <c r="I133" s="831"/>
      <c r="J133" s="831">
        <v>411</v>
      </c>
      <c r="K133" s="831">
        <v>14025.150000000001</v>
      </c>
      <c r="L133" s="831"/>
      <c r="M133" s="831">
        <v>34.124452554744529</v>
      </c>
      <c r="N133" s="831">
        <v>212</v>
      </c>
      <c r="O133" s="831">
        <v>7299.16</v>
      </c>
      <c r="P133" s="827"/>
      <c r="Q133" s="832">
        <v>34.43</v>
      </c>
    </row>
    <row r="134" spans="1:17" ht="14.45" customHeight="1" x14ac:dyDescent="0.2">
      <c r="A134" s="821" t="s">
        <v>1876</v>
      </c>
      <c r="B134" s="822" t="s">
        <v>1679</v>
      </c>
      <c r="C134" s="822" t="s">
        <v>1683</v>
      </c>
      <c r="D134" s="822" t="s">
        <v>1724</v>
      </c>
      <c r="E134" s="822" t="s">
        <v>1725</v>
      </c>
      <c r="F134" s="831"/>
      <c r="G134" s="831"/>
      <c r="H134" s="831"/>
      <c r="I134" s="831"/>
      <c r="J134" s="831"/>
      <c r="K134" s="831"/>
      <c r="L134" s="831"/>
      <c r="M134" s="831"/>
      <c r="N134" s="831">
        <v>25</v>
      </c>
      <c r="O134" s="831">
        <v>217.5</v>
      </c>
      <c r="P134" s="827"/>
      <c r="Q134" s="832">
        <v>8.6999999999999993</v>
      </c>
    </row>
    <row r="135" spans="1:17" ht="14.45" customHeight="1" x14ac:dyDescent="0.2">
      <c r="A135" s="821" t="s">
        <v>1876</v>
      </c>
      <c r="B135" s="822" t="s">
        <v>1679</v>
      </c>
      <c r="C135" s="822" t="s">
        <v>1734</v>
      </c>
      <c r="D135" s="822" t="s">
        <v>1751</v>
      </c>
      <c r="E135" s="822" t="s">
        <v>1752</v>
      </c>
      <c r="F135" s="831">
        <v>2</v>
      </c>
      <c r="G135" s="831">
        <v>2714</v>
      </c>
      <c r="H135" s="831"/>
      <c r="I135" s="831">
        <v>1357</v>
      </c>
      <c r="J135" s="831">
        <v>2</v>
      </c>
      <c r="K135" s="831">
        <v>2724</v>
      </c>
      <c r="L135" s="831"/>
      <c r="M135" s="831">
        <v>1362</v>
      </c>
      <c r="N135" s="831">
        <v>1</v>
      </c>
      <c r="O135" s="831">
        <v>1403</v>
      </c>
      <c r="P135" s="827"/>
      <c r="Q135" s="832">
        <v>1403</v>
      </c>
    </row>
    <row r="136" spans="1:17" ht="14.45" customHeight="1" x14ac:dyDescent="0.2">
      <c r="A136" s="821" t="s">
        <v>1876</v>
      </c>
      <c r="B136" s="822" t="s">
        <v>1679</v>
      </c>
      <c r="C136" s="822" t="s">
        <v>1734</v>
      </c>
      <c r="D136" s="822" t="s">
        <v>1753</v>
      </c>
      <c r="E136" s="822" t="s">
        <v>1754</v>
      </c>
      <c r="F136" s="831">
        <v>3</v>
      </c>
      <c r="G136" s="831">
        <v>4311</v>
      </c>
      <c r="H136" s="831"/>
      <c r="I136" s="831">
        <v>1437</v>
      </c>
      <c r="J136" s="831">
        <v>1</v>
      </c>
      <c r="K136" s="831">
        <v>1441</v>
      </c>
      <c r="L136" s="831"/>
      <c r="M136" s="831">
        <v>1441</v>
      </c>
      <c r="N136" s="831">
        <v>1</v>
      </c>
      <c r="O136" s="831">
        <v>1490</v>
      </c>
      <c r="P136" s="827"/>
      <c r="Q136" s="832">
        <v>1490</v>
      </c>
    </row>
    <row r="137" spans="1:17" ht="14.45" customHeight="1" x14ac:dyDescent="0.2">
      <c r="A137" s="821" t="s">
        <v>1876</v>
      </c>
      <c r="B137" s="822" t="s">
        <v>1679</v>
      </c>
      <c r="C137" s="822" t="s">
        <v>1734</v>
      </c>
      <c r="D137" s="822" t="s">
        <v>1755</v>
      </c>
      <c r="E137" s="822" t="s">
        <v>1756</v>
      </c>
      <c r="F137" s="831">
        <v>3</v>
      </c>
      <c r="G137" s="831">
        <v>5760</v>
      </c>
      <c r="H137" s="831"/>
      <c r="I137" s="831">
        <v>1920</v>
      </c>
      <c r="J137" s="831">
        <v>4</v>
      </c>
      <c r="K137" s="831">
        <v>7700</v>
      </c>
      <c r="L137" s="831"/>
      <c r="M137" s="831">
        <v>1925</v>
      </c>
      <c r="N137" s="831"/>
      <c r="O137" s="831"/>
      <c r="P137" s="827"/>
      <c r="Q137" s="832"/>
    </row>
    <row r="138" spans="1:17" ht="14.45" customHeight="1" x14ac:dyDescent="0.2">
      <c r="A138" s="821" t="s">
        <v>1876</v>
      </c>
      <c r="B138" s="822" t="s">
        <v>1679</v>
      </c>
      <c r="C138" s="822" t="s">
        <v>1734</v>
      </c>
      <c r="D138" s="822" t="s">
        <v>1759</v>
      </c>
      <c r="E138" s="822" t="s">
        <v>1760</v>
      </c>
      <c r="F138" s="831">
        <v>1</v>
      </c>
      <c r="G138" s="831">
        <v>685</v>
      </c>
      <c r="H138" s="831"/>
      <c r="I138" s="831">
        <v>685</v>
      </c>
      <c r="J138" s="831"/>
      <c r="K138" s="831"/>
      <c r="L138" s="831"/>
      <c r="M138" s="831"/>
      <c r="N138" s="831"/>
      <c r="O138" s="831"/>
      <c r="P138" s="827"/>
      <c r="Q138" s="832"/>
    </row>
    <row r="139" spans="1:17" ht="14.45" customHeight="1" x14ac:dyDescent="0.2">
      <c r="A139" s="821" t="s">
        <v>1876</v>
      </c>
      <c r="B139" s="822" t="s">
        <v>1679</v>
      </c>
      <c r="C139" s="822" t="s">
        <v>1734</v>
      </c>
      <c r="D139" s="822" t="s">
        <v>1765</v>
      </c>
      <c r="E139" s="822" t="s">
        <v>1766</v>
      </c>
      <c r="F139" s="831">
        <v>1</v>
      </c>
      <c r="G139" s="831">
        <v>1831</v>
      </c>
      <c r="H139" s="831"/>
      <c r="I139" s="831">
        <v>1831</v>
      </c>
      <c r="J139" s="831">
        <v>2</v>
      </c>
      <c r="K139" s="831">
        <v>3670</v>
      </c>
      <c r="L139" s="831"/>
      <c r="M139" s="831">
        <v>1835</v>
      </c>
      <c r="N139" s="831">
        <v>1</v>
      </c>
      <c r="O139" s="831">
        <v>1909</v>
      </c>
      <c r="P139" s="827"/>
      <c r="Q139" s="832">
        <v>1909</v>
      </c>
    </row>
    <row r="140" spans="1:17" ht="14.45" customHeight="1" x14ac:dyDescent="0.2">
      <c r="A140" s="821" t="s">
        <v>1876</v>
      </c>
      <c r="B140" s="822" t="s">
        <v>1679</v>
      </c>
      <c r="C140" s="822" t="s">
        <v>1734</v>
      </c>
      <c r="D140" s="822" t="s">
        <v>1835</v>
      </c>
      <c r="E140" s="822" t="s">
        <v>1836</v>
      </c>
      <c r="F140" s="831"/>
      <c r="G140" s="831"/>
      <c r="H140" s="831"/>
      <c r="I140" s="831"/>
      <c r="J140" s="831">
        <v>3</v>
      </c>
      <c r="K140" s="831">
        <v>43563</v>
      </c>
      <c r="L140" s="831"/>
      <c r="M140" s="831">
        <v>14521</v>
      </c>
      <c r="N140" s="831">
        <v>2</v>
      </c>
      <c r="O140" s="831">
        <v>29420</v>
      </c>
      <c r="P140" s="827"/>
      <c r="Q140" s="832">
        <v>14710</v>
      </c>
    </row>
    <row r="141" spans="1:17" ht="14.45" customHeight="1" x14ac:dyDescent="0.2">
      <c r="A141" s="821" t="s">
        <v>1876</v>
      </c>
      <c r="B141" s="822" t="s">
        <v>1679</v>
      </c>
      <c r="C141" s="822" t="s">
        <v>1734</v>
      </c>
      <c r="D141" s="822" t="s">
        <v>1785</v>
      </c>
      <c r="E141" s="822" t="s">
        <v>1786</v>
      </c>
      <c r="F141" s="831">
        <v>1</v>
      </c>
      <c r="G141" s="831">
        <v>512</v>
      </c>
      <c r="H141" s="831"/>
      <c r="I141" s="831">
        <v>512</v>
      </c>
      <c r="J141" s="831"/>
      <c r="K141" s="831"/>
      <c r="L141" s="831"/>
      <c r="M141" s="831"/>
      <c r="N141" s="831">
        <v>1</v>
      </c>
      <c r="O141" s="831">
        <v>537</v>
      </c>
      <c r="P141" s="827"/>
      <c r="Q141" s="832">
        <v>537</v>
      </c>
    </row>
    <row r="142" spans="1:17" ht="14.45" customHeight="1" x14ac:dyDescent="0.2">
      <c r="A142" s="821" t="s">
        <v>1876</v>
      </c>
      <c r="B142" s="822" t="s">
        <v>1679</v>
      </c>
      <c r="C142" s="822" t="s">
        <v>1734</v>
      </c>
      <c r="D142" s="822" t="s">
        <v>1797</v>
      </c>
      <c r="E142" s="822" t="s">
        <v>1798</v>
      </c>
      <c r="F142" s="831"/>
      <c r="G142" s="831"/>
      <c r="H142" s="831"/>
      <c r="I142" s="831"/>
      <c r="J142" s="831">
        <v>1</v>
      </c>
      <c r="K142" s="831">
        <v>529</v>
      </c>
      <c r="L142" s="831"/>
      <c r="M142" s="831">
        <v>529</v>
      </c>
      <c r="N142" s="831"/>
      <c r="O142" s="831"/>
      <c r="P142" s="827"/>
      <c r="Q142" s="832"/>
    </row>
    <row r="143" spans="1:17" ht="14.45" customHeight="1" x14ac:dyDescent="0.2">
      <c r="A143" s="821" t="s">
        <v>1876</v>
      </c>
      <c r="B143" s="822" t="s">
        <v>1679</v>
      </c>
      <c r="C143" s="822" t="s">
        <v>1734</v>
      </c>
      <c r="D143" s="822" t="s">
        <v>1803</v>
      </c>
      <c r="E143" s="822" t="s">
        <v>1804</v>
      </c>
      <c r="F143" s="831"/>
      <c r="G143" s="831"/>
      <c r="H143" s="831"/>
      <c r="I143" s="831"/>
      <c r="J143" s="831"/>
      <c r="K143" s="831"/>
      <c r="L143" s="831"/>
      <c r="M143" s="831"/>
      <c r="N143" s="831">
        <v>1</v>
      </c>
      <c r="O143" s="831">
        <v>1765</v>
      </c>
      <c r="P143" s="827"/>
      <c r="Q143" s="832">
        <v>1765</v>
      </c>
    </row>
    <row r="144" spans="1:17" ht="14.45" customHeight="1" x14ac:dyDescent="0.2">
      <c r="A144" s="821" t="s">
        <v>1877</v>
      </c>
      <c r="B144" s="822" t="s">
        <v>1679</v>
      </c>
      <c r="C144" s="822" t="s">
        <v>1680</v>
      </c>
      <c r="D144" s="822" t="s">
        <v>1823</v>
      </c>
      <c r="E144" s="822" t="s">
        <v>915</v>
      </c>
      <c r="F144" s="831">
        <v>2.1</v>
      </c>
      <c r="G144" s="831">
        <v>1376.59</v>
      </c>
      <c r="H144" s="831"/>
      <c r="I144" s="831">
        <v>655.51904761904757</v>
      </c>
      <c r="J144" s="831"/>
      <c r="K144" s="831"/>
      <c r="L144" s="831"/>
      <c r="M144" s="831"/>
      <c r="N144" s="831"/>
      <c r="O144" s="831"/>
      <c r="P144" s="827"/>
      <c r="Q144" s="832"/>
    </row>
    <row r="145" spans="1:17" ht="14.45" customHeight="1" x14ac:dyDescent="0.2">
      <c r="A145" s="821" t="s">
        <v>1877</v>
      </c>
      <c r="B145" s="822" t="s">
        <v>1679</v>
      </c>
      <c r="C145" s="822" t="s">
        <v>1683</v>
      </c>
      <c r="D145" s="822" t="s">
        <v>1688</v>
      </c>
      <c r="E145" s="822" t="s">
        <v>1689</v>
      </c>
      <c r="F145" s="831">
        <v>130</v>
      </c>
      <c r="G145" s="831">
        <v>923</v>
      </c>
      <c r="H145" s="831"/>
      <c r="I145" s="831">
        <v>7.1</v>
      </c>
      <c r="J145" s="831"/>
      <c r="K145" s="831"/>
      <c r="L145" s="831"/>
      <c r="M145" s="831"/>
      <c r="N145" s="831">
        <v>150</v>
      </c>
      <c r="O145" s="831">
        <v>1095</v>
      </c>
      <c r="P145" s="827"/>
      <c r="Q145" s="832">
        <v>7.3</v>
      </c>
    </row>
    <row r="146" spans="1:17" ht="14.45" customHeight="1" x14ac:dyDescent="0.2">
      <c r="A146" s="821" t="s">
        <v>1877</v>
      </c>
      <c r="B146" s="822" t="s">
        <v>1679</v>
      </c>
      <c r="C146" s="822" t="s">
        <v>1683</v>
      </c>
      <c r="D146" s="822" t="s">
        <v>1692</v>
      </c>
      <c r="E146" s="822" t="s">
        <v>1693</v>
      </c>
      <c r="F146" s="831">
        <v>280</v>
      </c>
      <c r="G146" s="831">
        <v>1503.6</v>
      </c>
      <c r="H146" s="831"/>
      <c r="I146" s="831">
        <v>5.37</v>
      </c>
      <c r="J146" s="831"/>
      <c r="K146" s="831"/>
      <c r="L146" s="831"/>
      <c r="M146" s="831"/>
      <c r="N146" s="831"/>
      <c r="O146" s="831"/>
      <c r="P146" s="827"/>
      <c r="Q146" s="832"/>
    </row>
    <row r="147" spans="1:17" ht="14.45" customHeight="1" x14ac:dyDescent="0.2">
      <c r="A147" s="821" t="s">
        <v>1877</v>
      </c>
      <c r="B147" s="822" t="s">
        <v>1679</v>
      </c>
      <c r="C147" s="822" t="s">
        <v>1683</v>
      </c>
      <c r="D147" s="822" t="s">
        <v>1704</v>
      </c>
      <c r="E147" s="822" t="s">
        <v>1705</v>
      </c>
      <c r="F147" s="831">
        <v>3928</v>
      </c>
      <c r="G147" s="831">
        <v>78956.649999999994</v>
      </c>
      <c r="H147" s="831"/>
      <c r="I147" s="831">
        <v>20.10098014256619</v>
      </c>
      <c r="J147" s="831">
        <v>490</v>
      </c>
      <c r="K147" s="831">
        <v>9829.4</v>
      </c>
      <c r="L147" s="831"/>
      <c r="M147" s="831">
        <v>20.059999999999999</v>
      </c>
      <c r="N147" s="831">
        <v>1355</v>
      </c>
      <c r="O147" s="831">
        <v>27777.5</v>
      </c>
      <c r="P147" s="827"/>
      <c r="Q147" s="832">
        <v>20.5</v>
      </c>
    </row>
    <row r="148" spans="1:17" ht="14.45" customHeight="1" x14ac:dyDescent="0.2">
      <c r="A148" s="821" t="s">
        <v>1877</v>
      </c>
      <c r="B148" s="822" t="s">
        <v>1679</v>
      </c>
      <c r="C148" s="822" t="s">
        <v>1683</v>
      </c>
      <c r="D148" s="822" t="s">
        <v>1825</v>
      </c>
      <c r="E148" s="822" t="s">
        <v>1826</v>
      </c>
      <c r="F148" s="831">
        <v>2094</v>
      </c>
      <c r="G148" s="831">
        <v>71154.12</v>
      </c>
      <c r="H148" s="831"/>
      <c r="I148" s="831">
        <v>33.979999999999997</v>
      </c>
      <c r="J148" s="831"/>
      <c r="K148" s="831"/>
      <c r="L148" s="831"/>
      <c r="M148" s="831"/>
      <c r="N148" s="831">
        <v>562</v>
      </c>
      <c r="O148" s="831">
        <v>19307.66</v>
      </c>
      <c r="P148" s="827"/>
      <c r="Q148" s="832">
        <v>34.35526690391459</v>
      </c>
    </row>
    <row r="149" spans="1:17" ht="14.45" customHeight="1" x14ac:dyDescent="0.2">
      <c r="A149" s="821" t="s">
        <v>1877</v>
      </c>
      <c r="B149" s="822" t="s">
        <v>1679</v>
      </c>
      <c r="C149" s="822" t="s">
        <v>1734</v>
      </c>
      <c r="D149" s="822" t="s">
        <v>1739</v>
      </c>
      <c r="E149" s="822" t="s">
        <v>1740</v>
      </c>
      <c r="F149" s="831">
        <v>1</v>
      </c>
      <c r="G149" s="831">
        <v>179</v>
      </c>
      <c r="H149" s="831"/>
      <c r="I149" s="831">
        <v>179</v>
      </c>
      <c r="J149" s="831"/>
      <c r="K149" s="831"/>
      <c r="L149" s="831"/>
      <c r="M149" s="831"/>
      <c r="N149" s="831"/>
      <c r="O149" s="831"/>
      <c r="P149" s="827"/>
      <c r="Q149" s="832"/>
    </row>
    <row r="150" spans="1:17" ht="14.45" customHeight="1" x14ac:dyDescent="0.2">
      <c r="A150" s="821" t="s">
        <v>1877</v>
      </c>
      <c r="B150" s="822" t="s">
        <v>1679</v>
      </c>
      <c r="C150" s="822" t="s">
        <v>1734</v>
      </c>
      <c r="D150" s="822" t="s">
        <v>1763</v>
      </c>
      <c r="E150" s="822" t="s">
        <v>1764</v>
      </c>
      <c r="F150" s="831"/>
      <c r="G150" s="831"/>
      <c r="H150" s="831"/>
      <c r="I150" s="831"/>
      <c r="J150" s="831"/>
      <c r="K150" s="831"/>
      <c r="L150" s="831"/>
      <c r="M150" s="831"/>
      <c r="N150" s="831">
        <v>1</v>
      </c>
      <c r="O150" s="831">
        <v>2772</v>
      </c>
      <c r="P150" s="827"/>
      <c r="Q150" s="832">
        <v>2772</v>
      </c>
    </row>
    <row r="151" spans="1:17" ht="14.45" customHeight="1" x14ac:dyDescent="0.2">
      <c r="A151" s="821" t="s">
        <v>1877</v>
      </c>
      <c r="B151" s="822" t="s">
        <v>1679</v>
      </c>
      <c r="C151" s="822" t="s">
        <v>1734</v>
      </c>
      <c r="D151" s="822" t="s">
        <v>1765</v>
      </c>
      <c r="E151" s="822" t="s">
        <v>1766</v>
      </c>
      <c r="F151" s="831">
        <v>16</v>
      </c>
      <c r="G151" s="831">
        <v>29296</v>
      </c>
      <c r="H151" s="831"/>
      <c r="I151" s="831">
        <v>1831</v>
      </c>
      <c r="J151" s="831">
        <v>2</v>
      </c>
      <c r="K151" s="831">
        <v>3670</v>
      </c>
      <c r="L151" s="831"/>
      <c r="M151" s="831">
        <v>1835</v>
      </c>
      <c r="N151" s="831">
        <v>9</v>
      </c>
      <c r="O151" s="831">
        <v>17181</v>
      </c>
      <c r="P151" s="827"/>
      <c r="Q151" s="832">
        <v>1909</v>
      </c>
    </row>
    <row r="152" spans="1:17" ht="14.45" customHeight="1" x14ac:dyDescent="0.2">
      <c r="A152" s="821" t="s">
        <v>1877</v>
      </c>
      <c r="B152" s="822" t="s">
        <v>1679</v>
      </c>
      <c r="C152" s="822" t="s">
        <v>1734</v>
      </c>
      <c r="D152" s="822" t="s">
        <v>1767</v>
      </c>
      <c r="E152" s="822" t="s">
        <v>1768</v>
      </c>
      <c r="F152" s="831">
        <v>8</v>
      </c>
      <c r="G152" s="831">
        <v>3448</v>
      </c>
      <c r="H152" s="831"/>
      <c r="I152" s="831">
        <v>431</v>
      </c>
      <c r="J152" s="831">
        <v>1</v>
      </c>
      <c r="K152" s="831">
        <v>433</v>
      </c>
      <c r="L152" s="831"/>
      <c r="M152" s="831">
        <v>433</v>
      </c>
      <c r="N152" s="831">
        <v>4</v>
      </c>
      <c r="O152" s="831">
        <v>1808</v>
      </c>
      <c r="P152" s="827"/>
      <c r="Q152" s="832">
        <v>452</v>
      </c>
    </row>
    <row r="153" spans="1:17" ht="14.45" customHeight="1" x14ac:dyDescent="0.2">
      <c r="A153" s="821" t="s">
        <v>1877</v>
      </c>
      <c r="B153" s="822" t="s">
        <v>1679</v>
      </c>
      <c r="C153" s="822" t="s">
        <v>1734</v>
      </c>
      <c r="D153" s="822" t="s">
        <v>1835</v>
      </c>
      <c r="E153" s="822" t="s">
        <v>1836</v>
      </c>
      <c r="F153" s="831">
        <v>7</v>
      </c>
      <c r="G153" s="831">
        <v>101605</v>
      </c>
      <c r="H153" s="831"/>
      <c r="I153" s="831">
        <v>14515</v>
      </c>
      <c r="J153" s="831"/>
      <c r="K153" s="831"/>
      <c r="L153" s="831"/>
      <c r="M153" s="831"/>
      <c r="N153" s="831">
        <v>3</v>
      </c>
      <c r="O153" s="831">
        <v>44130</v>
      </c>
      <c r="P153" s="827"/>
      <c r="Q153" s="832">
        <v>14710</v>
      </c>
    </row>
    <row r="154" spans="1:17" ht="14.45" customHeight="1" x14ac:dyDescent="0.2">
      <c r="A154" s="821" t="s">
        <v>1877</v>
      </c>
      <c r="B154" s="822" t="s">
        <v>1679</v>
      </c>
      <c r="C154" s="822" t="s">
        <v>1734</v>
      </c>
      <c r="D154" s="822" t="s">
        <v>1785</v>
      </c>
      <c r="E154" s="822" t="s">
        <v>1786</v>
      </c>
      <c r="F154" s="831">
        <v>1</v>
      </c>
      <c r="G154" s="831">
        <v>512</v>
      </c>
      <c r="H154" s="831"/>
      <c r="I154" s="831">
        <v>512</v>
      </c>
      <c r="J154" s="831"/>
      <c r="K154" s="831"/>
      <c r="L154" s="831"/>
      <c r="M154" s="831"/>
      <c r="N154" s="831">
        <v>1</v>
      </c>
      <c r="O154" s="831">
        <v>537</v>
      </c>
      <c r="P154" s="827"/>
      <c r="Q154" s="832">
        <v>537</v>
      </c>
    </row>
    <row r="155" spans="1:17" ht="14.45" customHeight="1" x14ac:dyDescent="0.2">
      <c r="A155" s="821" t="s">
        <v>1877</v>
      </c>
      <c r="B155" s="822" t="s">
        <v>1679</v>
      </c>
      <c r="C155" s="822" t="s">
        <v>1734</v>
      </c>
      <c r="D155" s="822" t="s">
        <v>1787</v>
      </c>
      <c r="E155" s="822" t="s">
        <v>1788</v>
      </c>
      <c r="F155" s="831">
        <v>7</v>
      </c>
      <c r="G155" s="831">
        <v>16394</v>
      </c>
      <c r="H155" s="831"/>
      <c r="I155" s="831">
        <v>2342</v>
      </c>
      <c r="J155" s="831">
        <v>1</v>
      </c>
      <c r="K155" s="831">
        <v>2351</v>
      </c>
      <c r="L155" s="831"/>
      <c r="M155" s="831">
        <v>2351</v>
      </c>
      <c r="N155" s="831">
        <v>3</v>
      </c>
      <c r="O155" s="831">
        <v>7317</v>
      </c>
      <c r="P155" s="827"/>
      <c r="Q155" s="832">
        <v>2439</v>
      </c>
    </row>
    <row r="156" spans="1:17" ht="14.45" customHeight="1" x14ac:dyDescent="0.2">
      <c r="A156" s="821" t="s">
        <v>1877</v>
      </c>
      <c r="B156" s="822" t="s">
        <v>1679</v>
      </c>
      <c r="C156" s="822" t="s">
        <v>1734</v>
      </c>
      <c r="D156" s="822" t="s">
        <v>1805</v>
      </c>
      <c r="E156" s="822" t="s">
        <v>1806</v>
      </c>
      <c r="F156" s="831">
        <v>7</v>
      </c>
      <c r="G156" s="831">
        <v>5054</v>
      </c>
      <c r="H156" s="831"/>
      <c r="I156" s="831">
        <v>722</v>
      </c>
      <c r="J156" s="831">
        <v>1</v>
      </c>
      <c r="K156" s="831">
        <v>724</v>
      </c>
      <c r="L156" s="831"/>
      <c r="M156" s="831">
        <v>724</v>
      </c>
      <c r="N156" s="831">
        <v>3</v>
      </c>
      <c r="O156" s="831">
        <v>2256</v>
      </c>
      <c r="P156" s="827"/>
      <c r="Q156" s="832">
        <v>752</v>
      </c>
    </row>
    <row r="157" spans="1:17" ht="14.45" customHeight="1" x14ac:dyDescent="0.2">
      <c r="A157" s="821" t="s">
        <v>1878</v>
      </c>
      <c r="B157" s="822" t="s">
        <v>1679</v>
      </c>
      <c r="C157" s="822" t="s">
        <v>1680</v>
      </c>
      <c r="D157" s="822" t="s">
        <v>1823</v>
      </c>
      <c r="E157" s="822" t="s">
        <v>915</v>
      </c>
      <c r="F157" s="831">
        <v>0.5</v>
      </c>
      <c r="G157" s="831">
        <v>327.76</v>
      </c>
      <c r="H157" s="831"/>
      <c r="I157" s="831">
        <v>655.52</v>
      </c>
      <c r="J157" s="831">
        <v>0.5</v>
      </c>
      <c r="K157" s="831">
        <v>327.76</v>
      </c>
      <c r="L157" s="831"/>
      <c r="M157" s="831">
        <v>655.52</v>
      </c>
      <c r="N157" s="831"/>
      <c r="O157" s="831"/>
      <c r="P157" s="827"/>
      <c r="Q157" s="832"/>
    </row>
    <row r="158" spans="1:17" ht="14.45" customHeight="1" x14ac:dyDescent="0.2">
      <c r="A158" s="821" t="s">
        <v>1878</v>
      </c>
      <c r="B158" s="822" t="s">
        <v>1679</v>
      </c>
      <c r="C158" s="822" t="s">
        <v>1683</v>
      </c>
      <c r="D158" s="822" t="s">
        <v>1688</v>
      </c>
      <c r="E158" s="822" t="s">
        <v>1689</v>
      </c>
      <c r="F158" s="831"/>
      <c r="G158" s="831"/>
      <c r="H158" s="831"/>
      <c r="I158" s="831"/>
      <c r="J158" s="831"/>
      <c r="K158" s="831"/>
      <c r="L158" s="831"/>
      <c r="M158" s="831"/>
      <c r="N158" s="831">
        <v>156</v>
      </c>
      <c r="O158" s="831">
        <v>1138.8</v>
      </c>
      <c r="P158" s="827"/>
      <c r="Q158" s="832">
        <v>7.3</v>
      </c>
    </row>
    <row r="159" spans="1:17" ht="14.45" customHeight="1" x14ac:dyDescent="0.2">
      <c r="A159" s="821" t="s">
        <v>1878</v>
      </c>
      <c r="B159" s="822" t="s">
        <v>1679</v>
      </c>
      <c r="C159" s="822" t="s">
        <v>1683</v>
      </c>
      <c r="D159" s="822" t="s">
        <v>1694</v>
      </c>
      <c r="E159" s="822" t="s">
        <v>1695</v>
      </c>
      <c r="F159" s="831">
        <v>208</v>
      </c>
      <c r="G159" s="831">
        <v>1946.88</v>
      </c>
      <c r="H159" s="831"/>
      <c r="I159" s="831">
        <v>9.3600000000000012</v>
      </c>
      <c r="J159" s="831">
        <v>399</v>
      </c>
      <c r="K159" s="831">
        <v>3702.7200000000003</v>
      </c>
      <c r="L159" s="831"/>
      <c r="M159" s="831">
        <v>9.2800000000000011</v>
      </c>
      <c r="N159" s="831">
        <v>245</v>
      </c>
      <c r="O159" s="831">
        <v>2296.5500000000002</v>
      </c>
      <c r="P159" s="827"/>
      <c r="Q159" s="832">
        <v>9.3736734693877555</v>
      </c>
    </row>
    <row r="160" spans="1:17" ht="14.45" customHeight="1" x14ac:dyDescent="0.2">
      <c r="A160" s="821" t="s">
        <v>1878</v>
      </c>
      <c r="B160" s="822" t="s">
        <v>1679</v>
      </c>
      <c r="C160" s="822" t="s">
        <v>1683</v>
      </c>
      <c r="D160" s="822" t="s">
        <v>1698</v>
      </c>
      <c r="E160" s="822" t="s">
        <v>1699</v>
      </c>
      <c r="F160" s="831">
        <v>139</v>
      </c>
      <c r="G160" s="831">
        <v>1431.7</v>
      </c>
      <c r="H160" s="831"/>
      <c r="I160" s="831">
        <v>10.3</v>
      </c>
      <c r="J160" s="831">
        <v>276</v>
      </c>
      <c r="K160" s="831">
        <v>2851.08</v>
      </c>
      <c r="L160" s="831"/>
      <c r="M160" s="831">
        <v>10.33</v>
      </c>
      <c r="N160" s="831">
        <v>680</v>
      </c>
      <c r="O160" s="831">
        <v>7163.9000000000005</v>
      </c>
      <c r="P160" s="827"/>
      <c r="Q160" s="832">
        <v>10.535147058823529</v>
      </c>
    </row>
    <row r="161" spans="1:17" ht="14.45" customHeight="1" x14ac:dyDescent="0.2">
      <c r="A161" s="821" t="s">
        <v>1878</v>
      </c>
      <c r="B161" s="822" t="s">
        <v>1679</v>
      </c>
      <c r="C161" s="822" t="s">
        <v>1683</v>
      </c>
      <c r="D161" s="822" t="s">
        <v>1712</v>
      </c>
      <c r="E161" s="822" t="s">
        <v>1713</v>
      </c>
      <c r="F161" s="831">
        <v>3570</v>
      </c>
      <c r="G161" s="831">
        <v>13352.2</v>
      </c>
      <c r="H161" s="831"/>
      <c r="I161" s="831">
        <v>3.7401120448179275</v>
      </c>
      <c r="J161" s="831">
        <v>1660</v>
      </c>
      <c r="K161" s="831">
        <v>6075.6</v>
      </c>
      <c r="L161" s="831"/>
      <c r="M161" s="831">
        <v>3.66</v>
      </c>
      <c r="N161" s="831">
        <v>3092</v>
      </c>
      <c r="O161" s="831">
        <v>11780.52</v>
      </c>
      <c r="P161" s="827"/>
      <c r="Q161" s="832">
        <v>3.81</v>
      </c>
    </row>
    <row r="162" spans="1:17" ht="14.45" customHeight="1" x14ac:dyDescent="0.2">
      <c r="A162" s="821" t="s">
        <v>1878</v>
      </c>
      <c r="B162" s="822" t="s">
        <v>1679</v>
      </c>
      <c r="C162" s="822" t="s">
        <v>1683</v>
      </c>
      <c r="D162" s="822" t="s">
        <v>1825</v>
      </c>
      <c r="E162" s="822" t="s">
        <v>1826</v>
      </c>
      <c r="F162" s="831">
        <v>253</v>
      </c>
      <c r="G162" s="831">
        <v>8632.36</v>
      </c>
      <c r="H162" s="831"/>
      <c r="I162" s="831">
        <v>34.120000000000005</v>
      </c>
      <c r="J162" s="831">
        <v>1190</v>
      </c>
      <c r="K162" s="831">
        <v>40610.020000000004</v>
      </c>
      <c r="L162" s="831"/>
      <c r="M162" s="831">
        <v>34.126067226890761</v>
      </c>
      <c r="N162" s="831">
        <v>354</v>
      </c>
      <c r="O162" s="831">
        <v>12188.22</v>
      </c>
      <c r="P162" s="827"/>
      <c r="Q162" s="832">
        <v>34.43</v>
      </c>
    </row>
    <row r="163" spans="1:17" ht="14.45" customHeight="1" x14ac:dyDescent="0.2">
      <c r="A163" s="821" t="s">
        <v>1878</v>
      </c>
      <c r="B163" s="822" t="s">
        <v>1679</v>
      </c>
      <c r="C163" s="822" t="s">
        <v>1683</v>
      </c>
      <c r="D163" s="822" t="s">
        <v>1718</v>
      </c>
      <c r="E163" s="822" t="s">
        <v>1719</v>
      </c>
      <c r="F163" s="831"/>
      <c r="G163" s="831"/>
      <c r="H163" s="831"/>
      <c r="I163" s="831"/>
      <c r="J163" s="831">
        <v>583</v>
      </c>
      <c r="K163" s="831">
        <v>12003.68</v>
      </c>
      <c r="L163" s="831"/>
      <c r="M163" s="831">
        <v>20.589502572898798</v>
      </c>
      <c r="N163" s="831"/>
      <c r="O163" s="831"/>
      <c r="P163" s="827"/>
      <c r="Q163" s="832"/>
    </row>
    <row r="164" spans="1:17" ht="14.45" customHeight="1" x14ac:dyDescent="0.2">
      <c r="A164" s="821" t="s">
        <v>1878</v>
      </c>
      <c r="B164" s="822" t="s">
        <v>1679</v>
      </c>
      <c r="C164" s="822" t="s">
        <v>1734</v>
      </c>
      <c r="D164" s="822" t="s">
        <v>1753</v>
      </c>
      <c r="E164" s="822" t="s">
        <v>1754</v>
      </c>
      <c r="F164" s="831"/>
      <c r="G164" s="831"/>
      <c r="H164" s="831"/>
      <c r="I164" s="831"/>
      <c r="J164" s="831">
        <v>2</v>
      </c>
      <c r="K164" s="831">
        <v>2882</v>
      </c>
      <c r="L164" s="831"/>
      <c r="M164" s="831">
        <v>1441</v>
      </c>
      <c r="N164" s="831">
        <v>1</v>
      </c>
      <c r="O164" s="831">
        <v>1490</v>
      </c>
      <c r="P164" s="827"/>
      <c r="Q164" s="832">
        <v>1490</v>
      </c>
    </row>
    <row r="165" spans="1:17" ht="14.45" customHeight="1" x14ac:dyDescent="0.2">
      <c r="A165" s="821" t="s">
        <v>1878</v>
      </c>
      <c r="B165" s="822" t="s">
        <v>1679</v>
      </c>
      <c r="C165" s="822" t="s">
        <v>1734</v>
      </c>
      <c r="D165" s="822" t="s">
        <v>1755</v>
      </c>
      <c r="E165" s="822" t="s">
        <v>1756</v>
      </c>
      <c r="F165" s="831">
        <v>1</v>
      </c>
      <c r="G165" s="831">
        <v>1920</v>
      </c>
      <c r="H165" s="831"/>
      <c r="I165" s="831">
        <v>1920</v>
      </c>
      <c r="J165" s="831">
        <v>2</v>
      </c>
      <c r="K165" s="831">
        <v>3850</v>
      </c>
      <c r="L165" s="831"/>
      <c r="M165" s="831">
        <v>1925</v>
      </c>
      <c r="N165" s="831">
        <v>5</v>
      </c>
      <c r="O165" s="831">
        <v>10000</v>
      </c>
      <c r="P165" s="827"/>
      <c r="Q165" s="832">
        <v>2000</v>
      </c>
    </row>
    <row r="166" spans="1:17" ht="14.45" customHeight="1" x14ac:dyDescent="0.2">
      <c r="A166" s="821" t="s">
        <v>1878</v>
      </c>
      <c r="B166" s="822" t="s">
        <v>1679</v>
      </c>
      <c r="C166" s="822" t="s">
        <v>1734</v>
      </c>
      <c r="D166" s="822" t="s">
        <v>1761</v>
      </c>
      <c r="E166" s="822" t="s">
        <v>1762</v>
      </c>
      <c r="F166" s="831"/>
      <c r="G166" s="831"/>
      <c r="H166" s="831"/>
      <c r="I166" s="831"/>
      <c r="J166" s="831">
        <v>3</v>
      </c>
      <c r="K166" s="831">
        <v>2166</v>
      </c>
      <c r="L166" s="831"/>
      <c r="M166" s="831">
        <v>722</v>
      </c>
      <c r="N166" s="831"/>
      <c r="O166" s="831"/>
      <c r="P166" s="827"/>
      <c r="Q166" s="832"/>
    </row>
    <row r="167" spans="1:17" ht="14.45" customHeight="1" x14ac:dyDescent="0.2">
      <c r="A167" s="821" t="s">
        <v>1878</v>
      </c>
      <c r="B167" s="822" t="s">
        <v>1679</v>
      </c>
      <c r="C167" s="822" t="s">
        <v>1734</v>
      </c>
      <c r="D167" s="822" t="s">
        <v>1765</v>
      </c>
      <c r="E167" s="822" t="s">
        <v>1766</v>
      </c>
      <c r="F167" s="831">
        <v>10</v>
      </c>
      <c r="G167" s="831">
        <v>18310</v>
      </c>
      <c r="H167" s="831"/>
      <c r="I167" s="831">
        <v>1831</v>
      </c>
      <c r="J167" s="831">
        <v>5</v>
      </c>
      <c r="K167" s="831">
        <v>9175</v>
      </c>
      <c r="L167" s="831"/>
      <c r="M167" s="831">
        <v>1835</v>
      </c>
      <c r="N167" s="831">
        <v>9</v>
      </c>
      <c r="O167" s="831">
        <v>17181</v>
      </c>
      <c r="P167" s="827"/>
      <c r="Q167" s="832">
        <v>1909</v>
      </c>
    </row>
    <row r="168" spans="1:17" ht="14.45" customHeight="1" x14ac:dyDescent="0.2">
      <c r="A168" s="821" t="s">
        <v>1878</v>
      </c>
      <c r="B168" s="822" t="s">
        <v>1679</v>
      </c>
      <c r="C168" s="822" t="s">
        <v>1734</v>
      </c>
      <c r="D168" s="822" t="s">
        <v>1769</v>
      </c>
      <c r="E168" s="822" t="s">
        <v>1770</v>
      </c>
      <c r="F168" s="831"/>
      <c r="G168" s="831"/>
      <c r="H168" s="831"/>
      <c r="I168" s="831"/>
      <c r="J168" s="831">
        <v>2</v>
      </c>
      <c r="K168" s="831">
        <v>7086</v>
      </c>
      <c r="L168" s="831"/>
      <c r="M168" s="831">
        <v>3543</v>
      </c>
      <c r="N168" s="831"/>
      <c r="O168" s="831"/>
      <c r="P168" s="827"/>
      <c r="Q168" s="832"/>
    </row>
    <row r="169" spans="1:17" ht="14.45" customHeight="1" x14ac:dyDescent="0.2">
      <c r="A169" s="821" t="s">
        <v>1878</v>
      </c>
      <c r="B169" s="822" t="s">
        <v>1679</v>
      </c>
      <c r="C169" s="822" t="s">
        <v>1734</v>
      </c>
      <c r="D169" s="822" t="s">
        <v>1835</v>
      </c>
      <c r="E169" s="822" t="s">
        <v>1836</v>
      </c>
      <c r="F169" s="831">
        <v>1</v>
      </c>
      <c r="G169" s="831">
        <v>14515</v>
      </c>
      <c r="H169" s="831"/>
      <c r="I169" s="831">
        <v>14515</v>
      </c>
      <c r="J169" s="831">
        <v>4</v>
      </c>
      <c r="K169" s="831">
        <v>58084</v>
      </c>
      <c r="L169" s="831"/>
      <c r="M169" s="831">
        <v>14521</v>
      </c>
      <c r="N169" s="831">
        <v>2</v>
      </c>
      <c r="O169" s="831">
        <v>29420</v>
      </c>
      <c r="P169" s="827"/>
      <c r="Q169" s="832">
        <v>14710</v>
      </c>
    </row>
    <row r="170" spans="1:17" ht="14.45" customHeight="1" x14ac:dyDescent="0.2">
      <c r="A170" s="821" t="s">
        <v>1878</v>
      </c>
      <c r="B170" s="822" t="s">
        <v>1679</v>
      </c>
      <c r="C170" s="822" t="s">
        <v>1734</v>
      </c>
      <c r="D170" s="822" t="s">
        <v>1783</v>
      </c>
      <c r="E170" s="822" t="s">
        <v>1784</v>
      </c>
      <c r="F170" s="831">
        <v>5</v>
      </c>
      <c r="G170" s="831">
        <v>6735</v>
      </c>
      <c r="H170" s="831"/>
      <c r="I170" s="831">
        <v>1347</v>
      </c>
      <c r="J170" s="831">
        <v>2</v>
      </c>
      <c r="K170" s="831">
        <v>2702</v>
      </c>
      <c r="L170" s="831"/>
      <c r="M170" s="831">
        <v>1351</v>
      </c>
      <c r="N170" s="831">
        <v>4</v>
      </c>
      <c r="O170" s="831">
        <v>5632</v>
      </c>
      <c r="P170" s="827"/>
      <c r="Q170" s="832">
        <v>1408</v>
      </c>
    </row>
    <row r="171" spans="1:17" ht="14.45" customHeight="1" x14ac:dyDescent="0.2">
      <c r="A171" s="821" t="s">
        <v>1878</v>
      </c>
      <c r="B171" s="822" t="s">
        <v>1679</v>
      </c>
      <c r="C171" s="822" t="s">
        <v>1734</v>
      </c>
      <c r="D171" s="822" t="s">
        <v>1785</v>
      </c>
      <c r="E171" s="822" t="s">
        <v>1786</v>
      </c>
      <c r="F171" s="831"/>
      <c r="G171" s="831"/>
      <c r="H171" s="831"/>
      <c r="I171" s="831"/>
      <c r="J171" s="831"/>
      <c r="K171" s="831"/>
      <c r="L171" s="831"/>
      <c r="M171" s="831"/>
      <c r="N171" s="831">
        <v>1</v>
      </c>
      <c r="O171" s="831">
        <v>537</v>
      </c>
      <c r="P171" s="827"/>
      <c r="Q171" s="832">
        <v>537</v>
      </c>
    </row>
    <row r="172" spans="1:17" ht="14.45" customHeight="1" x14ac:dyDescent="0.2">
      <c r="A172" s="821" t="s">
        <v>1878</v>
      </c>
      <c r="B172" s="822" t="s">
        <v>1679</v>
      </c>
      <c r="C172" s="822" t="s">
        <v>1734</v>
      </c>
      <c r="D172" s="822" t="s">
        <v>1797</v>
      </c>
      <c r="E172" s="822" t="s">
        <v>1798</v>
      </c>
      <c r="F172" s="831">
        <v>2</v>
      </c>
      <c r="G172" s="831">
        <v>1054</v>
      </c>
      <c r="H172" s="831"/>
      <c r="I172" s="831">
        <v>527</v>
      </c>
      <c r="J172" s="831">
        <v>1</v>
      </c>
      <c r="K172" s="831">
        <v>529</v>
      </c>
      <c r="L172" s="831"/>
      <c r="M172" s="831">
        <v>529</v>
      </c>
      <c r="N172" s="831">
        <v>1</v>
      </c>
      <c r="O172" s="831">
        <v>557</v>
      </c>
      <c r="P172" s="827"/>
      <c r="Q172" s="832">
        <v>557</v>
      </c>
    </row>
    <row r="173" spans="1:17" ht="14.45" customHeight="1" x14ac:dyDescent="0.2">
      <c r="A173" s="821" t="s">
        <v>1879</v>
      </c>
      <c r="B173" s="822" t="s">
        <v>1679</v>
      </c>
      <c r="C173" s="822" t="s">
        <v>1680</v>
      </c>
      <c r="D173" s="822" t="s">
        <v>1823</v>
      </c>
      <c r="E173" s="822" t="s">
        <v>915</v>
      </c>
      <c r="F173" s="831">
        <v>0.5</v>
      </c>
      <c r="G173" s="831">
        <v>327.76</v>
      </c>
      <c r="H173" s="831"/>
      <c r="I173" s="831">
        <v>655.52</v>
      </c>
      <c r="J173" s="831"/>
      <c r="K173" s="831"/>
      <c r="L173" s="831"/>
      <c r="M173" s="831"/>
      <c r="N173" s="831"/>
      <c r="O173" s="831"/>
      <c r="P173" s="827"/>
      <c r="Q173" s="832"/>
    </row>
    <row r="174" spans="1:17" ht="14.45" customHeight="1" x14ac:dyDescent="0.2">
      <c r="A174" s="821" t="s">
        <v>1879</v>
      </c>
      <c r="B174" s="822" t="s">
        <v>1679</v>
      </c>
      <c r="C174" s="822" t="s">
        <v>1683</v>
      </c>
      <c r="D174" s="822" t="s">
        <v>1704</v>
      </c>
      <c r="E174" s="822" t="s">
        <v>1705</v>
      </c>
      <c r="F174" s="831"/>
      <c r="G174" s="831"/>
      <c r="H174" s="831"/>
      <c r="I174" s="831"/>
      <c r="J174" s="831">
        <v>1050</v>
      </c>
      <c r="K174" s="831">
        <v>21063</v>
      </c>
      <c r="L174" s="831"/>
      <c r="M174" s="831">
        <v>20.059999999999999</v>
      </c>
      <c r="N174" s="831"/>
      <c r="O174" s="831"/>
      <c r="P174" s="827"/>
      <c r="Q174" s="832"/>
    </row>
    <row r="175" spans="1:17" ht="14.45" customHeight="1" x14ac:dyDescent="0.2">
      <c r="A175" s="821" t="s">
        <v>1879</v>
      </c>
      <c r="B175" s="822" t="s">
        <v>1679</v>
      </c>
      <c r="C175" s="822" t="s">
        <v>1683</v>
      </c>
      <c r="D175" s="822" t="s">
        <v>1712</v>
      </c>
      <c r="E175" s="822" t="s">
        <v>1713</v>
      </c>
      <c r="F175" s="831"/>
      <c r="G175" s="831"/>
      <c r="H175" s="831"/>
      <c r="I175" s="831"/>
      <c r="J175" s="831">
        <v>830</v>
      </c>
      <c r="K175" s="831">
        <v>3037.8</v>
      </c>
      <c r="L175" s="831"/>
      <c r="M175" s="831">
        <v>3.66</v>
      </c>
      <c r="N175" s="831"/>
      <c r="O175" s="831"/>
      <c r="P175" s="827"/>
      <c r="Q175" s="832"/>
    </row>
    <row r="176" spans="1:17" ht="14.45" customHeight="1" x14ac:dyDescent="0.2">
      <c r="A176" s="821" t="s">
        <v>1879</v>
      </c>
      <c r="B176" s="822" t="s">
        <v>1679</v>
      </c>
      <c r="C176" s="822" t="s">
        <v>1683</v>
      </c>
      <c r="D176" s="822" t="s">
        <v>1825</v>
      </c>
      <c r="E176" s="822" t="s">
        <v>1826</v>
      </c>
      <c r="F176" s="831">
        <v>203</v>
      </c>
      <c r="G176" s="831">
        <v>6897.94</v>
      </c>
      <c r="H176" s="831"/>
      <c r="I176" s="831">
        <v>33.979999999999997</v>
      </c>
      <c r="J176" s="831">
        <v>331</v>
      </c>
      <c r="K176" s="831">
        <v>11297.029999999999</v>
      </c>
      <c r="L176" s="831"/>
      <c r="M176" s="831">
        <v>34.129999999999995</v>
      </c>
      <c r="N176" s="831">
        <v>209</v>
      </c>
      <c r="O176" s="831">
        <v>7195.87</v>
      </c>
      <c r="P176" s="827"/>
      <c r="Q176" s="832">
        <v>34.43</v>
      </c>
    </row>
    <row r="177" spans="1:17" ht="14.45" customHeight="1" x14ac:dyDescent="0.2">
      <c r="A177" s="821" t="s">
        <v>1879</v>
      </c>
      <c r="B177" s="822" t="s">
        <v>1679</v>
      </c>
      <c r="C177" s="822" t="s">
        <v>1734</v>
      </c>
      <c r="D177" s="822" t="s">
        <v>1765</v>
      </c>
      <c r="E177" s="822" t="s">
        <v>1766</v>
      </c>
      <c r="F177" s="831"/>
      <c r="G177" s="831"/>
      <c r="H177" s="831"/>
      <c r="I177" s="831"/>
      <c r="J177" s="831">
        <v>6</v>
      </c>
      <c r="K177" s="831">
        <v>11010</v>
      </c>
      <c r="L177" s="831"/>
      <c r="M177" s="831">
        <v>1835</v>
      </c>
      <c r="N177" s="831"/>
      <c r="O177" s="831"/>
      <c r="P177" s="827"/>
      <c r="Q177" s="832"/>
    </row>
    <row r="178" spans="1:17" ht="14.45" customHeight="1" x14ac:dyDescent="0.2">
      <c r="A178" s="821" t="s">
        <v>1879</v>
      </c>
      <c r="B178" s="822" t="s">
        <v>1679</v>
      </c>
      <c r="C178" s="822" t="s">
        <v>1734</v>
      </c>
      <c r="D178" s="822" t="s">
        <v>1767</v>
      </c>
      <c r="E178" s="822" t="s">
        <v>1768</v>
      </c>
      <c r="F178" s="831"/>
      <c r="G178" s="831"/>
      <c r="H178" s="831"/>
      <c r="I178" s="831"/>
      <c r="J178" s="831">
        <v>2</v>
      </c>
      <c r="K178" s="831">
        <v>866</v>
      </c>
      <c r="L178" s="831"/>
      <c r="M178" s="831">
        <v>433</v>
      </c>
      <c r="N178" s="831"/>
      <c r="O178" s="831"/>
      <c r="P178" s="827"/>
      <c r="Q178" s="832"/>
    </row>
    <row r="179" spans="1:17" ht="14.45" customHeight="1" x14ac:dyDescent="0.2">
      <c r="A179" s="821" t="s">
        <v>1879</v>
      </c>
      <c r="B179" s="822" t="s">
        <v>1679</v>
      </c>
      <c r="C179" s="822" t="s">
        <v>1734</v>
      </c>
      <c r="D179" s="822" t="s">
        <v>1835</v>
      </c>
      <c r="E179" s="822" t="s">
        <v>1836</v>
      </c>
      <c r="F179" s="831">
        <v>1</v>
      </c>
      <c r="G179" s="831">
        <v>14515</v>
      </c>
      <c r="H179" s="831"/>
      <c r="I179" s="831">
        <v>14515</v>
      </c>
      <c r="J179" s="831">
        <v>2</v>
      </c>
      <c r="K179" s="831">
        <v>29042</v>
      </c>
      <c r="L179" s="831"/>
      <c r="M179" s="831">
        <v>14521</v>
      </c>
      <c r="N179" s="831">
        <v>1</v>
      </c>
      <c r="O179" s="831">
        <v>14710</v>
      </c>
      <c r="P179" s="827"/>
      <c r="Q179" s="832">
        <v>14710</v>
      </c>
    </row>
    <row r="180" spans="1:17" ht="14.45" customHeight="1" x14ac:dyDescent="0.2">
      <c r="A180" s="821" t="s">
        <v>1879</v>
      </c>
      <c r="B180" s="822" t="s">
        <v>1679</v>
      </c>
      <c r="C180" s="822" t="s">
        <v>1734</v>
      </c>
      <c r="D180" s="822" t="s">
        <v>1783</v>
      </c>
      <c r="E180" s="822" t="s">
        <v>1784</v>
      </c>
      <c r="F180" s="831"/>
      <c r="G180" s="831"/>
      <c r="H180" s="831"/>
      <c r="I180" s="831"/>
      <c r="J180" s="831">
        <v>1</v>
      </c>
      <c r="K180" s="831">
        <v>1351</v>
      </c>
      <c r="L180" s="831"/>
      <c r="M180" s="831">
        <v>1351</v>
      </c>
      <c r="N180" s="831"/>
      <c r="O180" s="831"/>
      <c r="P180" s="827"/>
      <c r="Q180" s="832"/>
    </row>
    <row r="181" spans="1:17" ht="14.45" customHeight="1" x14ac:dyDescent="0.2">
      <c r="A181" s="821" t="s">
        <v>1879</v>
      </c>
      <c r="B181" s="822" t="s">
        <v>1679</v>
      </c>
      <c r="C181" s="822" t="s">
        <v>1734</v>
      </c>
      <c r="D181" s="822" t="s">
        <v>1787</v>
      </c>
      <c r="E181" s="822" t="s">
        <v>1788</v>
      </c>
      <c r="F181" s="831"/>
      <c r="G181" s="831"/>
      <c r="H181" s="831"/>
      <c r="I181" s="831"/>
      <c r="J181" s="831">
        <v>2</v>
      </c>
      <c r="K181" s="831">
        <v>4702</v>
      </c>
      <c r="L181" s="831"/>
      <c r="M181" s="831">
        <v>2351</v>
      </c>
      <c r="N181" s="831"/>
      <c r="O181" s="831"/>
      <c r="P181" s="827"/>
      <c r="Q181" s="832"/>
    </row>
    <row r="182" spans="1:17" ht="14.45" customHeight="1" x14ac:dyDescent="0.2">
      <c r="A182" s="821" t="s">
        <v>1879</v>
      </c>
      <c r="B182" s="822" t="s">
        <v>1679</v>
      </c>
      <c r="C182" s="822" t="s">
        <v>1734</v>
      </c>
      <c r="D182" s="822" t="s">
        <v>1791</v>
      </c>
      <c r="E182" s="822" t="s">
        <v>1792</v>
      </c>
      <c r="F182" s="831"/>
      <c r="G182" s="831"/>
      <c r="H182" s="831"/>
      <c r="I182" s="831"/>
      <c r="J182" s="831">
        <v>1</v>
      </c>
      <c r="K182" s="831">
        <v>360</v>
      </c>
      <c r="L182" s="831"/>
      <c r="M182" s="831">
        <v>360</v>
      </c>
      <c r="N182" s="831">
        <v>2</v>
      </c>
      <c r="O182" s="831">
        <v>776</v>
      </c>
      <c r="P182" s="827"/>
      <c r="Q182" s="832">
        <v>388</v>
      </c>
    </row>
    <row r="183" spans="1:17" ht="14.45" customHeight="1" x14ac:dyDescent="0.2">
      <c r="A183" s="821" t="s">
        <v>1879</v>
      </c>
      <c r="B183" s="822" t="s">
        <v>1679</v>
      </c>
      <c r="C183" s="822" t="s">
        <v>1734</v>
      </c>
      <c r="D183" s="822" t="s">
        <v>1880</v>
      </c>
      <c r="E183" s="822" t="s">
        <v>1881</v>
      </c>
      <c r="F183" s="831">
        <v>4</v>
      </c>
      <c r="G183" s="831">
        <v>2828</v>
      </c>
      <c r="H183" s="831"/>
      <c r="I183" s="831">
        <v>707</v>
      </c>
      <c r="J183" s="831"/>
      <c r="K183" s="831"/>
      <c r="L183" s="831"/>
      <c r="M183" s="831"/>
      <c r="N183" s="831"/>
      <c r="O183" s="831"/>
      <c r="P183" s="827"/>
      <c r="Q183" s="832"/>
    </row>
    <row r="184" spans="1:17" ht="14.45" customHeight="1" x14ac:dyDescent="0.2">
      <c r="A184" s="821" t="s">
        <v>1879</v>
      </c>
      <c r="B184" s="822" t="s">
        <v>1679</v>
      </c>
      <c r="C184" s="822" t="s">
        <v>1734</v>
      </c>
      <c r="D184" s="822" t="s">
        <v>1805</v>
      </c>
      <c r="E184" s="822" t="s">
        <v>1806</v>
      </c>
      <c r="F184" s="831"/>
      <c r="G184" s="831"/>
      <c r="H184" s="831"/>
      <c r="I184" s="831"/>
      <c r="J184" s="831">
        <v>2</v>
      </c>
      <c r="K184" s="831">
        <v>1448</v>
      </c>
      <c r="L184" s="831"/>
      <c r="M184" s="831">
        <v>724</v>
      </c>
      <c r="N184" s="831"/>
      <c r="O184" s="831"/>
      <c r="P184" s="827"/>
      <c r="Q184" s="832"/>
    </row>
    <row r="185" spans="1:17" ht="14.45" customHeight="1" x14ac:dyDescent="0.2">
      <c r="A185" s="821" t="s">
        <v>1882</v>
      </c>
      <c r="B185" s="822" t="s">
        <v>1679</v>
      </c>
      <c r="C185" s="822" t="s">
        <v>1680</v>
      </c>
      <c r="D185" s="822" t="s">
        <v>1821</v>
      </c>
      <c r="E185" s="822"/>
      <c r="F185" s="831">
        <v>0.5</v>
      </c>
      <c r="G185" s="831">
        <v>909.52</v>
      </c>
      <c r="H185" s="831"/>
      <c r="I185" s="831">
        <v>1819.04</v>
      </c>
      <c r="J185" s="831"/>
      <c r="K185" s="831"/>
      <c r="L185" s="831"/>
      <c r="M185" s="831"/>
      <c r="N185" s="831"/>
      <c r="O185" s="831"/>
      <c r="P185" s="827"/>
      <c r="Q185" s="832"/>
    </row>
    <row r="186" spans="1:17" ht="14.45" customHeight="1" x14ac:dyDescent="0.2">
      <c r="A186" s="821" t="s">
        <v>1882</v>
      </c>
      <c r="B186" s="822" t="s">
        <v>1679</v>
      </c>
      <c r="C186" s="822" t="s">
        <v>1680</v>
      </c>
      <c r="D186" s="822" t="s">
        <v>1823</v>
      </c>
      <c r="E186" s="822" t="s">
        <v>915</v>
      </c>
      <c r="F186" s="831">
        <v>3.7</v>
      </c>
      <c r="G186" s="831">
        <v>2425.42</v>
      </c>
      <c r="H186" s="831"/>
      <c r="I186" s="831">
        <v>655.51891891891887</v>
      </c>
      <c r="J186" s="831"/>
      <c r="K186" s="831"/>
      <c r="L186" s="831"/>
      <c r="M186" s="831"/>
      <c r="N186" s="831"/>
      <c r="O186" s="831"/>
      <c r="P186" s="827"/>
      <c r="Q186" s="832"/>
    </row>
    <row r="187" spans="1:17" ht="14.45" customHeight="1" x14ac:dyDescent="0.2">
      <c r="A187" s="821" t="s">
        <v>1882</v>
      </c>
      <c r="B187" s="822" t="s">
        <v>1679</v>
      </c>
      <c r="C187" s="822" t="s">
        <v>1683</v>
      </c>
      <c r="D187" s="822" t="s">
        <v>1686</v>
      </c>
      <c r="E187" s="822" t="s">
        <v>1687</v>
      </c>
      <c r="F187" s="831">
        <v>190</v>
      </c>
      <c r="G187" s="831">
        <v>505.4</v>
      </c>
      <c r="H187" s="831"/>
      <c r="I187" s="831">
        <v>2.6599999999999997</v>
      </c>
      <c r="J187" s="831"/>
      <c r="K187" s="831"/>
      <c r="L187" s="831"/>
      <c r="M187" s="831"/>
      <c r="N187" s="831"/>
      <c r="O187" s="831"/>
      <c r="P187" s="827"/>
      <c r="Q187" s="832"/>
    </row>
    <row r="188" spans="1:17" ht="14.45" customHeight="1" x14ac:dyDescent="0.2">
      <c r="A188" s="821" t="s">
        <v>1882</v>
      </c>
      <c r="B188" s="822" t="s">
        <v>1679</v>
      </c>
      <c r="C188" s="822" t="s">
        <v>1683</v>
      </c>
      <c r="D188" s="822" t="s">
        <v>1688</v>
      </c>
      <c r="E188" s="822" t="s">
        <v>1689</v>
      </c>
      <c r="F188" s="831">
        <v>11981</v>
      </c>
      <c r="G188" s="831">
        <v>86916.35</v>
      </c>
      <c r="H188" s="831"/>
      <c r="I188" s="831">
        <v>7.2545154828478431</v>
      </c>
      <c r="J188" s="831">
        <v>7391</v>
      </c>
      <c r="K188" s="831">
        <v>52752.749999999993</v>
      </c>
      <c r="L188" s="831"/>
      <c r="M188" s="831">
        <v>7.1374306589094836</v>
      </c>
      <c r="N188" s="831">
        <v>9641</v>
      </c>
      <c r="O188" s="831">
        <v>70287.350000000006</v>
      </c>
      <c r="P188" s="827"/>
      <c r="Q188" s="832">
        <v>7.2904626076133185</v>
      </c>
    </row>
    <row r="189" spans="1:17" ht="14.45" customHeight="1" x14ac:dyDescent="0.2">
      <c r="A189" s="821" t="s">
        <v>1882</v>
      </c>
      <c r="B189" s="822" t="s">
        <v>1679</v>
      </c>
      <c r="C189" s="822" t="s">
        <v>1683</v>
      </c>
      <c r="D189" s="822" t="s">
        <v>1692</v>
      </c>
      <c r="E189" s="822" t="s">
        <v>1693</v>
      </c>
      <c r="F189" s="831">
        <v>2942</v>
      </c>
      <c r="G189" s="831">
        <v>15603.539999999999</v>
      </c>
      <c r="H189" s="831"/>
      <c r="I189" s="831">
        <v>5.3037185588035349</v>
      </c>
      <c r="J189" s="831">
        <v>343</v>
      </c>
      <c r="K189" s="831">
        <v>1773.31</v>
      </c>
      <c r="L189" s="831"/>
      <c r="M189" s="831">
        <v>5.17</v>
      </c>
      <c r="N189" s="831"/>
      <c r="O189" s="831"/>
      <c r="P189" s="827"/>
      <c r="Q189" s="832"/>
    </row>
    <row r="190" spans="1:17" ht="14.45" customHeight="1" x14ac:dyDescent="0.2">
      <c r="A190" s="821" t="s">
        <v>1882</v>
      </c>
      <c r="B190" s="822" t="s">
        <v>1679</v>
      </c>
      <c r="C190" s="822" t="s">
        <v>1683</v>
      </c>
      <c r="D190" s="822" t="s">
        <v>1696</v>
      </c>
      <c r="E190" s="822" t="s">
        <v>1697</v>
      </c>
      <c r="F190" s="831">
        <v>482</v>
      </c>
      <c r="G190" s="831">
        <v>4530.8</v>
      </c>
      <c r="H190" s="831"/>
      <c r="I190" s="831">
        <v>9.4</v>
      </c>
      <c r="J190" s="831"/>
      <c r="K190" s="831"/>
      <c r="L190" s="831"/>
      <c r="M190" s="831"/>
      <c r="N190" s="831"/>
      <c r="O190" s="831"/>
      <c r="P190" s="827"/>
      <c r="Q190" s="832"/>
    </row>
    <row r="191" spans="1:17" ht="14.45" customHeight="1" x14ac:dyDescent="0.2">
      <c r="A191" s="821" t="s">
        <v>1882</v>
      </c>
      <c r="B191" s="822" t="s">
        <v>1679</v>
      </c>
      <c r="C191" s="822" t="s">
        <v>1683</v>
      </c>
      <c r="D191" s="822" t="s">
        <v>1704</v>
      </c>
      <c r="E191" s="822" t="s">
        <v>1705</v>
      </c>
      <c r="F191" s="831"/>
      <c r="G191" s="831"/>
      <c r="H191" s="831"/>
      <c r="I191" s="831"/>
      <c r="J191" s="831">
        <v>550</v>
      </c>
      <c r="K191" s="831">
        <v>11033</v>
      </c>
      <c r="L191" s="831"/>
      <c r="M191" s="831">
        <v>20.059999999999999</v>
      </c>
      <c r="N191" s="831"/>
      <c r="O191" s="831"/>
      <c r="P191" s="827"/>
      <c r="Q191" s="832"/>
    </row>
    <row r="192" spans="1:17" ht="14.45" customHeight="1" x14ac:dyDescent="0.2">
      <c r="A192" s="821" t="s">
        <v>1882</v>
      </c>
      <c r="B192" s="822" t="s">
        <v>1679</v>
      </c>
      <c r="C192" s="822" t="s">
        <v>1683</v>
      </c>
      <c r="D192" s="822" t="s">
        <v>1708</v>
      </c>
      <c r="E192" s="822" t="s">
        <v>1709</v>
      </c>
      <c r="F192" s="831">
        <v>51</v>
      </c>
      <c r="G192" s="831">
        <v>92789.759999999995</v>
      </c>
      <c r="H192" s="831"/>
      <c r="I192" s="831">
        <v>1819.4070588235293</v>
      </c>
      <c r="J192" s="831">
        <v>23</v>
      </c>
      <c r="K192" s="831">
        <v>42453.200000000004</v>
      </c>
      <c r="L192" s="831"/>
      <c r="M192" s="831">
        <v>1845.7913043478263</v>
      </c>
      <c r="N192" s="831">
        <v>18</v>
      </c>
      <c r="O192" s="831">
        <v>33354.899999999994</v>
      </c>
      <c r="P192" s="827"/>
      <c r="Q192" s="832">
        <v>1853.0499999999997</v>
      </c>
    </row>
    <row r="193" spans="1:17" ht="14.45" customHeight="1" x14ac:dyDescent="0.2">
      <c r="A193" s="821" t="s">
        <v>1882</v>
      </c>
      <c r="B193" s="822" t="s">
        <v>1679</v>
      </c>
      <c r="C193" s="822" t="s">
        <v>1683</v>
      </c>
      <c r="D193" s="822" t="s">
        <v>1712</v>
      </c>
      <c r="E193" s="822" t="s">
        <v>1713</v>
      </c>
      <c r="F193" s="831">
        <v>8313</v>
      </c>
      <c r="G193" s="831">
        <v>31216.98</v>
      </c>
      <c r="H193" s="831"/>
      <c r="I193" s="831">
        <v>3.7552002887044389</v>
      </c>
      <c r="J193" s="831">
        <v>8347</v>
      </c>
      <c r="K193" s="831">
        <v>30550.019999999997</v>
      </c>
      <c r="L193" s="831"/>
      <c r="M193" s="831">
        <v>3.6599999999999997</v>
      </c>
      <c r="N193" s="831">
        <v>2231</v>
      </c>
      <c r="O193" s="831">
        <v>8500.11</v>
      </c>
      <c r="P193" s="827"/>
      <c r="Q193" s="832">
        <v>3.81</v>
      </c>
    </row>
    <row r="194" spans="1:17" ht="14.45" customHeight="1" x14ac:dyDescent="0.2">
      <c r="A194" s="821" t="s">
        <v>1882</v>
      </c>
      <c r="B194" s="822" t="s">
        <v>1679</v>
      </c>
      <c r="C194" s="822" t="s">
        <v>1683</v>
      </c>
      <c r="D194" s="822" t="s">
        <v>1714</v>
      </c>
      <c r="E194" s="822" t="s">
        <v>1715</v>
      </c>
      <c r="F194" s="831">
        <v>842</v>
      </c>
      <c r="G194" s="831">
        <v>5085.68</v>
      </c>
      <c r="H194" s="831"/>
      <c r="I194" s="831">
        <v>6.04</v>
      </c>
      <c r="J194" s="831"/>
      <c r="K194" s="831"/>
      <c r="L194" s="831"/>
      <c r="M194" s="831"/>
      <c r="N194" s="831"/>
      <c r="O194" s="831"/>
      <c r="P194" s="827"/>
      <c r="Q194" s="832"/>
    </row>
    <row r="195" spans="1:17" ht="14.45" customHeight="1" x14ac:dyDescent="0.2">
      <c r="A195" s="821" t="s">
        <v>1882</v>
      </c>
      <c r="B195" s="822" t="s">
        <v>1679</v>
      </c>
      <c r="C195" s="822" t="s">
        <v>1683</v>
      </c>
      <c r="D195" s="822" t="s">
        <v>1825</v>
      </c>
      <c r="E195" s="822" t="s">
        <v>1826</v>
      </c>
      <c r="F195" s="831">
        <v>4582</v>
      </c>
      <c r="G195" s="831">
        <v>155781.47999999998</v>
      </c>
      <c r="H195" s="831"/>
      <c r="I195" s="831">
        <v>33.998577040593624</v>
      </c>
      <c r="J195" s="831">
        <v>3253</v>
      </c>
      <c r="K195" s="831">
        <v>111022.33</v>
      </c>
      <c r="L195" s="831"/>
      <c r="M195" s="831">
        <v>34.129213034122351</v>
      </c>
      <c r="N195" s="831">
        <v>3478</v>
      </c>
      <c r="O195" s="831">
        <v>119747.54000000001</v>
      </c>
      <c r="P195" s="827"/>
      <c r="Q195" s="832">
        <v>34.43</v>
      </c>
    </row>
    <row r="196" spans="1:17" ht="14.45" customHeight="1" x14ac:dyDescent="0.2">
      <c r="A196" s="821" t="s">
        <v>1882</v>
      </c>
      <c r="B196" s="822" t="s">
        <v>1679</v>
      </c>
      <c r="C196" s="822" t="s">
        <v>1683</v>
      </c>
      <c r="D196" s="822" t="s">
        <v>1718</v>
      </c>
      <c r="E196" s="822" t="s">
        <v>1719</v>
      </c>
      <c r="F196" s="831"/>
      <c r="G196" s="831"/>
      <c r="H196" s="831"/>
      <c r="I196" s="831"/>
      <c r="J196" s="831">
        <v>206</v>
      </c>
      <c r="K196" s="831">
        <v>4243.6000000000004</v>
      </c>
      <c r="L196" s="831"/>
      <c r="M196" s="831">
        <v>20.6</v>
      </c>
      <c r="N196" s="831">
        <v>300</v>
      </c>
      <c r="O196" s="831">
        <v>6330</v>
      </c>
      <c r="P196" s="827"/>
      <c r="Q196" s="832">
        <v>21.1</v>
      </c>
    </row>
    <row r="197" spans="1:17" ht="14.45" customHeight="1" x14ac:dyDescent="0.2">
      <c r="A197" s="821" t="s">
        <v>1882</v>
      </c>
      <c r="B197" s="822" t="s">
        <v>1679</v>
      </c>
      <c r="C197" s="822" t="s">
        <v>1683</v>
      </c>
      <c r="D197" s="822" t="s">
        <v>1829</v>
      </c>
      <c r="E197" s="822" t="s">
        <v>1830</v>
      </c>
      <c r="F197" s="831"/>
      <c r="G197" s="831"/>
      <c r="H197" s="831"/>
      <c r="I197" s="831"/>
      <c r="J197" s="831"/>
      <c r="K197" s="831"/>
      <c r="L197" s="831"/>
      <c r="M197" s="831"/>
      <c r="N197" s="831">
        <v>226</v>
      </c>
      <c r="O197" s="831">
        <v>14398.46</v>
      </c>
      <c r="P197" s="827"/>
      <c r="Q197" s="832">
        <v>63.709999999999994</v>
      </c>
    </row>
    <row r="198" spans="1:17" ht="14.45" customHeight="1" x14ac:dyDescent="0.2">
      <c r="A198" s="821" t="s">
        <v>1882</v>
      </c>
      <c r="B198" s="822" t="s">
        <v>1679</v>
      </c>
      <c r="C198" s="822" t="s">
        <v>1734</v>
      </c>
      <c r="D198" s="822" t="s">
        <v>1735</v>
      </c>
      <c r="E198" s="822" t="s">
        <v>1736</v>
      </c>
      <c r="F198" s="831"/>
      <c r="G198" s="831"/>
      <c r="H198" s="831"/>
      <c r="I198" s="831"/>
      <c r="J198" s="831">
        <v>1</v>
      </c>
      <c r="K198" s="831">
        <v>38</v>
      </c>
      <c r="L198" s="831"/>
      <c r="M198" s="831">
        <v>38</v>
      </c>
      <c r="N198" s="831"/>
      <c r="O198" s="831"/>
      <c r="P198" s="827"/>
      <c r="Q198" s="832"/>
    </row>
    <row r="199" spans="1:17" ht="14.45" customHeight="1" x14ac:dyDescent="0.2">
      <c r="A199" s="821" t="s">
        <v>1882</v>
      </c>
      <c r="B199" s="822" t="s">
        <v>1679</v>
      </c>
      <c r="C199" s="822" t="s">
        <v>1734</v>
      </c>
      <c r="D199" s="822" t="s">
        <v>1737</v>
      </c>
      <c r="E199" s="822" t="s">
        <v>1738</v>
      </c>
      <c r="F199" s="831">
        <v>2</v>
      </c>
      <c r="G199" s="831">
        <v>894</v>
      </c>
      <c r="H199" s="831"/>
      <c r="I199" s="831">
        <v>447</v>
      </c>
      <c r="J199" s="831"/>
      <c r="K199" s="831"/>
      <c r="L199" s="831"/>
      <c r="M199" s="831"/>
      <c r="N199" s="831"/>
      <c r="O199" s="831"/>
      <c r="P199" s="827"/>
      <c r="Q199" s="832"/>
    </row>
    <row r="200" spans="1:17" ht="14.45" customHeight="1" x14ac:dyDescent="0.2">
      <c r="A200" s="821" t="s">
        <v>1882</v>
      </c>
      <c r="B200" s="822" t="s">
        <v>1679</v>
      </c>
      <c r="C200" s="822" t="s">
        <v>1734</v>
      </c>
      <c r="D200" s="822" t="s">
        <v>1755</v>
      </c>
      <c r="E200" s="822" t="s">
        <v>1756</v>
      </c>
      <c r="F200" s="831">
        <v>3</v>
      </c>
      <c r="G200" s="831">
        <v>5760</v>
      </c>
      <c r="H200" s="831"/>
      <c r="I200" s="831">
        <v>1920</v>
      </c>
      <c r="J200" s="831"/>
      <c r="K200" s="831"/>
      <c r="L200" s="831"/>
      <c r="M200" s="831"/>
      <c r="N200" s="831"/>
      <c r="O200" s="831"/>
      <c r="P200" s="827"/>
      <c r="Q200" s="832"/>
    </row>
    <row r="201" spans="1:17" ht="14.45" customHeight="1" x14ac:dyDescent="0.2">
      <c r="A201" s="821" t="s">
        <v>1882</v>
      </c>
      <c r="B201" s="822" t="s">
        <v>1679</v>
      </c>
      <c r="C201" s="822" t="s">
        <v>1734</v>
      </c>
      <c r="D201" s="822" t="s">
        <v>1759</v>
      </c>
      <c r="E201" s="822" t="s">
        <v>1760</v>
      </c>
      <c r="F201" s="831">
        <v>50</v>
      </c>
      <c r="G201" s="831">
        <v>34250</v>
      </c>
      <c r="H201" s="831"/>
      <c r="I201" s="831">
        <v>685</v>
      </c>
      <c r="J201" s="831">
        <v>23</v>
      </c>
      <c r="K201" s="831">
        <v>15801</v>
      </c>
      <c r="L201" s="831"/>
      <c r="M201" s="831">
        <v>687</v>
      </c>
      <c r="N201" s="831">
        <v>18</v>
      </c>
      <c r="O201" s="831">
        <v>12870</v>
      </c>
      <c r="P201" s="827"/>
      <c r="Q201" s="832">
        <v>715</v>
      </c>
    </row>
    <row r="202" spans="1:17" ht="14.45" customHeight="1" x14ac:dyDescent="0.2">
      <c r="A202" s="821" t="s">
        <v>1882</v>
      </c>
      <c r="B202" s="822" t="s">
        <v>1679</v>
      </c>
      <c r="C202" s="822" t="s">
        <v>1734</v>
      </c>
      <c r="D202" s="822" t="s">
        <v>1761</v>
      </c>
      <c r="E202" s="822" t="s">
        <v>1762</v>
      </c>
      <c r="F202" s="831"/>
      <c r="G202" s="831"/>
      <c r="H202" s="831"/>
      <c r="I202" s="831"/>
      <c r="J202" s="831">
        <v>1</v>
      </c>
      <c r="K202" s="831">
        <v>722</v>
      </c>
      <c r="L202" s="831"/>
      <c r="M202" s="831">
        <v>722</v>
      </c>
      <c r="N202" s="831">
        <v>1</v>
      </c>
      <c r="O202" s="831">
        <v>754</v>
      </c>
      <c r="P202" s="827"/>
      <c r="Q202" s="832">
        <v>754</v>
      </c>
    </row>
    <row r="203" spans="1:17" ht="14.45" customHeight="1" x14ac:dyDescent="0.2">
      <c r="A203" s="821" t="s">
        <v>1882</v>
      </c>
      <c r="B203" s="822" t="s">
        <v>1679</v>
      </c>
      <c r="C203" s="822" t="s">
        <v>1734</v>
      </c>
      <c r="D203" s="822" t="s">
        <v>1765</v>
      </c>
      <c r="E203" s="822" t="s">
        <v>1766</v>
      </c>
      <c r="F203" s="831">
        <v>119</v>
      </c>
      <c r="G203" s="831">
        <v>217889</v>
      </c>
      <c r="H203" s="831"/>
      <c r="I203" s="831">
        <v>1831</v>
      </c>
      <c r="J203" s="831">
        <v>85</v>
      </c>
      <c r="K203" s="831">
        <v>155975</v>
      </c>
      <c r="L203" s="831"/>
      <c r="M203" s="831">
        <v>1835</v>
      </c>
      <c r="N203" s="831">
        <v>86</v>
      </c>
      <c r="O203" s="831">
        <v>164174</v>
      </c>
      <c r="P203" s="827"/>
      <c r="Q203" s="832">
        <v>1909</v>
      </c>
    </row>
    <row r="204" spans="1:17" ht="14.45" customHeight="1" x14ac:dyDescent="0.2">
      <c r="A204" s="821" t="s">
        <v>1882</v>
      </c>
      <c r="B204" s="822" t="s">
        <v>1679</v>
      </c>
      <c r="C204" s="822" t="s">
        <v>1734</v>
      </c>
      <c r="D204" s="822" t="s">
        <v>1767</v>
      </c>
      <c r="E204" s="822" t="s">
        <v>1768</v>
      </c>
      <c r="F204" s="831">
        <v>10</v>
      </c>
      <c r="G204" s="831">
        <v>4310</v>
      </c>
      <c r="H204" s="831"/>
      <c r="I204" s="831">
        <v>431</v>
      </c>
      <c r="J204" s="831">
        <v>3</v>
      </c>
      <c r="K204" s="831">
        <v>1299</v>
      </c>
      <c r="L204" s="831"/>
      <c r="M204" s="831">
        <v>433</v>
      </c>
      <c r="N204" s="831">
        <v>5</v>
      </c>
      <c r="O204" s="831">
        <v>2260</v>
      </c>
      <c r="P204" s="827"/>
      <c r="Q204" s="832">
        <v>452</v>
      </c>
    </row>
    <row r="205" spans="1:17" ht="14.45" customHeight="1" x14ac:dyDescent="0.2">
      <c r="A205" s="821" t="s">
        <v>1882</v>
      </c>
      <c r="B205" s="822" t="s">
        <v>1679</v>
      </c>
      <c r="C205" s="822" t="s">
        <v>1734</v>
      </c>
      <c r="D205" s="822" t="s">
        <v>1835</v>
      </c>
      <c r="E205" s="822" t="s">
        <v>1836</v>
      </c>
      <c r="F205" s="831">
        <v>17</v>
      </c>
      <c r="G205" s="831">
        <v>246755</v>
      </c>
      <c r="H205" s="831"/>
      <c r="I205" s="831">
        <v>14515</v>
      </c>
      <c r="J205" s="831">
        <v>14</v>
      </c>
      <c r="K205" s="831">
        <v>203294</v>
      </c>
      <c r="L205" s="831"/>
      <c r="M205" s="831">
        <v>14521</v>
      </c>
      <c r="N205" s="831">
        <v>16</v>
      </c>
      <c r="O205" s="831">
        <v>235360</v>
      </c>
      <c r="P205" s="827"/>
      <c r="Q205" s="832">
        <v>14710</v>
      </c>
    </row>
    <row r="206" spans="1:17" ht="14.45" customHeight="1" x14ac:dyDescent="0.2">
      <c r="A206" s="821" t="s">
        <v>1882</v>
      </c>
      <c r="B206" s="822" t="s">
        <v>1679</v>
      </c>
      <c r="C206" s="822" t="s">
        <v>1734</v>
      </c>
      <c r="D206" s="822" t="s">
        <v>1781</v>
      </c>
      <c r="E206" s="822" t="s">
        <v>1782</v>
      </c>
      <c r="F206" s="831">
        <v>1</v>
      </c>
      <c r="G206" s="831">
        <v>438</v>
      </c>
      <c r="H206" s="831"/>
      <c r="I206" s="831">
        <v>438</v>
      </c>
      <c r="J206" s="831"/>
      <c r="K206" s="831"/>
      <c r="L206" s="831"/>
      <c r="M206" s="831"/>
      <c r="N206" s="831"/>
      <c r="O206" s="831"/>
      <c r="P206" s="827"/>
      <c r="Q206" s="832"/>
    </row>
    <row r="207" spans="1:17" ht="14.45" customHeight="1" x14ac:dyDescent="0.2">
      <c r="A207" s="821" t="s">
        <v>1882</v>
      </c>
      <c r="B207" s="822" t="s">
        <v>1679</v>
      </c>
      <c r="C207" s="822" t="s">
        <v>1734</v>
      </c>
      <c r="D207" s="822" t="s">
        <v>1783</v>
      </c>
      <c r="E207" s="822" t="s">
        <v>1784</v>
      </c>
      <c r="F207" s="831">
        <v>12</v>
      </c>
      <c r="G207" s="831">
        <v>16164</v>
      </c>
      <c r="H207" s="831"/>
      <c r="I207" s="831">
        <v>1347</v>
      </c>
      <c r="J207" s="831">
        <v>12</v>
      </c>
      <c r="K207" s="831">
        <v>16212</v>
      </c>
      <c r="L207" s="831"/>
      <c r="M207" s="831">
        <v>1351</v>
      </c>
      <c r="N207" s="831">
        <v>3</v>
      </c>
      <c r="O207" s="831">
        <v>4224</v>
      </c>
      <c r="P207" s="827"/>
      <c r="Q207" s="832">
        <v>1408</v>
      </c>
    </row>
    <row r="208" spans="1:17" ht="14.45" customHeight="1" x14ac:dyDescent="0.2">
      <c r="A208" s="821" t="s">
        <v>1882</v>
      </c>
      <c r="B208" s="822" t="s">
        <v>1679</v>
      </c>
      <c r="C208" s="822" t="s">
        <v>1734</v>
      </c>
      <c r="D208" s="822" t="s">
        <v>1785</v>
      </c>
      <c r="E208" s="822" t="s">
        <v>1786</v>
      </c>
      <c r="F208" s="831">
        <v>72</v>
      </c>
      <c r="G208" s="831">
        <v>36864</v>
      </c>
      <c r="H208" s="831"/>
      <c r="I208" s="831">
        <v>512</v>
      </c>
      <c r="J208" s="831">
        <v>48</v>
      </c>
      <c r="K208" s="831">
        <v>24672</v>
      </c>
      <c r="L208" s="831"/>
      <c r="M208" s="831">
        <v>514</v>
      </c>
      <c r="N208" s="831">
        <v>64</v>
      </c>
      <c r="O208" s="831">
        <v>34368</v>
      </c>
      <c r="P208" s="827"/>
      <c r="Q208" s="832">
        <v>537</v>
      </c>
    </row>
    <row r="209" spans="1:17" ht="14.45" customHeight="1" x14ac:dyDescent="0.2">
      <c r="A209" s="821" t="s">
        <v>1882</v>
      </c>
      <c r="B209" s="822" t="s">
        <v>1679</v>
      </c>
      <c r="C209" s="822" t="s">
        <v>1734</v>
      </c>
      <c r="D209" s="822" t="s">
        <v>1787</v>
      </c>
      <c r="E209" s="822" t="s">
        <v>1788</v>
      </c>
      <c r="F209" s="831"/>
      <c r="G209" s="831"/>
      <c r="H209" s="831"/>
      <c r="I209" s="831"/>
      <c r="J209" s="831">
        <v>1</v>
      </c>
      <c r="K209" s="831">
        <v>2351</v>
      </c>
      <c r="L209" s="831"/>
      <c r="M209" s="831">
        <v>2351</v>
      </c>
      <c r="N209" s="831"/>
      <c r="O209" s="831"/>
      <c r="P209" s="827"/>
      <c r="Q209" s="832"/>
    </row>
    <row r="210" spans="1:17" ht="14.45" customHeight="1" x14ac:dyDescent="0.2">
      <c r="A210" s="821" t="s">
        <v>1882</v>
      </c>
      <c r="B210" s="822" t="s">
        <v>1679</v>
      </c>
      <c r="C210" s="822" t="s">
        <v>1734</v>
      </c>
      <c r="D210" s="822" t="s">
        <v>1805</v>
      </c>
      <c r="E210" s="822" t="s">
        <v>1806</v>
      </c>
      <c r="F210" s="831"/>
      <c r="G210" s="831"/>
      <c r="H210" s="831"/>
      <c r="I210" s="831"/>
      <c r="J210" s="831">
        <v>1</v>
      </c>
      <c r="K210" s="831">
        <v>724</v>
      </c>
      <c r="L210" s="831"/>
      <c r="M210" s="831">
        <v>724</v>
      </c>
      <c r="N210" s="831"/>
      <c r="O210" s="831"/>
      <c r="P210" s="827"/>
      <c r="Q210" s="832"/>
    </row>
    <row r="211" spans="1:17" ht="14.45" customHeight="1" x14ac:dyDescent="0.2">
      <c r="A211" s="821" t="s">
        <v>1883</v>
      </c>
      <c r="B211" s="822" t="s">
        <v>1679</v>
      </c>
      <c r="C211" s="822" t="s">
        <v>1680</v>
      </c>
      <c r="D211" s="822" t="s">
        <v>1823</v>
      </c>
      <c r="E211" s="822" t="s">
        <v>915</v>
      </c>
      <c r="F211" s="831">
        <v>3.1999999999999997</v>
      </c>
      <c r="G211" s="831">
        <v>2097.66</v>
      </c>
      <c r="H211" s="831"/>
      <c r="I211" s="831">
        <v>655.51874999999995</v>
      </c>
      <c r="J211" s="831">
        <v>0.03</v>
      </c>
      <c r="K211" s="831">
        <v>19.670000000000002</v>
      </c>
      <c r="L211" s="831"/>
      <c r="M211" s="831">
        <v>655.66666666666674</v>
      </c>
      <c r="N211" s="831"/>
      <c r="O211" s="831"/>
      <c r="P211" s="827"/>
      <c r="Q211" s="832"/>
    </row>
    <row r="212" spans="1:17" ht="14.45" customHeight="1" x14ac:dyDescent="0.2">
      <c r="A212" s="821" t="s">
        <v>1883</v>
      </c>
      <c r="B212" s="822" t="s">
        <v>1679</v>
      </c>
      <c r="C212" s="822" t="s">
        <v>1683</v>
      </c>
      <c r="D212" s="822" t="s">
        <v>1688</v>
      </c>
      <c r="E212" s="822" t="s">
        <v>1689</v>
      </c>
      <c r="F212" s="831">
        <v>1121</v>
      </c>
      <c r="G212" s="831">
        <v>8126.85</v>
      </c>
      <c r="H212" s="831"/>
      <c r="I212" s="831">
        <v>7.2496431757359501</v>
      </c>
      <c r="J212" s="831">
        <v>470</v>
      </c>
      <c r="K212" s="831">
        <v>3352.35</v>
      </c>
      <c r="L212" s="831"/>
      <c r="M212" s="831">
        <v>7.132659574468085</v>
      </c>
      <c r="N212" s="831">
        <v>612</v>
      </c>
      <c r="O212" s="831">
        <v>4444.8</v>
      </c>
      <c r="P212" s="827"/>
      <c r="Q212" s="832">
        <v>7.2627450980392156</v>
      </c>
    </row>
    <row r="213" spans="1:17" ht="14.45" customHeight="1" x14ac:dyDescent="0.2">
      <c r="A213" s="821" t="s">
        <v>1883</v>
      </c>
      <c r="B213" s="822" t="s">
        <v>1679</v>
      </c>
      <c r="C213" s="822" t="s">
        <v>1683</v>
      </c>
      <c r="D213" s="822" t="s">
        <v>1692</v>
      </c>
      <c r="E213" s="822" t="s">
        <v>1693</v>
      </c>
      <c r="F213" s="831"/>
      <c r="G213" s="831"/>
      <c r="H213" s="831"/>
      <c r="I213" s="831"/>
      <c r="J213" s="831">
        <v>792</v>
      </c>
      <c r="K213" s="831">
        <v>4099.76</v>
      </c>
      <c r="L213" s="831"/>
      <c r="M213" s="831">
        <v>5.1764646464646464</v>
      </c>
      <c r="N213" s="831"/>
      <c r="O213" s="831"/>
      <c r="P213" s="827"/>
      <c r="Q213" s="832"/>
    </row>
    <row r="214" spans="1:17" ht="14.45" customHeight="1" x14ac:dyDescent="0.2">
      <c r="A214" s="821" t="s">
        <v>1883</v>
      </c>
      <c r="B214" s="822" t="s">
        <v>1679</v>
      </c>
      <c r="C214" s="822" t="s">
        <v>1683</v>
      </c>
      <c r="D214" s="822" t="s">
        <v>1704</v>
      </c>
      <c r="E214" s="822" t="s">
        <v>1705</v>
      </c>
      <c r="F214" s="831">
        <v>990</v>
      </c>
      <c r="G214" s="831">
        <v>19849.5</v>
      </c>
      <c r="H214" s="831"/>
      <c r="I214" s="831">
        <v>20.05</v>
      </c>
      <c r="J214" s="831"/>
      <c r="K214" s="831"/>
      <c r="L214" s="831"/>
      <c r="M214" s="831"/>
      <c r="N214" s="831"/>
      <c r="O214" s="831"/>
      <c r="P214" s="827"/>
      <c r="Q214" s="832"/>
    </row>
    <row r="215" spans="1:17" ht="14.45" customHeight="1" x14ac:dyDescent="0.2">
      <c r="A215" s="821" t="s">
        <v>1883</v>
      </c>
      <c r="B215" s="822" t="s">
        <v>1679</v>
      </c>
      <c r="C215" s="822" t="s">
        <v>1683</v>
      </c>
      <c r="D215" s="822" t="s">
        <v>1708</v>
      </c>
      <c r="E215" s="822" t="s">
        <v>1709</v>
      </c>
      <c r="F215" s="831">
        <v>3</v>
      </c>
      <c r="G215" s="831">
        <v>5480.86</v>
      </c>
      <c r="H215" s="831"/>
      <c r="I215" s="831">
        <v>1826.9533333333331</v>
      </c>
      <c r="J215" s="831"/>
      <c r="K215" s="831"/>
      <c r="L215" s="831"/>
      <c r="M215" s="831"/>
      <c r="N215" s="831">
        <v>1</v>
      </c>
      <c r="O215" s="831">
        <v>1853.05</v>
      </c>
      <c r="P215" s="827"/>
      <c r="Q215" s="832">
        <v>1853.05</v>
      </c>
    </row>
    <row r="216" spans="1:17" ht="14.45" customHeight="1" x14ac:dyDescent="0.2">
      <c r="A216" s="821" t="s">
        <v>1883</v>
      </c>
      <c r="B216" s="822" t="s">
        <v>1679</v>
      </c>
      <c r="C216" s="822" t="s">
        <v>1683</v>
      </c>
      <c r="D216" s="822" t="s">
        <v>1712</v>
      </c>
      <c r="E216" s="822" t="s">
        <v>1713</v>
      </c>
      <c r="F216" s="831">
        <v>720</v>
      </c>
      <c r="G216" s="831">
        <v>2779.2</v>
      </c>
      <c r="H216" s="831"/>
      <c r="I216" s="831">
        <v>3.86</v>
      </c>
      <c r="J216" s="831">
        <v>2270</v>
      </c>
      <c r="K216" s="831">
        <v>8308.2000000000007</v>
      </c>
      <c r="L216" s="831"/>
      <c r="M216" s="831">
        <v>3.66</v>
      </c>
      <c r="N216" s="831">
        <v>2174</v>
      </c>
      <c r="O216" s="831">
        <v>8282.94</v>
      </c>
      <c r="P216" s="827"/>
      <c r="Q216" s="832">
        <v>3.81</v>
      </c>
    </row>
    <row r="217" spans="1:17" ht="14.45" customHeight="1" x14ac:dyDescent="0.2">
      <c r="A217" s="821" t="s">
        <v>1883</v>
      </c>
      <c r="B217" s="822" t="s">
        <v>1679</v>
      </c>
      <c r="C217" s="822" t="s">
        <v>1683</v>
      </c>
      <c r="D217" s="822" t="s">
        <v>1825</v>
      </c>
      <c r="E217" s="822" t="s">
        <v>1826</v>
      </c>
      <c r="F217" s="831">
        <v>4012</v>
      </c>
      <c r="G217" s="831">
        <v>136355.76</v>
      </c>
      <c r="H217" s="831"/>
      <c r="I217" s="831">
        <v>33.986979062811571</v>
      </c>
      <c r="J217" s="831">
        <v>4391</v>
      </c>
      <c r="K217" s="831">
        <v>149858.56</v>
      </c>
      <c r="L217" s="831"/>
      <c r="M217" s="831">
        <v>34.128572079253019</v>
      </c>
      <c r="N217" s="831">
        <v>2351</v>
      </c>
      <c r="O217" s="831">
        <v>80921.83</v>
      </c>
      <c r="P217" s="827"/>
      <c r="Q217" s="832">
        <v>34.420174393874944</v>
      </c>
    </row>
    <row r="218" spans="1:17" ht="14.45" customHeight="1" x14ac:dyDescent="0.2">
      <c r="A218" s="821" t="s">
        <v>1883</v>
      </c>
      <c r="B218" s="822" t="s">
        <v>1679</v>
      </c>
      <c r="C218" s="822" t="s">
        <v>1683</v>
      </c>
      <c r="D218" s="822" t="s">
        <v>1716</v>
      </c>
      <c r="E218" s="822" t="s">
        <v>1717</v>
      </c>
      <c r="F218" s="831">
        <v>473</v>
      </c>
      <c r="G218" s="831">
        <v>70855.399999999994</v>
      </c>
      <c r="H218" s="831"/>
      <c r="I218" s="831">
        <v>149.79999999999998</v>
      </c>
      <c r="J218" s="831">
        <v>499</v>
      </c>
      <c r="K218" s="831">
        <v>77769.149999999994</v>
      </c>
      <c r="L218" s="831"/>
      <c r="M218" s="831">
        <v>155.85</v>
      </c>
      <c r="N218" s="831">
        <v>474</v>
      </c>
      <c r="O218" s="831">
        <v>73740.179999999993</v>
      </c>
      <c r="P218" s="827"/>
      <c r="Q218" s="832">
        <v>155.57</v>
      </c>
    </row>
    <row r="219" spans="1:17" ht="14.45" customHeight="1" x14ac:dyDescent="0.2">
      <c r="A219" s="821" t="s">
        <v>1883</v>
      </c>
      <c r="B219" s="822" t="s">
        <v>1679</v>
      </c>
      <c r="C219" s="822" t="s">
        <v>1734</v>
      </c>
      <c r="D219" s="822" t="s">
        <v>1735</v>
      </c>
      <c r="E219" s="822" t="s">
        <v>1736</v>
      </c>
      <c r="F219" s="831">
        <v>1</v>
      </c>
      <c r="G219" s="831">
        <v>38</v>
      </c>
      <c r="H219" s="831"/>
      <c r="I219" s="831">
        <v>38</v>
      </c>
      <c r="J219" s="831"/>
      <c r="K219" s="831"/>
      <c r="L219" s="831"/>
      <c r="M219" s="831"/>
      <c r="N219" s="831"/>
      <c r="O219" s="831"/>
      <c r="P219" s="827"/>
      <c r="Q219" s="832"/>
    </row>
    <row r="220" spans="1:17" ht="14.45" customHeight="1" x14ac:dyDescent="0.2">
      <c r="A220" s="821" t="s">
        <v>1883</v>
      </c>
      <c r="B220" s="822" t="s">
        <v>1679</v>
      </c>
      <c r="C220" s="822" t="s">
        <v>1734</v>
      </c>
      <c r="D220" s="822" t="s">
        <v>1759</v>
      </c>
      <c r="E220" s="822" t="s">
        <v>1760</v>
      </c>
      <c r="F220" s="831">
        <v>3</v>
      </c>
      <c r="G220" s="831">
        <v>2055</v>
      </c>
      <c r="H220" s="831"/>
      <c r="I220" s="831">
        <v>685</v>
      </c>
      <c r="J220" s="831"/>
      <c r="K220" s="831"/>
      <c r="L220" s="831"/>
      <c r="M220" s="831"/>
      <c r="N220" s="831">
        <v>1</v>
      </c>
      <c r="O220" s="831">
        <v>715</v>
      </c>
      <c r="P220" s="827"/>
      <c r="Q220" s="832">
        <v>715</v>
      </c>
    </row>
    <row r="221" spans="1:17" ht="14.45" customHeight="1" x14ac:dyDescent="0.2">
      <c r="A221" s="821" t="s">
        <v>1883</v>
      </c>
      <c r="B221" s="822" t="s">
        <v>1679</v>
      </c>
      <c r="C221" s="822" t="s">
        <v>1734</v>
      </c>
      <c r="D221" s="822" t="s">
        <v>1765</v>
      </c>
      <c r="E221" s="822" t="s">
        <v>1766</v>
      </c>
      <c r="F221" s="831">
        <v>15</v>
      </c>
      <c r="G221" s="831">
        <v>27465</v>
      </c>
      <c r="H221" s="831"/>
      <c r="I221" s="831">
        <v>1831</v>
      </c>
      <c r="J221" s="831">
        <v>16</v>
      </c>
      <c r="K221" s="831">
        <v>29360</v>
      </c>
      <c r="L221" s="831"/>
      <c r="M221" s="831">
        <v>1835</v>
      </c>
      <c r="N221" s="831">
        <v>14</v>
      </c>
      <c r="O221" s="831">
        <v>26726</v>
      </c>
      <c r="P221" s="827"/>
      <c r="Q221" s="832">
        <v>1909</v>
      </c>
    </row>
    <row r="222" spans="1:17" ht="14.45" customHeight="1" x14ac:dyDescent="0.2">
      <c r="A222" s="821" t="s">
        <v>1883</v>
      </c>
      <c r="B222" s="822" t="s">
        <v>1679</v>
      </c>
      <c r="C222" s="822" t="s">
        <v>1734</v>
      </c>
      <c r="D222" s="822" t="s">
        <v>1767</v>
      </c>
      <c r="E222" s="822" t="s">
        <v>1768</v>
      </c>
      <c r="F222" s="831">
        <v>5</v>
      </c>
      <c r="G222" s="831">
        <v>2155</v>
      </c>
      <c r="H222" s="831"/>
      <c r="I222" s="831">
        <v>431</v>
      </c>
      <c r="J222" s="831">
        <v>6</v>
      </c>
      <c r="K222" s="831">
        <v>2598</v>
      </c>
      <c r="L222" s="831"/>
      <c r="M222" s="831">
        <v>433</v>
      </c>
      <c r="N222" s="831">
        <v>3</v>
      </c>
      <c r="O222" s="831">
        <v>1356</v>
      </c>
      <c r="P222" s="827"/>
      <c r="Q222" s="832">
        <v>452</v>
      </c>
    </row>
    <row r="223" spans="1:17" ht="14.45" customHeight="1" x14ac:dyDescent="0.2">
      <c r="A223" s="821" t="s">
        <v>1883</v>
      </c>
      <c r="B223" s="822" t="s">
        <v>1679</v>
      </c>
      <c r="C223" s="822" t="s">
        <v>1734</v>
      </c>
      <c r="D223" s="822" t="s">
        <v>1835</v>
      </c>
      <c r="E223" s="822" t="s">
        <v>1836</v>
      </c>
      <c r="F223" s="831">
        <v>16</v>
      </c>
      <c r="G223" s="831">
        <v>232240</v>
      </c>
      <c r="H223" s="831"/>
      <c r="I223" s="831">
        <v>14515</v>
      </c>
      <c r="J223" s="831">
        <v>19</v>
      </c>
      <c r="K223" s="831">
        <v>275899</v>
      </c>
      <c r="L223" s="831"/>
      <c r="M223" s="831">
        <v>14521</v>
      </c>
      <c r="N223" s="831">
        <v>12</v>
      </c>
      <c r="O223" s="831">
        <v>176520</v>
      </c>
      <c r="P223" s="827"/>
      <c r="Q223" s="832">
        <v>14710</v>
      </c>
    </row>
    <row r="224" spans="1:17" ht="14.45" customHeight="1" x14ac:dyDescent="0.2">
      <c r="A224" s="821" t="s">
        <v>1883</v>
      </c>
      <c r="B224" s="822" t="s">
        <v>1679</v>
      </c>
      <c r="C224" s="822" t="s">
        <v>1734</v>
      </c>
      <c r="D224" s="822" t="s">
        <v>1777</v>
      </c>
      <c r="E224" s="822" t="s">
        <v>1778</v>
      </c>
      <c r="F224" s="831"/>
      <c r="G224" s="831"/>
      <c r="H224" s="831"/>
      <c r="I224" s="831"/>
      <c r="J224" s="831">
        <v>1</v>
      </c>
      <c r="K224" s="831">
        <v>618</v>
      </c>
      <c r="L224" s="831"/>
      <c r="M224" s="831">
        <v>618</v>
      </c>
      <c r="N224" s="831"/>
      <c r="O224" s="831"/>
      <c r="P224" s="827"/>
      <c r="Q224" s="832"/>
    </row>
    <row r="225" spans="1:17" ht="14.45" customHeight="1" x14ac:dyDescent="0.2">
      <c r="A225" s="821" t="s">
        <v>1883</v>
      </c>
      <c r="B225" s="822" t="s">
        <v>1679</v>
      </c>
      <c r="C225" s="822" t="s">
        <v>1734</v>
      </c>
      <c r="D225" s="822" t="s">
        <v>1783</v>
      </c>
      <c r="E225" s="822" t="s">
        <v>1784</v>
      </c>
      <c r="F225" s="831">
        <v>1</v>
      </c>
      <c r="G225" s="831">
        <v>1347</v>
      </c>
      <c r="H225" s="831"/>
      <c r="I225" s="831">
        <v>1347</v>
      </c>
      <c r="J225" s="831">
        <v>3</v>
      </c>
      <c r="K225" s="831">
        <v>4053</v>
      </c>
      <c r="L225" s="831"/>
      <c r="M225" s="831">
        <v>1351</v>
      </c>
      <c r="N225" s="831">
        <v>3</v>
      </c>
      <c r="O225" s="831">
        <v>4224</v>
      </c>
      <c r="P225" s="827"/>
      <c r="Q225" s="832">
        <v>1408</v>
      </c>
    </row>
    <row r="226" spans="1:17" ht="14.45" customHeight="1" x14ac:dyDescent="0.2">
      <c r="A226" s="821" t="s">
        <v>1883</v>
      </c>
      <c r="B226" s="822" t="s">
        <v>1679</v>
      </c>
      <c r="C226" s="822" t="s">
        <v>1734</v>
      </c>
      <c r="D226" s="822" t="s">
        <v>1785</v>
      </c>
      <c r="E226" s="822" t="s">
        <v>1786</v>
      </c>
      <c r="F226" s="831">
        <v>7</v>
      </c>
      <c r="G226" s="831">
        <v>3584</v>
      </c>
      <c r="H226" s="831"/>
      <c r="I226" s="831">
        <v>512</v>
      </c>
      <c r="J226" s="831">
        <v>3</v>
      </c>
      <c r="K226" s="831">
        <v>1542</v>
      </c>
      <c r="L226" s="831"/>
      <c r="M226" s="831">
        <v>514</v>
      </c>
      <c r="N226" s="831">
        <v>4</v>
      </c>
      <c r="O226" s="831">
        <v>2148</v>
      </c>
      <c r="P226" s="827"/>
      <c r="Q226" s="832">
        <v>537</v>
      </c>
    </row>
    <row r="227" spans="1:17" ht="14.45" customHeight="1" x14ac:dyDescent="0.2">
      <c r="A227" s="821" t="s">
        <v>1883</v>
      </c>
      <c r="B227" s="822" t="s">
        <v>1679</v>
      </c>
      <c r="C227" s="822" t="s">
        <v>1734</v>
      </c>
      <c r="D227" s="822" t="s">
        <v>1787</v>
      </c>
      <c r="E227" s="822" t="s">
        <v>1788</v>
      </c>
      <c r="F227" s="831">
        <v>2</v>
      </c>
      <c r="G227" s="831">
        <v>4684</v>
      </c>
      <c r="H227" s="831"/>
      <c r="I227" s="831">
        <v>2342</v>
      </c>
      <c r="J227" s="831"/>
      <c r="K227" s="831"/>
      <c r="L227" s="831"/>
      <c r="M227" s="831"/>
      <c r="N227" s="831"/>
      <c r="O227" s="831"/>
      <c r="P227" s="827"/>
      <c r="Q227" s="832"/>
    </row>
    <row r="228" spans="1:17" ht="14.45" customHeight="1" x14ac:dyDescent="0.2">
      <c r="A228" s="821" t="s">
        <v>1883</v>
      </c>
      <c r="B228" s="822" t="s">
        <v>1679</v>
      </c>
      <c r="C228" s="822" t="s">
        <v>1734</v>
      </c>
      <c r="D228" s="822" t="s">
        <v>1805</v>
      </c>
      <c r="E228" s="822" t="s">
        <v>1806</v>
      </c>
      <c r="F228" s="831">
        <v>2</v>
      </c>
      <c r="G228" s="831">
        <v>1444</v>
      </c>
      <c r="H228" s="831"/>
      <c r="I228" s="831">
        <v>722</v>
      </c>
      <c r="J228" s="831"/>
      <c r="K228" s="831"/>
      <c r="L228" s="831"/>
      <c r="M228" s="831"/>
      <c r="N228" s="831"/>
      <c r="O228" s="831"/>
      <c r="P228" s="827"/>
      <c r="Q228" s="832"/>
    </row>
    <row r="229" spans="1:17" ht="14.45" customHeight="1" x14ac:dyDescent="0.2">
      <c r="A229" s="821" t="s">
        <v>1884</v>
      </c>
      <c r="B229" s="822" t="s">
        <v>1679</v>
      </c>
      <c r="C229" s="822" t="s">
        <v>1683</v>
      </c>
      <c r="D229" s="822" t="s">
        <v>1688</v>
      </c>
      <c r="E229" s="822" t="s">
        <v>1689</v>
      </c>
      <c r="F229" s="831"/>
      <c r="G229" s="831"/>
      <c r="H229" s="831"/>
      <c r="I229" s="831"/>
      <c r="J229" s="831"/>
      <c r="K229" s="831"/>
      <c r="L229" s="831"/>
      <c r="M229" s="831"/>
      <c r="N229" s="831">
        <v>150</v>
      </c>
      <c r="O229" s="831">
        <v>1095</v>
      </c>
      <c r="P229" s="827"/>
      <c r="Q229" s="832">
        <v>7.3</v>
      </c>
    </row>
    <row r="230" spans="1:17" ht="14.45" customHeight="1" x14ac:dyDescent="0.2">
      <c r="A230" s="821" t="s">
        <v>1884</v>
      </c>
      <c r="B230" s="822" t="s">
        <v>1679</v>
      </c>
      <c r="C230" s="822" t="s">
        <v>1734</v>
      </c>
      <c r="D230" s="822" t="s">
        <v>1765</v>
      </c>
      <c r="E230" s="822" t="s">
        <v>1766</v>
      </c>
      <c r="F230" s="831"/>
      <c r="G230" s="831"/>
      <c r="H230" s="831"/>
      <c r="I230" s="831"/>
      <c r="J230" s="831"/>
      <c r="K230" s="831"/>
      <c r="L230" s="831"/>
      <c r="M230" s="831"/>
      <c r="N230" s="831">
        <v>1</v>
      </c>
      <c r="O230" s="831">
        <v>1909</v>
      </c>
      <c r="P230" s="827"/>
      <c r="Q230" s="832">
        <v>1909</v>
      </c>
    </row>
    <row r="231" spans="1:17" ht="14.45" customHeight="1" x14ac:dyDescent="0.2">
      <c r="A231" s="821" t="s">
        <v>1884</v>
      </c>
      <c r="B231" s="822" t="s">
        <v>1679</v>
      </c>
      <c r="C231" s="822" t="s">
        <v>1734</v>
      </c>
      <c r="D231" s="822" t="s">
        <v>1785</v>
      </c>
      <c r="E231" s="822" t="s">
        <v>1786</v>
      </c>
      <c r="F231" s="831"/>
      <c r="G231" s="831"/>
      <c r="H231" s="831"/>
      <c r="I231" s="831"/>
      <c r="J231" s="831"/>
      <c r="K231" s="831"/>
      <c r="L231" s="831"/>
      <c r="M231" s="831"/>
      <c r="N231" s="831">
        <v>1</v>
      </c>
      <c r="O231" s="831">
        <v>537</v>
      </c>
      <c r="P231" s="827"/>
      <c r="Q231" s="832">
        <v>537</v>
      </c>
    </row>
    <row r="232" spans="1:17" ht="14.45" customHeight="1" x14ac:dyDescent="0.2">
      <c r="A232" s="821" t="s">
        <v>1885</v>
      </c>
      <c r="B232" s="822" t="s">
        <v>1679</v>
      </c>
      <c r="C232" s="822" t="s">
        <v>1683</v>
      </c>
      <c r="D232" s="822" t="s">
        <v>1688</v>
      </c>
      <c r="E232" s="822" t="s">
        <v>1689</v>
      </c>
      <c r="F232" s="831">
        <v>150</v>
      </c>
      <c r="G232" s="831">
        <v>1102.5</v>
      </c>
      <c r="H232" s="831"/>
      <c r="I232" s="831">
        <v>7.35</v>
      </c>
      <c r="J232" s="831">
        <v>150</v>
      </c>
      <c r="K232" s="831">
        <v>1072.5</v>
      </c>
      <c r="L232" s="831"/>
      <c r="M232" s="831">
        <v>7.15</v>
      </c>
      <c r="N232" s="831">
        <v>322</v>
      </c>
      <c r="O232" s="831">
        <v>2350.6000000000004</v>
      </c>
      <c r="P232" s="827"/>
      <c r="Q232" s="832">
        <v>7.3000000000000007</v>
      </c>
    </row>
    <row r="233" spans="1:17" ht="14.45" customHeight="1" x14ac:dyDescent="0.2">
      <c r="A233" s="821" t="s">
        <v>1885</v>
      </c>
      <c r="B233" s="822" t="s">
        <v>1679</v>
      </c>
      <c r="C233" s="822" t="s">
        <v>1683</v>
      </c>
      <c r="D233" s="822" t="s">
        <v>1708</v>
      </c>
      <c r="E233" s="822" t="s">
        <v>1709</v>
      </c>
      <c r="F233" s="831"/>
      <c r="G233" s="831"/>
      <c r="H233" s="831"/>
      <c r="I233" s="831"/>
      <c r="J233" s="831">
        <v>1</v>
      </c>
      <c r="K233" s="831">
        <v>1846.12</v>
      </c>
      <c r="L233" s="831"/>
      <c r="M233" s="831">
        <v>1846.12</v>
      </c>
      <c r="N233" s="831">
        <v>1</v>
      </c>
      <c r="O233" s="831">
        <v>1853.05</v>
      </c>
      <c r="P233" s="827"/>
      <c r="Q233" s="832">
        <v>1853.05</v>
      </c>
    </row>
    <row r="234" spans="1:17" ht="14.45" customHeight="1" x14ac:dyDescent="0.2">
      <c r="A234" s="821" t="s">
        <v>1885</v>
      </c>
      <c r="B234" s="822" t="s">
        <v>1679</v>
      </c>
      <c r="C234" s="822" t="s">
        <v>1683</v>
      </c>
      <c r="D234" s="822" t="s">
        <v>1825</v>
      </c>
      <c r="E234" s="822" t="s">
        <v>1826</v>
      </c>
      <c r="F234" s="831"/>
      <c r="G234" s="831"/>
      <c r="H234" s="831"/>
      <c r="I234" s="831"/>
      <c r="J234" s="831"/>
      <c r="K234" s="831"/>
      <c r="L234" s="831"/>
      <c r="M234" s="831"/>
      <c r="N234" s="831">
        <v>1240</v>
      </c>
      <c r="O234" s="831">
        <v>42633.799999999996</v>
      </c>
      <c r="P234" s="827"/>
      <c r="Q234" s="832">
        <v>34.382096774193542</v>
      </c>
    </row>
    <row r="235" spans="1:17" ht="14.45" customHeight="1" x14ac:dyDescent="0.2">
      <c r="A235" s="821" t="s">
        <v>1885</v>
      </c>
      <c r="B235" s="822" t="s">
        <v>1679</v>
      </c>
      <c r="C235" s="822" t="s">
        <v>1734</v>
      </c>
      <c r="D235" s="822" t="s">
        <v>1759</v>
      </c>
      <c r="E235" s="822" t="s">
        <v>1760</v>
      </c>
      <c r="F235" s="831"/>
      <c r="G235" s="831"/>
      <c r="H235" s="831"/>
      <c r="I235" s="831"/>
      <c r="J235" s="831">
        <v>1</v>
      </c>
      <c r="K235" s="831">
        <v>687</v>
      </c>
      <c r="L235" s="831"/>
      <c r="M235" s="831">
        <v>687</v>
      </c>
      <c r="N235" s="831">
        <v>1</v>
      </c>
      <c r="O235" s="831">
        <v>715</v>
      </c>
      <c r="P235" s="827"/>
      <c r="Q235" s="832">
        <v>715</v>
      </c>
    </row>
    <row r="236" spans="1:17" ht="14.45" customHeight="1" x14ac:dyDescent="0.2">
      <c r="A236" s="821" t="s">
        <v>1885</v>
      </c>
      <c r="B236" s="822" t="s">
        <v>1679</v>
      </c>
      <c r="C236" s="822" t="s">
        <v>1734</v>
      </c>
      <c r="D236" s="822" t="s">
        <v>1765</v>
      </c>
      <c r="E236" s="822" t="s">
        <v>1766</v>
      </c>
      <c r="F236" s="831">
        <v>1</v>
      </c>
      <c r="G236" s="831">
        <v>1831</v>
      </c>
      <c r="H236" s="831"/>
      <c r="I236" s="831">
        <v>1831</v>
      </c>
      <c r="J236" s="831">
        <v>2</v>
      </c>
      <c r="K236" s="831">
        <v>3670</v>
      </c>
      <c r="L236" s="831"/>
      <c r="M236" s="831">
        <v>1835</v>
      </c>
      <c r="N236" s="831">
        <v>3</v>
      </c>
      <c r="O236" s="831">
        <v>5727</v>
      </c>
      <c r="P236" s="827"/>
      <c r="Q236" s="832">
        <v>1909</v>
      </c>
    </row>
    <row r="237" spans="1:17" ht="14.45" customHeight="1" x14ac:dyDescent="0.2">
      <c r="A237" s="821" t="s">
        <v>1885</v>
      </c>
      <c r="B237" s="822" t="s">
        <v>1679</v>
      </c>
      <c r="C237" s="822" t="s">
        <v>1734</v>
      </c>
      <c r="D237" s="822" t="s">
        <v>1835</v>
      </c>
      <c r="E237" s="822" t="s">
        <v>1836</v>
      </c>
      <c r="F237" s="831"/>
      <c r="G237" s="831"/>
      <c r="H237" s="831"/>
      <c r="I237" s="831"/>
      <c r="J237" s="831"/>
      <c r="K237" s="831"/>
      <c r="L237" s="831"/>
      <c r="M237" s="831"/>
      <c r="N237" s="831">
        <v>4</v>
      </c>
      <c r="O237" s="831">
        <v>58840</v>
      </c>
      <c r="P237" s="827"/>
      <c r="Q237" s="832">
        <v>14710</v>
      </c>
    </row>
    <row r="238" spans="1:17" ht="14.45" customHeight="1" x14ac:dyDescent="0.2">
      <c r="A238" s="821" t="s">
        <v>1885</v>
      </c>
      <c r="B238" s="822" t="s">
        <v>1679</v>
      </c>
      <c r="C238" s="822" t="s">
        <v>1734</v>
      </c>
      <c r="D238" s="822" t="s">
        <v>1785</v>
      </c>
      <c r="E238" s="822" t="s">
        <v>1786</v>
      </c>
      <c r="F238" s="831">
        <v>1</v>
      </c>
      <c r="G238" s="831">
        <v>512</v>
      </c>
      <c r="H238" s="831"/>
      <c r="I238" s="831">
        <v>512</v>
      </c>
      <c r="J238" s="831">
        <v>1</v>
      </c>
      <c r="K238" s="831">
        <v>514</v>
      </c>
      <c r="L238" s="831"/>
      <c r="M238" s="831">
        <v>514</v>
      </c>
      <c r="N238" s="831">
        <v>2</v>
      </c>
      <c r="O238" s="831">
        <v>1074</v>
      </c>
      <c r="P238" s="827"/>
      <c r="Q238" s="832">
        <v>537</v>
      </c>
    </row>
    <row r="239" spans="1:17" ht="14.45" customHeight="1" x14ac:dyDescent="0.2">
      <c r="A239" s="821" t="s">
        <v>1886</v>
      </c>
      <c r="B239" s="822" t="s">
        <v>1679</v>
      </c>
      <c r="C239" s="822" t="s">
        <v>1680</v>
      </c>
      <c r="D239" s="822" t="s">
        <v>1822</v>
      </c>
      <c r="E239" s="822" t="s">
        <v>841</v>
      </c>
      <c r="F239" s="831"/>
      <c r="G239" s="831"/>
      <c r="H239" s="831"/>
      <c r="I239" s="831"/>
      <c r="J239" s="831">
        <v>0.05</v>
      </c>
      <c r="K239" s="831">
        <v>35.909999999999997</v>
      </c>
      <c r="L239" s="831"/>
      <c r="M239" s="831">
        <v>718.19999999999993</v>
      </c>
      <c r="N239" s="831"/>
      <c r="O239" s="831"/>
      <c r="P239" s="827"/>
      <c r="Q239" s="832"/>
    </row>
    <row r="240" spans="1:17" ht="14.45" customHeight="1" x14ac:dyDescent="0.2">
      <c r="A240" s="821" t="s">
        <v>1886</v>
      </c>
      <c r="B240" s="822" t="s">
        <v>1679</v>
      </c>
      <c r="C240" s="822" t="s">
        <v>1680</v>
      </c>
      <c r="D240" s="822" t="s">
        <v>1823</v>
      </c>
      <c r="E240" s="822" t="s">
        <v>915</v>
      </c>
      <c r="F240" s="831">
        <v>2.95</v>
      </c>
      <c r="G240" s="831">
        <v>1933.79</v>
      </c>
      <c r="H240" s="831"/>
      <c r="I240" s="831">
        <v>655.52203389830504</v>
      </c>
      <c r="J240" s="831"/>
      <c r="K240" s="831"/>
      <c r="L240" s="831"/>
      <c r="M240" s="831"/>
      <c r="N240" s="831"/>
      <c r="O240" s="831"/>
      <c r="P240" s="827"/>
      <c r="Q240" s="832"/>
    </row>
    <row r="241" spans="1:17" ht="14.45" customHeight="1" x14ac:dyDescent="0.2">
      <c r="A241" s="821" t="s">
        <v>1886</v>
      </c>
      <c r="B241" s="822" t="s">
        <v>1679</v>
      </c>
      <c r="C241" s="822" t="s">
        <v>1683</v>
      </c>
      <c r="D241" s="822" t="s">
        <v>1686</v>
      </c>
      <c r="E241" s="822" t="s">
        <v>1687</v>
      </c>
      <c r="F241" s="831">
        <v>221</v>
      </c>
      <c r="G241" s="831">
        <v>587.86</v>
      </c>
      <c r="H241" s="831"/>
      <c r="I241" s="831">
        <v>2.66</v>
      </c>
      <c r="J241" s="831"/>
      <c r="K241" s="831"/>
      <c r="L241" s="831"/>
      <c r="M241" s="831"/>
      <c r="N241" s="831"/>
      <c r="O241" s="831"/>
      <c r="P241" s="827"/>
      <c r="Q241" s="832"/>
    </row>
    <row r="242" spans="1:17" ht="14.45" customHeight="1" x14ac:dyDescent="0.2">
      <c r="A242" s="821" t="s">
        <v>1886</v>
      </c>
      <c r="B242" s="822" t="s">
        <v>1679</v>
      </c>
      <c r="C242" s="822" t="s">
        <v>1683</v>
      </c>
      <c r="D242" s="822" t="s">
        <v>1688</v>
      </c>
      <c r="E242" s="822" t="s">
        <v>1689</v>
      </c>
      <c r="F242" s="831">
        <v>1455</v>
      </c>
      <c r="G242" s="831">
        <v>10581</v>
      </c>
      <c r="H242" s="831"/>
      <c r="I242" s="831">
        <v>7.2721649484536082</v>
      </c>
      <c r="J242" s="831">
        <v>1365</v>
      </c>
      <c r="K242" s="831">
        <v>9759.75</v>
      </c>
      <c r="L242" s="831"/>
      <c r="M242" s="831">
        <v>7.15</v>
      </c>
      <c r="N242" s="831">
        <v>616</v>
      </c>
      <c r="O242" s="831">
        <v>4473.3999999999996</v>
      </c>
      <c r="P242" s="827"/>
      <c r="Q242" s="832">
        <v>7.2620129870129864</v>
      </c>
    </row>
    <row r="243" spans="1:17" ht="14.45" customHeight="1" x14ac:dyDescent="0.2">
      <c r="A243" s="821" t="s">
        <v>1886</v>
      </c>
      <c r="B243" s="822" t="s">
        <v>1679</v>
      </c>
      <c r="C243" s="822" t="s">
        <v>1683</v>
      </c>
      <c r="D243" s="822" t="s">
        <v>1692</v>
      </c>
      <c r="E243" s="822" t="s">
        <v>1693</v>
      </c>
      <c r="F243" s="831"/>
      <c r="G243" s="831"/>
      <c r="H243" s="831"/>
      <c r="I243" s="831"/>
      <c r="J243" s="831">
        <v>290</v>
      </c>
      <c r="K243" s="831">
        <v>1502.2</v>
      </c>
      <c r="L243" s="831"/>
      <c r="M243" s="831">
        <v>5.18</v>
      </c>
      <c r="N243" s="831"/>
      <c r="O243" s="831"/>
      <c r="P243" s="827"/>
      <c r="Q243" s="832"/>
    </row>
    <row r="244" spans="1:17" ht="14.45" customHeight="1" x14ac:dyDescent="0.2">
      <c r="A244" s="821" t="s">
        <v>1886</v>
      </c>
      <c r="B244" s="822" t="s">
        <v>1679</v>
      </c>
      <c r="C244" s="822" t="s">
        <v>1683</v>
      </c>
      <c r="D244" s="822" t="s">
        <v>1696</v>
      </c>
      <c r="E244" s="822" t="s">
        <v>1697</v>
      </c>
      <c r="F244" s="831"/>
      <c r="G244" s="831"/>
      <c r="H244" s="831"/>
      <c r="I244" s="831"/>
      <c r="J244" s="831">
        <v>331</v>
      </c>
      <c r="K244" s="831">
        <v>3084.92</v>
      </c>
      <c r="L244" s="831"/>
      <c r="M244" s="831">
        <v>9.32</v>
      </c>
      <c r="N244" s="831">
        <v>147</v>
      </c>
      <c r="O244" s="831">
        <v>1395.03</v>
      </c>
      <c r="P244" s="827"/>
      <c r="Q244" s="832">
        <v>9.49</v>
      </c>
    </row>
    <row r="245" spans="1:17" ht="14.45" customHeight="1" x14ac:dyDescent="0.2">
      <c r="A245" s="821" t="s">
        <v>1886</v>
      </c>
      <c r="B245" s="822" t="s">
        <v>1679</v>
      </c>
      <c r="C245" s="822" t="s">
        <v>1683</v>
      </c>
      <c r="D245" s="822" t="s">
        <v>1698</v>
      </c>
      <c r="E245" s="822" t="s">
        <v>1699</v>
      </c>
      <c r="F245" s="831">
        <v>124</v>
      </c>
      <c r="G245" s="831">
        <v>1277.2</v>
      </c>
      <c r="H245" s="831"/>
      <c r="I245" s="831">
        <v>10.3</v>
      </c>
      <c r="J245" s="831"/>
      <c r="K245" s="831"/>
      <c r="L245" s="831"/>
      <c r="M245" s="831"/>
      <c r="N245" s="831"/>
      <c r="O245" s="831"/>
      <c r="P245" s="827"/>
      <c r="Q245" s="832"/>
    </row>
    <row r="246" spans="1:17" ht="14.45" customHeight="1" x14ac:dyDescent="0.2">
      <c r="A246" s="821" t="s">
        <v>1886</v>
      </c>
      <c r="B246" s="822" t="s">
        <v>1679</v>
      </c>
      <c r="C246" s="822" t="s">
        <v>1683</v>
      </c>
      <c r="D246" s="822" t="s">
        <v>1702</v>
      </c>
      <c r="E246" s="822" t="s">
        <v>1703</v>
      </c>
      <c r="F246" s="831">
        <v>500</v>
      </c>
      <c r="G246" s="831">
        <v>3850</v>
      </c>
      <c r="H246" s="831"/>
      <c r="I246" s="831">
        <v>7.7</v>
      </c>
      <c r="J246" s="831"/>
      <c r="K246" s="831"/>
      <c r="L246" s="831"/>
      <c r="M246" s="831"/>
      <c r="N246" s="831"/>
      <c r="O246" s="831"/>
      <c r="P246" s="827"/>
      <c r="Q246" s="832"/>
    </row>
    <row r="247" spans="1:17" ht="14.45" customHeight="1" x14ac:dyDescent="0.2">
      <c r="A247" s="821" t="s">
        <v>1886</v>
      </c>
      <c r="B247" s="822" t="s">
        <v>1679</v>
      </c>
      <c r="C247" s="822" t="s">
        <v>1683</v>
      </c>
      <c r="D247" s="822" t="s">
        <v>1708</v>
      </c>
      <c r="E247" s="822" t="s">
        <v>1709</v>
      </c>
      <c r="F247" s="831">
        <v>5</v>
      </c>
      <c r="G247" s="831">
        <v>9116.4399999999987</v>
      </c>
      <c r="H247" s="831"/>
      <c r="I247" s="831">
        <v>1823.2879999999998</v>
      </c>
      <c r="J247" s="831">
        <v>4</v>
      </c>
      <c r="K247" s="831">
        <v>7384.48</v>
      </c>
      <c r="L247" s="831"/>
      <c r="M247" s="831">
        <v>1846.12</v>
      </c>
      <c r="N247" s="831">
        <v>2</v>
      </c>
      <c r="O247" s="831">
        <v>3706.1</v>
      </c>
      <c r="P247" s="827"/>
      <c r="Q247" s="832">
        <v>1853.05</v>
      </c>
    </row>
    <row r="248" spans="1:17" ht="14.45" customHeight="1" x14ac:dyDescent="0.2">
      <c r="A248" s="821" t="s">
        <v>1886</v>
      </c>
      <c r="B248" s="822" t="s">
        <v>1679</v>
      </c>
      <c r="C248" s="822" t="s">
        <v>1683</v>
      </c>
      <c r="D248" s="822" t="s">
        <v>1712</v>
      </c>
      <c r="E248" s="822" t="s">
        <v>1713</v>
      </c>
      <c r="F248" s="831">
        <v>1706</v>
      </c>
      <c r="G248" s="831">
        <v>6437.16</v>
      </c>
      <c r="H248" s="831"/>
      <c r="I248" s="831">
        <v>3.7732473622508791</v>
      </c>
      <c r="J248" s="831">
        <v>2769</v>
      </c>
      <c r="K248" s="831">
        <v>10134.540000000001</v>
      </c>
      <c r="L248" s="831"/>
      <c r="M248" s="831">
        <v>3.66</v>
      </c>
      <c r="N248" s="831">
        <v>5481</v>
      </c>
      <c r="O248" s="831">
        <v>20882.61</v>
      </c>
      <c r="P248" s="827"/>
      <c r="Q248" s="832">
        <v>3.81</v>
      </c>
    </row>
    <row r="249" spans="1:17" ht="14.45" customHeight="1" x14ac:dyDescent="0.2">
      <c r="A249" s="821" t="s">
        <v>1886</v>
      </c>
      <c r="B249" s="822" t="s">
        <v>1679</v>
      </c>
      <c r="C249" s="822" t="s">
        <v>1683</v>
      </c>
      <c r="D249" s="822" t="s">
        <v>1825</v>
      </c>
      <c r="E249" s="822" t="s">
        <v>1826</v>
      </c>
      <c r="F249" s="831">
        <v>2788</v>
      </c>
      <c r="G249" s="831">
        <v>94736.239999999991</v>
      </c>
      <c r="H249" s="831"/>
      <c r="I249" s="831">
        <v>33.979999999999997</v>
      </c>
      <c r="J249" s="831">
        <v>3209</v>
      </c>
      <c r="K249" s="831">
        <v>109513.66000000002</v>
      </c>
      <c r="L249" s="831"/>
      <c r="M249" s="831">
        <v>34.127036459956379</v>
      </c>
      <c r="N249" s="831">
        <v>4116</v>
      </c>
      <c r="O249" s="831">
        <v>141713.88</v>
      </c>
      <c r="P249" s="827"/>
      <c r="Q249" s="832">
        <v>34.43</v>
      </c>
    </row>
    <row r="250" spans="1:17" ht="14.45" customHeight="1" x14ac:dyDescent="0.2">
      <c r="A250" s="821" t="s">
        <v>1886</v>
      </c>
      <c r="B250" s="822" t="s">
        <v>1679</v>
      </c>
      <c r="C250" s="822" t="s">
        <v>1683</v>
      </c>
      <c r="D250" s="822" t="s">
        <v>1827</v>
      </c>
      <c r="E250" s="822" t="s">
        <v>1828</v>
      </c>
      <c r="F250" s="831">
        <v>336</v>
      </c>
      <c r="G250" s="831">
        <v>17196.48</v>
      </c>
      <c r="H250" s="831"/>
      <c r="I250" s="831">
        <v>51.18</v>
      </c>
      <c r="J250" s="831"/>
      <c r="K250" s="831"/>
      <c r="L250" s="831"/>
      <c r="M250" s="831"/>
      <c r="N250" s="831"/>
      <c r="O250" s="831"/>
      <c r="P250" s="827"/>
      <c r="Q250" s="832"/>
    </row>
    <row r="251" spans="1:17" ht="14.45" customHeight="1" x14ac:dyDescent="0.2">
      <c r="A251" s="821" t="s">
        <v>1886</v>
      </c>
      <c r="B251" s="822" t="s">
        <v>1679</v>
      </c>
      <c r="C251" s="822" t="s">
        <v>1683</v>
      </c>
      <c r="D251" s="822" t="s">
        <v>1722</v>
      </c>
      <c r="E251" s="822" t="s">
        <v>1723</v>
      </c>
      <c r="F251" s="831">
        <v>708</v>
      </c>
      <c r="G251" s="831">
        <v>13522.8</v>
      </c>
      <c r="H251" s="831"/>
      <c r="I251" s="831">
        <v>19.099999999999998</v>
      </c>
      <c r="J251" s="831">
        <v>606</v>
      </c>
      <c r="K251" s="831">
        <v>11786.7</v>
      </c>
      <c r="L251" s="831"/>
      <c r="M251" s="831">
        <v>19.450000000000003</v>
      </c>
      <c r="N251" s="831"/>
      <c r="O251" s="831"/>
      <c r="P251" s="827"/>
      <c r="Q251" s="832"/>
    </row>
    <row r="252" spans="1:17" ht="14.45" customHeight="1" x14ac:dyDescent="0.2">
      <c r="A252" s="821" t="s">
        <v>1886</v>
      </c>
      <c r="B252" s="822" t="s">
        <v>1679</v>
      </c>
      <c r="C252" s="822" t="s">
        <v>1734</v>
      </c>
      <c r="D252" s="822" t="s">
        <v>1755</v>
      </c>
      <c r="E252" s="822" t="s">
        <v>1756</v>
      </c>
      <c r="F252" s="831">
        <v>1</v>
      </c>
      <c r="G252" s="831">
        <v>1920</v>
      </c>
      <c r="H252" s="831"/>
      <c r="I252" s="831">
        <v>1920</v>
      </c>
      <c r="J252" s="831">
        <v>2</v>
      </c>
      <c r="K252" s="831">
        <v>3850</v>
      </c>
      <c r="L252" s="831"/>
      <c r="M252" s="831">
        <v>1925</v>
      </c>
      <c r="N252" s="831">
        <v>1</v>
      </c>
      <c r="O252" s="831">
        <v>2000</v>
      </c>
      <c r="P252" s="827"/>
      <c r="Q252" s="832">
        <v>2000</v>
      </c>
    </row>
    <row r="253" spans="1:17" ht="14.45" customHeight="1" x14ac:dyDescent="0.2">
      <c r="A253" s="821" t="s">
        <v>1886</v>
      </c>
      <c r="B253" s="822" t="s">
        <v>1679</v>
      </c>
      <c r="C253" s="822" t="s">
        <v>1734</v>
      </c>
      <c r="D253" s="822" t="s">
        <v>1757</v>
      </c>
      <c r="E253" s="822" t="s">
        <v>1758</v>
      </c>
      <c r="F253" s="831"/>
      <c r="G253" s="831"/>
      <c r="H253" s="831"/>
      <c r="I253" s="831"/>
      <c r="J253" s="831"/>
      <c r="K253" s="831"/>
      <c r="L253" s="831"/>
      <c r="M253" s="831"/>
      <c r="N253" s="831">
        <v>1</v>
      </c>
      <c r="O253" s="831">
        <v>1267</v>
      </c>
      <c r="P253" s="827"/>
      <c r="Q253" s="832">
        <v>1267</v>
      </c>
    </row>
    <row r="254" spans="1:17" ht="14.45" customHeight="1" x14ac:dyDescent="0.2">
      <c r="A254" s="821" t="s">
        <v>1886</v>
      </c>
      <c r="B254" s="822" t="s">
        <v>1679</v>
      </c>
      <c r="C254" s="822" t="s">
        <v>1734</v>
      </c>
      <c r="D254" s="822" t="s">
        <v>1759</v>
      </c>
      <c r="E254" s="822" t="s">
        <v>1760</v>
      </c>
      <c r="F254" s="831">
        <v>5</v>
      </c>
      <c r="G254" s="831">
        <v>3425</v>
      </c>
      <c r="H254" s="831"/>
      <c r="I254" s="831">
        <v>685</v>
      </c>
      <c r="J254" s="831">
        <v>4</v>
      </c>
      <c r="K254" s="831">
        <v>2748</v>
      </c>
      <c r="L254" s="831"/>
      <c r="M254" s="831">
        <v>687</v>
      </c>
      <c r="N254" s="831">
        <v>2</v>
      </c>
      <c r="O254" s="831">
        <v>1430</v>
      </c>
      <c r="P254" s="827"/>
      <c r="Q254" s="832">
        <v>715</v>
      </c>
    </row>
    <row r="255" spans="1:17" ht="14.45" customHeight="1" x14ac:dyDescent="0.2">
      <c r="A255" s="821" t="s">
        <v>1886</v>
      </c>
      <c r="B255" s="822" t="s">
        <v>1679</v>
      </c>
      <c r="C255" s="822" t="s">
        <v>1734</v>
      </c>
      <c r="D255" s="822" t="s">
        <v>1765</v>
      </c>
      <c r="E255" s="822" t="s">
        <v>1766</v>
      </c>
      <c r="F255" s="831">
        <v>17</v>
      </c>
      <c r="G255" s="831">
        <v>31127</v>
      </c>
      <c r="H255" s="831"/>
      <c r="I255" s="831">
        <v>1831</v>
      </c>
      <c r="J255" s="831">
        <v>23</v>
      </c>
      <c r="K255" s="831">
        <v>42205</v>
      </c>
      <c r="L255" s="831"/>
      <c r="M255" s="831">
        <v>1835</v>
      </c>
      <c r="N255" s="831">
        <v>17</v>
      </c>
      <c r="O255" s="831">
        <v>32453</v>
      </c>
      <c r="P255" s="827"/>
      <c r="Q255" s="832">
        <v>1909</v>
      </c>
    </row>
    <row r="256" spans="1:17" ht="14.45" customHeight="1" x14ac:dyDescent="0.2">
      <c r="A256" s="821" t="s">
        <v>1886</v>
      </c>
      <c r="B256" s="822" t="s">
        <v>1679</v>
      </c>
      <c r="C256" s="822" t="s">
        <v>1734</v>
      </c>
      <c r="D256" s="822" t="s">
        <v>1767</v>
      </c>
      <c r="E256" s="822" t="s">
        <v>1768</v>
      </c>
      <c r="F256" s="831"/>
      <c r="G256" s="831"/>
      <c r="H256" s="831"/>
      <c r="I256" s="831"/>
      <c r="J256" s="831">
        <v>1</v>
      </c>
      <c r="K256" s="831">
        <v>433</v>
      </c>
      <c r="L256" s="831"/>
      <c r="M256" s="831">
        <v>433</v>
      </c>
      <c r="N256" s="831"/>
      <c r="O256" s="831"/>
      <c r="P256" s="827"/>
      <c r="Q256" s="832"/>
    </row>
    <row r="257" spans="1:17" ht="14.45" customHeight="1" x14ac:dyDescent="0.2">
      <c r="A257" s="821" t="s">
        <v>1886</v>
      </c>
      <c r="B257" s="822" t="s">
        <v>1679</v>
      </c>
      <c r="C257" s="822" t="s">
        <v>1734</v>
      </c>
      <c r="D257" s="822" t="s">
        <v>1835</v>
      </c>
      <c r="E257" s="822" t="s">
        <v>1836</v>
      </c>
      <c r="F257" s="831">
        <v>12</v>
      </c>
      <c r="G257" s="831">
        <v>174180</v>
      </c>
      <c r="H257" s="831"/>
      <c r="I257" s="831">
        <v>14515</v>
      </c>
      <c r="J257" s="831">
        <v>13</v>
      </c>
      <c r="K257" s="831">
        <v>188773</v>
      </c>
      <c r="L257" s="831"/>
      <c r="M257" s="831">
        <v>14521</v>
      </c>
      <c r="N257" s="831">
        <v>19</v>
      </c>
      <c r="O257" s="831">
        <v>279490</v>
      </c>
      <c r="P257" s="827"/>
      <c r="Q257" s="832">
        <v>14710</v>
      </c>
    </row>
    <row r="258" spans="1:17" ht="14.45" customHeight="1" x14ac:dyDescent="0.2">
      <c r="A258" s="821" t="s">
        <v>1886</v>
      </c>
      <c r="B258" s="822" t="s">
        <v>1679</v>
      </c>
      <c r="C258" s="822" t="s">
        <v>1734</v>
      </c>
      <c r="D258" s="822" t="s">
        <v>1781</v>
      </c>
      <c r="E258" s="822" t="s">
        <v>1782</v>
      </c>
      <c r="F258" s="831">
        <v>1</v>
      </c>
      <c r="G258" s="831">
        <v>438</v>
      </c>
      <c r="H258" s="831"/>
      <c r="I258" s="831">
        <v>438</v>
      </c>
      <c r="J258" s="831"/>
      <c r="K258" s="831"/>
      <c r="L258" s="831"/>
      <c r="M258" s="831"/>
      <c r="N258" s="831"/>
      <c r="O258" s="831"/>
      <c r="P258" s="827"/>
      <c r="Q258" s="832"/>
    </row>
    <row r="259" spans="1:17" ht="14.45" customHeight="1" x14ac:dyDescent="0.2">
      <c r="A259" s="821" t="s">
        <v>1886</v>
      </c>
      <c r="B259" s="822" t="s">
        <v>1679</v>
      </c>
      <c r="C259" s="822" t="s">
        <v>1734</v>
      </c>
      <c r="D259" s="822" t="s">
        <v>1783</v>
      </c>
      <c r="E259" s="822" t="s">
        <v>1784</v>
      </c>
      <c r="F259" s="831">
        <v>2</v>
      </c>
      <c r="G259" s="831">
        <v>2694</v>
      </c>
      <c r="H259" s="831"/>
      <c r="I259" s="831">
        <v>1347</v>
      </c>
      <c r="J259" s="831">
        <v>4</v>
      </c>
      <c r="K259" s="831">
        <v>5404</v>
      </c>
      <c r="L259" s="831"/>
      <c r="M259" s="831">
        <v>1351</v>
      </c>
      <c r="N259" s="831">
        <v>7</v>
      </c>
      <c r="O259" s="831">
        <v>9856</v>
      </c>
      <c r="P259" s="827"/>
      <c r="Q259" s="832">
        <v>1408</v>
      </c>
    </row>
    <row r="260" spans="1:17" ht="14.45" customHeight="1" x14ac:dyDescent="0.2">
      <c r="A260" s="821" t="s">
        <v>1886</v>
      </c>
      <c r="B260" s="822" t="s">
        <v>1679</v>
      </c>
      <c r="C260" s="822" t="s">
        <v>1734</v>
      </c>
      <c r="D260" s="822" t="s">
        <v>1785</v>
      </c>
      <c r="E260" s="822" t="s">
        <v>1786</v>
      </c>
      <c r="F260" s="831">
        <v>9</v>
      </c>
      <c r="G260" s="831">
        <v>4608</v>
      </c>
      <c r="H260" s="831"/>
      <c r="I260" s="831">
        <v>512</v>
      </c>
      <c r="J260" s="831">
        <v>9</v>
      </c>
      <c r="K260" s="831">
        <v>4626</v>
      </c>
      <c r="L260" s="831"/>
      <c r="M260" s="831">
        <v>514</v>
      </c>
      <c r="N260" s="831">
        <v>4</v>
      </c>
      <c r="O260" s="831">
        <v>2148</v>
      </c>
      <c r="P260" s="827"/>
      <c r="Q260" s="832">
        <v>537</v>
      </c>
    </row>
    <row r="261" spans="1:17" ht="14.45" customHeight="1" x14ac:dyDescent="0.2">
      <c r="A261" s="821" t="s">
        <v>1886</v>
      </c>
      <c r="B261" s="822" t="s">
        <v>1679</v>
      </c>
      <c r="C261" s="822" t="s">
        <v>1734</v>
      </c>
      <c r="D261" s="822" t="s">
        <v>1789</v>
      </c>
      <c r="E261" s="822" t="s">
        <v>1790</v>
      </c>
      <c r="F261" s="831">
        <v>1</v>
      </c>
      <c r="G261" s="831">
        <v>2658</v>
      </c>
      <c r="H261" s="831"/>
      <c r="I261" s="831">
        <v>2658</v>
      </c>
      <c r="J261" s="831">
        <v>1</v>
      </c>
      <c r="K261" s="831">
        <v>2667</v>
      </c>
      <c r="L261" s="831"/>
      <c r="M261" s="831">
        <v>2667</v>
      </c>
      <c r="N261" s="831"/>
      <c r="O261" s="831"/>
      <c r="P261" s="827"/>
      <c r="Q261" s="832"/>
    </row>
    <row r="262" spans="1:17" ht="14.45" customHeight="1" x14ac:dyDescent="0.2">
      <c r="A262" s="821" t="s">
        <v>1886</v>
      </c>
      <c r="B262" s="822" t="s">
        <v>1679</v>
      </c>
      <c r="C262" s="822" t="s">
        <v>1734</v>
      </c>
      <c r="D262" s="822" t="s">
        <v>1791</v>
      </c>
      <c r="E262" s="822" t="s">
        <v>1792</v>
      </c>
      <c r="F262" s="831"/>
      <c r="G262" s="831"/>
      <c r="H262" s="831"/>
      <c r="I262" s="831"/>
      <c r="J262" s="831"/>
      <c r="K262" s="831"/>
      <c r="L262" s="831"/>
      <c r="M262" s="831"/>
      <c r="N262" s="831">
        <v>1</v>
      </c>
      <c r="O262" s="831">
        <v>388</v>
      </c>
      <c r="P262" s="827"/>
      <c r="Q262" s="832">
        <v>388</v>
      </c>
    </row>
    <row r="263" spans="1:17" ht="14.45" customHeight="1" x14ac:dyDescent="0.2">
      <c r="A263" s="821" t="s">
        <v>1886</v>
      </c>
      <c r="B263" s="822" t="s">
        <v>1679</v>
      </c>
      <c r="C263" s="822" t="s">
        <v>1734</v>
      </c>
      <c r="D263" s="822" t="s">
        <v>1807</v>
      </c>
      <c r="E263" s="822" t="s">
        <v>1808</v>
      </c>
      <c r="F263" s="831">
        <v>1</v>
      </c>
      <c r="G263" s="831">
        <v>1944</v>
      </c>
      <c r="H263" s="831"/>
      <c r="I263" s="831">
        <v>1944</v>
      </c>
      <c r="J263" s="831"/>
      <c r="K263" s="831"/>
      <c r="L263" s="831"/>
      <c r="M263" s="831"/>
      <c r="N263" s="831"/>
      <c r="O263" s="831"/>
      <c r="P263" s="827"/>
      <c r="Q263" s="832"/>
    </row>
    <row r="264" spans="1:17" ht="14.45" customHeight="1" x14ac:dyDescent="0.2">
      <c r="A264" s="821" t="s">
        <v>563</v>
      </c>
      <c r="B264" s="822" t="s">
        <v>1679</v>
      </c>
      <c r="C264" s="822" t="s">
        <v>1680</v>
      </c>
      <c r="D264" s="822" t="s">
        <v>1887</v>
      </c>
      <c r="E264" s="822" t="s">
        <v>1888</v>
      </c>
      <c r="F264" s="831"/>
      <c r="G264" s="831"/>
      <c r="H264" s="831"/>
      <c r="I264" s="831"/>
      <c r="J264" s="831">
        <v>0</v>
      </c>
      <c r="K264" s="831">
        <v>0</v>
      </c>
      <c r="L264" s="831"/>
      <c r="M264" s="831"/>
      <c r="N264" s="831"/>
      <c r="O264" s="831"/>
      <c r="P264" s="827"/>
      <c r="Q264" s="832"/>
    </row>
    <row r="265" spans="1:17" ht="14.45" customHeight="1" x14ac:dyDescent="0.2">
      <c r="A265" s="821" t="s">
        <v>563</v>
      </c>
      <c r="B265" s="822" t="s">
        <v>1679</v>
      </c>
      <c r="C265" s="822" t="s">
        <v>1680</v>
      </c>
      <c r="D265" s="822" t="s">
        <v>1887</v>
      </c>
      <c r="E265" s="822" t="s">
        <v>1889</v>
      </c>
      <c r="F265" s="831"/>
      <c r="G265" s="831"/>
      <c r="H265" s="831"/>
      <c r="I265" s="831"/>
      <c r="J265" s="831">
        <v>3</v>
      </c>
      <c r="K265" s="831">
        <v>55491</v>
      </c>
      <c r="L265" s="831"/>
      <c r="M265" s="831">
        <v>18497</v>
      </c>
      <c r="N265" s="831"/>
      <c r="O265" s="831"/>
      <c r="P265" s="827"/>
      <c r="Q265" s="832"/>
    </row>
    <row r="266" spans="1:17" ht="14.45" customHeight="1" x14ac:dyDescent="0.2">
      <c r="A266" s="821" t="s">
        <v>563</v>
      </c>
      <c r="B266" s="822" t="s">
        <v>1679</v>
      </c>
      <c r="C266" s="822" t="s">
        <v>1680</v>
      </c>
      <c r="D266" s="822" t="s">
        <v>1890</v>
      </c>
      <c r="E266" s="822" t="s">
        <v>1891</v>
      </c>
      <c r="F266" s="831"/>
      <c r="G266" s="831"/>
      <c r="H266" s="831"/>
      <c r="I266" s="831"/>
      <c r="J266" s="831"/>
      <c r="K266" s="831"/>
      <c r="L266" s="831"/>
      <c r="M266" s="831"/>
      <c r="N266" s="831">
        <v>0</v>
      </c>
      <c r="O266" s="831">
        <v>0</v>
      </c>
      <c r="P266" s="827"/>
      <c r="Q266" s="832"/>
    </row>
    <row r="267" spans="1:17" ht="14.45" customHeight="1" x14ac:dyDescent="0.2">
      <c r="A267" s="821" t="s">
        <v>563</v>
      </c>
      <c r="B267" s="822" t="s">
        <v>1679</v>
      </c>
      <c r="C267" s="822" t="s">
        <v>1683</v>
      </c>
      <c r="D267" s="822" t="s">
        <v>1686</v>
      </c>
      <c r="E267" s="822" t="s">
        <v>1687</v>
      </c>
      <c r="F267" s="831">
        <v>2027</v>
      </c>
      <c r="G267" s="831">
        <v>5183.2300000000005</v>
      </c>
      <c r="H267" s="831"/>
      <c r="I267" s="831">
        <v>2.5570942279230393</v>
      </c>
      <c r="J267" s="831">
        <v>2222</v>
      </c>
      <c r="K267" s="831">
        <v>5532.78</v>
      </c>
      <c r="L267" s="831"/>
      <c r="M267" s="831">
        <v>2.4899999999999998</v>
      </c>
      <c r="N267" s="831">
        <v>4499</v>
      </c>
      <c r="O267" s="831">
        <v>11669.550000000001</v>
      </c>
      <c r="P267" s="827"/>
      <c r="Q267" s="832">
        <v>2.5938097354967775</v>
      </c>
    </row>
    <row r="268" spans="1:17" ht="14.45" customHeight="1" x14ac:dyDescent="0.2">
      <c r="A268" s="821" t="s">
        <v>563</v>
      </c>
      <c r="B268" s="822" t="s">
        <v>1679</v>
      </c>
      <c r="C268" s="822" t="s">
        <v>1683</v>
      </c>
      <c r="D268" s="822" t="s">
        <v>1692</v>
      </c>
      <c r="E268" s="822" t="s">
        <v>1693</v>
      </c>
      <c r="F268" s="831"/>
      <c r="G268" s="831"/>
      <c r="H268" s="831"/>
      <c r="I268" s="831"/>
      <c r="J268" s="831">
        <v>800</v>
      </c>
      <c r="K268" s="831">
        <v>4144</v>
      </c>
      <c r="L268" s="831"/>
      <c r="M268" s="831">
        <v>5.18</v>
      </c>
      <c r="N268" s="831"/>
      <c r="O268" s="831"/>
      <c r="P268" s="827"/>
      <c r="Q268" s="832"/>
    </row>
    <row r="269" spans="1:17" ht="14.45" customHeight="1" x14ac:dyDescent="0.2">
      <c r="A269" s="821" t="s">
        <v>563</v>
      </c>
      <c r="B269" s="822" t="s">
        <v>1679</v>
      </c>
      <c r="C269" s="822" t="s">
        <v>1683</v>
      </c>
      <c r="D269" s="822" t="s">
        <v>1700</v>
      </c>
      <c r="E269" s="822" t="s">
        <v>1701</v>
      </c>
      <c r="F269" s="831">
        <v>11110.2</v>
      </c>
      <c r="G269" s="831">
        <v>154281.38999999998</v>
      </c>
      <c r="H269" s="831"/>
      <c r="I269" s="831">
        <v>13.886463790030779</v>
      </c>
      <c r="J269" s="831">
        <v>12321.380000000001</v>
      </c>
      <c r="K269" s="831">
        <v>821798.71</v>
      </c>
      <c r="L269" s="831"/>
      <c r="M269" s="831">
        <v>66.696969819938985</v>
      </c>
      <c r="N269" s="831">
        <v>13091</v>
      </c>
      <c r="O269" s="831">
        <v>898631.3</v>
      </c>
      <c r="P269" s="827"/>
      <c r="Q269" s="832">
        <v>68.644969826598427</v>
      </c>
    </row>
    <row r="270" spans="1:17" ht="14.45" customHeight="1" x14ac:dyDescent="0.2">
      <c r="A270" s="821" t="s">
        <v>563</v>
      </c>
      <c r="B270" s="822" t="s">
        <v>1679</v>
      </c>
      <c r="C270" s="822" t="s">
        <v>1683</v>
      </c>
      <c r="D270" s="822" t="s">
        <v>1825</v>
      </c>
      <c r="E270" s="822" t="s">
        <v>1826</v>
      </c>
      <c r="F270" s="831">
        <v>2184</v>
      </c>
      <c r="G270" s="831">
        <v>74305.56</v>
      </c>
      <c r="H270" s="831"/>
      <c r="I270" s="831">
        <v>34.02269230769231</v>
      </c>
      <c r="J270" s="831">
        <v>927</v>
      </c>
      <c r="K270" s="831">
        <v>31636.469999999998</v>
      </c>
      <c r="L270" s="831"/>
      <c r="M270" s="831">
        <v>34.127799352750806</v>
      </c>
      <c r="N270" s="831">
        <v>3656</v>
      </c>
      <c r="O270" s="831">
        <v>125809.78</v>
      </c>
      <c r="P270" s="827"/>
      <c r="Q270" s="832">
        <v>34.41186542669584</v>
      </c>
    </row>
    <row r="271" spans="1:17" ht="14.45" customHeight="1" x14ac:dyDescent="0.2">
      <c r="A271" s="821" t="s">
        <v>563</v>
      </c>
      <c r="B271" s="822" t="s">
        <v>1679</v>
      </c>
      <c r="C271" s="822" t="s">
        <v>1683</v>
      </c>
      <c r="D271" s="822" t="s">
        <v>1716</v>
      </c>
      <c r="E271" s="822" t="s">
        <v>1717</v>
      </c>
      <c r="F271" s="831"/>
      <c r="G271" s="831"/>
      <c r="H271" s="831"/>
      <c r="I271" s="831"/>
      <c r="J271" s="831">
        <v>0</v>
      </c>
      <c r="K271" s="831">
        <v>-44.52</v>
      </c>
      <c r="L271" s="831"/>
      <c r="M271" s="831"/>
      <c r="N271" s="831"/>
      <c r="O271" s="831"/>
      <c r="P271" s="827"/>
      <c r="Q271" s="832"/>
    </row>
    <row r="272" spans="1:17" ht="14.45" customHeight="1" x14ac:dyDescent="0.2">
      <c r="A272" s="821" t="s">
        <v>563</v>
      </c>
      <c r="B272" s="822" t="s">
        <v>1679</v>
      </c>
      <c r="C272" s="822" t="s">
        <v>1683</v>
      </c>
      <c r="D272" s="822" t="s">
        <v>1890</v>
      </c>
      <c r="E272" s="822" t="s">
        <v>1892</v>
      </c>
      <c r="F272" s="831"/>
      <c r="G272" s="831"/>
      <c r="H272" s="831"/>
      <c r="I272" s="831"/>
      <c r="J272" s="831"/>
      <c r="K272" s="831"/>
      <c r="L272" s="831"/>
      <c r="M272" s="831"/>
      <c r="N272" s="831">
        <v>1</v>
      </c>
      <c r="O272" s="831">
        <v>581612.72</v>
      </c>
      <c r="P272" s="827"/>
      <c r="Q272" s="832">
        <v>581612.72</v>
      </c>
    </row>
    <row r="273" spans="1:17" ht="14.45" customHeight="1" x14ac:dyDescent="0.2">
      <c r="A273" s="821" t="s">
        <v>563</v>
      </c>
      <c r="B273" s="822" t="s">
        <v>1679</v>
      </c>
      <c r="C273" s="822" t="s">
        <v>1734</v>
      </c>
      <c r="D273" s="822" t="s">
        <v>1735</v>
      </c>
      <c r="E273" s="822" t="s">
        <v>1736</v>
      </c>
      <c r="F273" s="831">
        <v>19</v>
      </c>
      <c r="G273" s="831">
        <v>722</v>
      </c>
      <c r="H273" s="831"/>
      <c r="I273" s="831">
        <v>38</v>
      </c>
      <c r="J273" s="831">
        <v>35</v>
      </c>
      <c r="K273" s="831">
        <v>1330</v>
      </c>
      <c r="L273" s="831"/>
      <c r="M273" s="831">
        <v>38</v>
      </c>
      <c r="N273" s="831">
        <v>80</v>
      </c>
      <c r="O273" s="831">
        <v>3200</v>
      </c>
      <c r="P273" s="827"/>
      <c r="Q273" s="832">
        <v>40</v>
      </c>
    </row>
    <row r="274" spans="1:17" ht="14.45" customHeight="1" x14ac:dyDescent="0.2">
      <c r="A274" s="821" t="s">
        <v>563</v>
      </c>
      <c r="B274" s="822" t="s">
        <v>1679</v>
      </c>
      <c r="C274" s="822" t="s">
        <v>1734</v>
      </c>
      <c r="D274" s="822" t="s">
        <v>1765</v>
      </c>
      <c r="E274" s="822" t="s">
        <v>1766</v>
      </c>
      <c r="F274" s="831">
        <v>93</v>
      </c>
      <c r="G274" s="831">
        <v>170283</v>
      </c>
      <c r="H274" s="831"/>
      <c r="I274" s="831">
        <v>1831</v>
      </c>
      <c r="J274" s="831">
        <v>54</v>
      </c>
      <c r="K274" s="831">
        <v>99090</v>
      </c>
      <c r="L274" s="831"/>
      <c r="M274" s="831">
        <v>1835</v>
      </c>
      <c r="N274" s="831">
        <v>89</v>
      </c>
      <c r="O274" s="831">
        <v>169901</v>
      </c>
      <c r="P274" s="827"/>
      <c r="Q274" s="832">
        <v>1909</v>
      </c>
    </row>
    <row r="275" spans="1:17" ht="14.45" customHeight="1" x14ac:dyDescent="0.2">
      <c r="A275" s="821" t="s">
        <v>563</v>
      </c>
      <c r="B275" s="822" t="s">
        <v>1679</v>
      </c>
      <c r="C275" s="822" t="s">
        <v>1734</v>
      </c>
      <c r="D275" s="822" t="s">
        <v>1835</v>
      </c>
      <c r="E275" s="822" t="s">
        <v>1836</v>
      </c>
      <c r="F275" s="831">
        <v>7</v>
      </c>
      <c r="G275" s="831">
        <v>101605</v>
      </c>
      <c r="H275" s="831"/>
      <c r="I275" s="831">
        <v>14515</v>
      </c>
      <c r="J275" s="831">
        <v>4</v>
      </c>
      <c r="K275" s="831">
        <v>58084</v>
      </c>
      <c r="L275" s="831"/>
      <c r="M275" s="831">
        <v>14521</v>
      </c>
      <c r="N275" s="831">
        <v>15</v>
      </c>
      <c r="O275" s="831">
        <v>220650</v>
      </c>
      <c r="P275" s="827"/>
      <c r="Q275" s="832">
        <v>14710</v>
      </c>
    </row>
    <row r="276" spans="1:17" ht="14.45" customHeight="1" x14ac:dyDescent="0.2">
      <c r="A276" s="821" t="s">
        <v>563</v>
      </c>
      <c r="B276" s="822" t="s">
        <v>1679</v>
      </c>
      <c r="C276" s="822" t="s">
        <v>1734</v>
      </c>
      <c r="D276" s="822" t="s">
        <v>1771</v>
      </c>
      <c r="E276" s="822" t="s">
        <v>1772</v>
      </c>
      <c r="F276" s="831"/>
      <c r="G276" s="831"/>
      <c r="H276" s="831"/>
      <c r="I276" s="831"/>
      <c r="J276" s="831">
        <v>6</v>
      </c>
      <c r="K276" s="831">
        <v>0</v>
      </c>
      <c r="L276" s="831"/>
      <c r="M276" s="831">
        <v>0</v>
      </c>
      <c r="N276" s="831">
        <v>1</v>
      </c>
      <c r="O276" s="831">
        <v>0</v>
      </c>
      <c r="P276" s="827"/>
      <c r="Q276" s="832">
        <v>0</v>
      </c>
    </row>
    <row r="277" spans="1:17" ht="14.45" customHeight="1" x14ac:dyDescent="0.2">
      <c r="A277" s="821" t="s">
        <v>563</v>
      </c>
      <c r="B277" s="822" t="s">
        <v>1679</v>
      </c>
      <c r="C277" s="822" t="s">
        <v>1734</v>
      </c>
      <c r="D277" s="822" t="s">
        <v>1893</v>
      </c>
      <c r="E277" s="822" t="s">
        <v>1894</v>
      </c>
      <c r="F277" s="831">
        <v>171</v>
      </c>
      <c r="G277" s="831">
        <v>346446</v>
      </c>
      <c r="H277" s="831"/>
      <c r="I277" s="831">
        <v>2026</v>
      </c>
      <c r="J277" s="831">
        <v>148</v>
      </c>
      <c r="K277" s="831">
        <v>301180</v>
      </c>
      <c r="L277" s="831"/>
      <c r="M277" s="831">
        <v>2035</v>
      </c>
      <c r="N277" s="831">
        <v>191</v>
      </c>
      <c r="O277" s="831">
        <v>400527</v>
      </c>
      <c r="P277" s="827"/>
      <c r="Q277" s="832">
        <v>2097</v>
      </c>
    </row>
    <row r="278" spans="1:17" ht="14.45" customHeight="1" x14ac:dyDescent="0.2">
      <c r="A278" s="821" t="s">
        <v>563</v>
      </c>
      <c r="B278" s="822" t="s">
        <v>1679</v>
      </c>
      <c r="C278" s="822" t="s">
        <v>1734</v>
      </c>
      <c r="D278" s="822" t="s">
        <v>1781</v>
      </c>
      <c r="E278" s="822" t="s">
        <v>1782</v>
      </c>
      <c r="F278" s="831">
        <v>92</v>
      </c>
      <c r="G278" s="831">
        <v>40296</v>
      </c>
      <c r="H278" s="831"/>
      <c r="I278" s="831">
        <v>438</v>
      </c>
      <c r="J278" s="831">
        <v>57</v>
      </c>
      <c r="K278" s="831">
        <v>25080</v>
      </c>
      <c r="L278" s="831"/>
      <c r="M278" s="831">
        <v>440</v>
      </c>
      <c r="N278" s="831">
        <v>22</v>
      </c>
      <c r="O278" s="831">
        <v>10098</v>
      </c>
      <c r="P278" s="827"/>
      <c r="Q278" s="832">
        <v>459</v>
      </c>
    </row>
    <row r="279" spans="1:17" ht="14.45" customHeight="1" x14ac:dyDescent="0.2">
      <c r="A279" s="821" t="s">
        <v>563</v>
      </c>
      <c r="B279" s="822" t="s">
        <v>1679</v>
      </c>
      <c r="C279" s="822" t="s">
        <v>1734</v>
      </c>
      <c r="D279" s="822" t="s">
        <v>1789</v>
      </c>
      <c r="E279" s="822" t="s">
        <v>1790</v>
      </c>
      <c r="F279" s="831"/>
      <c r="G279" s="831"/>
      <c r="H279" s="831"/>
      <c r="I279" s="831"/>
      <c r="J279" s="831"/>
      <c r="K279" s="831"/>
      <c r="L279" s="831"/>
      <c r="M279" s="831"/>
      <c r="N279" s="831">
        <v>5</v>
      </c>
      <c r="O279" s="831">
        <v>13900</v>
      </c>
      <c r="P279" s="827"/>
      <c r="Q279" s="832">
        <v>2780</v>
      </c>
    </row>
    <row r="280" spans="1:17" ht="14.45" customHeight="1" x14ac:dyDescent="0.2">
      <c r="A280" s="821" t="s">
        <v>563</v>
      </c>
      <c r="B280" s="822" t="s">
        <v>1679</v>
      </c>
      <c r="C280" s="822" t="s">
        <v>1734</v>
      </c>
      <c r="D280" s="822" t="s">
        <v>1795</v>
      </c>
      <c r="E280" s="822" t="s">
        <v>1796</v>
      </c>
      <c r="F280" s="831">
        <v>1</v>
      </c>
      <c r="G280" s="831">
        <v>1057</v>
      </c>
      <c r="H280" s="831"/>
      <c r="I280" s="831">
        <v>1057</v>
      </c>
      <c r="J280" s="831">
        <v>3</v>
      </c>
      <c r="K280" s="831">
        <v>3216</v>
      </c>
      <c r="L280" s="831"/>
      <c r="M280" s="831">
        <v>1072</v>
      </c>
      <c r="N280" s="831">
        <v>1</v>
      </c>
      <c r="O280" s="831">
        <v>1117</v>
      </c>
      <c r="P280" s="827"/>
      <c r="Q280" s="832">
        <v>1117</v>
      </c>
    </row>
    <row r="281" spans="1:17" ht="14.45" customHeight="1" x14ac:dyDescent="0.2">
      <c r="A281" s="821" t="s">
        <v>563</v>
      </c>
      <c r="B281" s="822" t="s">
        <v>1679</v>
      </c>
      <c r="C281" s="822" t="s">
        <v>1734</v>
      </c>
      <c r="D281" s="822" t="s">
        <v>1895</v>
      </c>
      <c r="E281" s="822" t="s">
        <v>1896</v>
      </c>
      <c r="F281" s="831"/>
      <c r="G281" s="831"/>
      <c r="H281" s="831"/>
      <c r="I281" s="831"/>
      <c r="J281" s="831">
        <v>2</v>
      </c>
      <c r="K281" s="831">
        <v>0</v>
      </c>
      <c r="L281" s="831"/>
      <c r="M281" s="831">
        <v>0</v>
      </c>
      <c r="N281" s="831">
        <v>1</v>
      </c>
      <c r="O281" s="831">
        <v>0</v>
      </c>
      <c r="P281" s="827"/>
      <c r="Q281" s="832">
        <v>0</v>
      </c>
    </row>
    <row r="282" spans="1:17" ht="14.45" customHeight="1" x14ac:dyDescent="0.2">
      <c r="A282" s="821" t="s">
        <v>563</v>
      </c>
      <c r="B282" s="822" t="s">
        <v>1679</v>
      </c>
      <c r="C282" s="822" t="s">
        <v>1734</v>
      </c>
      <c r="D282" s="822" t="s">
        <v>1897</v>
      </c>
      <c r="E282" s="822" t="s">
        <v>1898</v>
      </c>
      <c r="F282" s="831"/>
      <c r="G282" s="831"/>
      <c r="H282" s="831"/>
      <c r="I282" s="831"/>
      <c r="J282" s="831">
        <v>64</v>
      </c>
      <c r="K282" s="831">
        <v>0</v>
      </c>
      <c r="L282" s="831"/>
      <c r="M282" s="831">
        <v>0</v>
      </c>
      <c r="N282" s="831">
        <v>77</v>
      </c>
      <c r="O282" s="831">
        <v>0</v>
      </c>
      <c r="P282" s="827"/>
      <c r="Q282" s="832">
        <v>0</v>
      </c>
    </row>
    <row r="283" spans="1:17" ht="14.45" customHeight="1" x14ac:dyDescent="0.2">
      <c r="A283" s="821" t="s">
        <v>563</v>
      </c>
      <c r="B283" s="822" t="s">
        <v>1679</v>
      </c>
      <c r="C283" s="822" t="s">
        <v>1734</v>
      </c>
      <c r="D283" s="822" t="s">
        <v>1815</v>
      </c>
      <c r="E283" s="822" t="s">
        <v>1816</v>
      </c>
      <c r="F283" s="831"/>
      <c r="G283" s="831"/>
      <c r="H283" s="831"/>
      <c r="I283" s="831"/>
      <c r="J283" s="831">
        <v>21</v>
      </c>
      <c r="K283" s="831">
        <v>0</v>
      </c>
      <c r="L283" s="831"/>
      <c r="M283" s="831">
        <v>0</v>
      </c>
      <c r="N283" s="831">
        <v>25</v>
      </c>
      <c r="O283" s="831">
        <v>0</v>
      </c>
      <c r="P283" s="827"/>
      <c r="Q283" s="832">
        <v>0</v>
      </c>
    </row>
    <row r="284" spans="1:17" ht="14.45" customHeight="1" x14ac:dyDescent="0.2">
      <c r="A284" s="821" t="s">
        <v>563</v>
      </c>
      <c r="B284" s="822" t="s">
        <v>1679</v>
      </c>
      <c r="C284" s="822" t="s">
        <v>1734</v>
      </c>
      <c r="D284" s="822" t="s">
        <v>1899</v>
      </c>
      <c r="E284" s="822" t="s">
        <v>1900</v>
      </c>
      <c r="F284" s="831"/>
      <c r="G284" s="831"/>
      <c r="H284" s="831"/>
      <c r="I284" s="831"/>
      <c r="J284" s="831">
        <v>17</v>
      </c>
      <c r="K284" s="831">
        <v>0</v>
      </c>
      <c r="L284" s="831"/>
      <c r="M284" s="831">
        <v>0</v>
      </c>
      <c r="N284" s="831">
        <v>20</v>
      </c>
      <c r="O284" s="831">
        <v>0</v>
      </c>
      <c r="P284" s="827"/>
      <c r="Q284" s="832">
        <v>0</v>
      </c>
    </row>
    <row r="285" spans="1:17" ht="14.45" customHeight="1" x14ac:dyDescent="0.2">
      <c r="A285" s="821" t="s">
        <v>563</v>
      </c>
      <c r="B285" s="822" t="s">
        <v>1679</v>
      </c>
      <c r="C285" s="822" t="s">
        <v>1734</v>
      </c>
      <c r="D285" s="822" t="s">
        <v>1901</v>
      </c>
      <c r="E285" s="822" t="s">
        <v>1902</v>
      </c>
      <c r="F285" s="831"/>
      <c r="G285" s="831"/>
      <c r="H285" s="831"/>
      <c r="I285" s="831"/>
      <c r="J285" s="831"/>
      <c r="K285" s="831"/>
      <c r="L285" s="831"/>
      <c r="M285" s="831"/>
      <c r="N285" s="831">
        <v>5</v>
      </c>
      <c r="O285" s="831">
        <v>0</v>
      </c>
      <c r="P285" s="827"/>
      <c r="Q285" s="832">
        <v>0</v>
      </c>
    </row>
    <row r="286" spans="1:17" ht="14.45" customHeight="1" x14ac:dyDescent="0.2">
      <c r="A286" s="821" t="s">
        <v>563</v>
      </c>
      <c r="B286" s="822" t="s">
        <v>1903</v>
      </c>
      <c r="C286" s="822" t="s">
        <v>1680</v>
      </c>
      <c r="D286" s="822" t="s">
        <v>1887</v>
      </c>
      <c r="E286" s="822" t="s">
        <v>1888</v>
      </c>
      <c r="F286" s="831">
        <v>0</v>
      </c>
      <c r="G286" s="831">
        <v>-3.2741809263825417E-11</v>
      </c>
      <c r="H286" s="831"/>
      <c r="I286" s="831"/>
      <c r="J286" s="831">
        <v>0</v>
      </c>
      <c r="K286" s="831">
        <v>0</v>
      </c>
      <c r="L286" s="831"/>
      <c r="M286" s="831"/>
      <c r="N286" s="831">
        <v>0</v>
      </c>
      <c r="O286" s="831">
        <v>0</v>
      </c>
      <c r="P286" s="827"/>
      <c r="Q286" s="832"/>
    </row>
    <row r="287" spans="1:17" ht="14.45" customHeight="1" x14ac:dyDescent="0.2">
      <c r="A287" s="821" t="s">
        <v>563</v>
      </c>
      <c r="B287" s="822" t="s">
        <v>1903</v>
      </c>
      <c r="C287" s="822" t="s">
        <v>1680</v>
      </c>
      <c r="D287" s="822" t="s">
        <v>1887</v>
      </c>
      <c r="E287" s="822" t="s">
        <v>1889</v>
      </c>
      <c r="F287" s="831">
        <v>19</v>
      </c>
      <c r="G287" s="831">
        <v>351464.32999999996</v>
      </c>
      <c r="H287" s="831"/>
      <c r="I287" s="831">
        <v>18498.122631578946</v>
      </c>
      <c r="J287" s="831">
        <v>25</v>
      </c>
      <c r="K287" s="831">
        <v>462425</v>
      </c>
      <c r="L287" s="831"/>
      <c r="M287" s="831">
        <v>18497</v>
      </c>
      <c r="N287" s="831">
        <v>23</v>
      </c>
      <c r="O287" s="831">
        <v>425431</v>
      </c>
      <c r="P287" s="827"/>
      <c r="Q287" s="832">
        <v>18497</v>
      </c>
    </row>
    <row r="288" spans="1:17" ht="14.45" customHeight="1" x14ac:dyDescent="0.2">
      <c r="A288" s="821" t="s">
        <v>563</v>
      </c>
      <c r="B288" s="822" t="s">
        <v>1903</v>
      </c>
      <c r="C288" s="822" t="s">
        <v>1680</v>
      </c>
      <c r="D288" s="822" t="s">
        <v>1890</v>
      </c>
      <c r="E288" s="822" t="s">
        <v>1891</v>
      </c>
      <c r="F288" s="831"/>
      <c r="G288" s="831"/>
      <c r="H288" s="831"/>
      <c r="I288" s="831"/>
      <c r="J288" s="831"/>
      <c r="K288" s="831"/>
      <c r="L288" s="831"/>
      <c r="M288" s="831"/>
      <c r="N288" s="831">
        <v>0</v>
      </c>
      <c r="O288" s="831">
        <v>0</v>
      </c>
      <c r="P288" s="827"/>
      <c r="Q288" s="832"/>
    </row>
    <row r="289" spans="1:17" ht="14.45" customHeight="1" x14ac:dyDescent="0.2">
      <c r="A289" s="821" t="s">
        <v>563</v>
      </c>
      <c r="B289" s="822" t="s">
        <v>1903</v>
      </c>
      <c r="C289" s="822" t="s">
        <v>1683</v>
      </c>
      <c r="D289" s="822" t="s">
        <v>1904</v>
      </c>
      <c r="E289" s="822" t="s">
        <v>1905</v>
      </c>
      <c r="F289" s="831">
        <v>4261</v>
      </c>
      <c r="G289" s="831">
        <v>8552.4500000000007</v>
      </c>
      <c r="H289" s="831"/>
      <c r="I289" s="831">
        <v>2.0071462098099038</v>
      </c>
      <c r="J289" s="831">
        <v>2310</v>
      </c>
      <c r="K289" s="831">
        <v>5123.9999999999991</v>
      </c>
      <c r="L289" s="831"/>
      <c r="M289" s="831">
        <v>2.2181818181818178</v>
      </c>
      <c r="N289" s="831">
        <v>1239</v>
      </c>
      <c r="O289" s="831">
        <v>2851.71</v>
      </c>
      <c r="P289" s="827"/>
      <c r="Q289" s="832">
        <v>2.3016222760290557</v>
      </c>
    </row>
    <row r="290" spans="1:17" ht="14.45" customHeight="1" x14ac:dyDescent="0.2">
      <c r="A290" s="821" t="s">
        <v>563</v>
      </c>
      <c r="B290" s="822" t="s">
        <v>1903</v>
      </c>
      <c r="C290" s="822" t="s">
        <v>1683</v>
      </c>
      <c r="D290" s="822" t="s">
        <v>1906</v>
      </c>
      <c r="E290" s="822" t="s">
        <v>1907</v>
      </c>
      <c r="F290" s="831">
        <v>407860</v>
      </c>
      <c r="G290" s="831">
        <v>736052.40000000014</v>
      </c>
      <c r="H290" s="831"/>
      <c r="I290" s="831">
        <v>1.8046692492521947</v>
      </c>
      <c r="J290" s="831">
        <v>231480</v>
      </c>
      <c r="K290" s="831">
        <v>402063.60000000003</v>
      </c>
      <c r="L290" s="831"/>
      <c r="M290" s="831">
        <v>1.7369258683255575</v>
      </c>
      <c r="N290" s="831">
        <v>396640</v>
      </c>
      <c r="O290" s="831">
        <v>666355.19999999995</v>
      </c>
      <c r="P290" s="827"/>
      <c r="Q290" s="832">
        <v>1.68</v>
      </c>
    </row>
    <row r="291" spans="1:17" ht="14.45" customHeight="1" x14ac:dyDescent="0.2">
      <c r="A291" s="821" t="s">
        <v>563</v>
      </c>
      <c r="B291" s="822" t="s">
        <v>1903</v>
      </c>
      <c r="C291" s="822" t="s">
        <v>1683</v>
      </c>
      <c r="D291" s="822" t="s">
        <v>1890</v>
      </c>
      <c r="E291" s="822"/>
      <c r="F291" s="831"/>
      <c r="G291" s="831"/>
      <c r="H291" s="831"/>
      <c r="I291" s="831"/>
      <c r="J291" s="831"/>
      <c r="K291" s="831"/>
      <c r="L291" s="831"/>
      <c r="M291" s="831"/>
      <c r="N291" s="831">
        <v>1</v>
      </c>
      <c r="O291" s="831">
        <v>581612.72</v>
      </c>
      <c r="P291" s="827"/>
      <c r="Q291" s="832">
        <v>581612.72</v>
      </c>
    </row>
    <row r="292" spans="1:17" ht="14.45" customHeight="1" x14ac:dyDescent="0.2">
      <c r="A292" s="821" t="s">
        <v>563</v>
      </c>
      <c r="B292" s="822" t="s">
        <v>1903</v>
      </c>
      <c r="C292" s="822" t="s">
        <v>1683</v>
      </c>
      <c r="D292" s="822" t="s">
        <v>1890</v>
      </c>
      <c r="E292" s="822" t="s">
        <v>1892</v>
      </c>
      <c r="F292" s="831"/>
      <c r="G292" s="831"/>
      <c r="H292" s="831"/>
      <c r="I292" s="831"/>
      <c r="J292" s="831"/>
      <c r="K292" s="831"/>
      <c r="L292" s="831"/>
      <c r="M292" s="831"/>
      <c r="N292" s="831">
        <v>3</v>
      </c>
      <c r="O292" s="831">
        <v>1744838.16</v>
      </c>
      <c r="P292" s="827"/>
      <c r="Q292" s="832">
        <v>581612.72</v>
      </c>
    </row>
    <row r="293" spans="1:17" ht="14.45" customHeight="1" x14ac:dyDescent="0.2">
      <c r="A293" s="821" t="s">
        <v>563</v>
      </c>
      <c r="B293" s="822" t="s">
        <v>1903</v>
      </c>
      <c r="C293" s="822" t="s">
        <v>1734</v>
      </c>
      <c r="D293" s="822" t="s">
        <v>1908</v>
      </c>
      <c r="E293" s="822" t="s">
        <v>1909</v>
      </c>
      <c r="F293" s="831">
        <v>1309</v>
      </c>
      <c r="G293" s="831">
        <v>1309150</v>
      </c>
      <c r="H293" s="831"/>
      <c r="I293" s="831">
        <v>1000.1145912910619</v>
      </c>
      <c r="J293" s="831">
        <v>1046</v>
      </c>
      <c r="K293" s="831">
        <v>1059758</v>
      </c>
      <c r="L293" s="831"/>
      <c r="M293" s="831">
        <v>1013.1529636711281</v>
      </c>
      <c r="N293" s="831">
        <v>1308</v>
      </c>
      <c r="O293" s="831">
        <v>1309975</v>
      </c>
      <c r="P293" s="827"/>
      <c r="Q293" s="832">
        <v>1001.5099388379205</v>
      </c>
    </row>
    <row r="294" spans="1:17" ht="14.45" customHeight="1" x14ac:dyDescent="0.2">
      <c r="A294" s="821" t="s">
        <v>563</v>
      </c>
      <c r="B294" s="822" t="s">
        <v>1903</v>
      </c>
      <c r="C294" s="822" t="s">
        <v>1734</v>
      </c>
      <c r="D294" s="822" t="s">
        <v>1735</v>
      </c>
      <c r="E294" s="822" t="s">
        <v>1736</v>
      </c>
      <c r="F294" s="831"/>
      <c r="G294" s="831"/>
      <c r="H294" s="831"/>
      <c r="I294" s="831"/>
      <c r="J294" s="831"/>
      <c r="K294" s="831"/>
      <c r="L294" s="831"/>
      <c r="M294" s="831"/>
      <c r="N294" s="831">
        <v>25</v>
      </c>
      <c r="O294" s="831">
        <v>1000</v>
      </c>
      <c r="P294" s="827"/>
      <c r="Q294" s="832">
        <v>40</v>
      </c>
    </row>
    <row r="295" spans="1:17" ht="14.45" customHeight="1" x14ac:dyDescent="0.2">
      <c r="A295" s="821" t="s">
        <v>563</v>
      </c>
      <c r="B295" s="822" t="s">
        <v>1903</v>
      </c>
      <c r="C295" s="822" t="s">
        <v>1734</v>
      </c>
      <c r="D295" s="822" t="s">
        <v>1910</v>
      </c>
      <c r="E295" s="822" t="s">
        <v>1911</v>
      </c>
      <c r="F295" s="831">
        <v>54</v>
      </c>
      <c r="G295" s="831">
        <v>38016</v>
      </c>
      <c r="H295" s="831"/>
      <c r="I295" s="831">
        <v>704</v>
      </c>
      <c r="J295" s="831">
        <v>34</v>
      </c>
      <c r="K295" s="831">
        <v>24072</v>
      </c>
      <c r="L295" s="831"/>
      <c r="M295" s="831">
        <v>708</v>
      </c>
      <c r="N295" s="831">
        <v>49</v>
      </c>
      <c r="O295" s="831">
        <v>37485</v>
      </c>
      <c r="P295" s="827"/>
      <c r="Q295" s="832">
        <v>765</v>
      </c>
    </row>
    <row r="296" spans="1:17" ht="14.45" customHeight="1" x14ac:dyDescent="0.2">
      <c r="A296" s="821" t="s">
        <v>563</v>
      </c>
      <c r="B296" s="822" t="s">
        <v>1903</v>
      </c>
      <c r="C296" s="822" t="s">
        <v>1734</v>
      </c>
      <c r="D296" s="822" t="s">
        <v>1912</v>
      </c>
      <c r="E296" s="822" t="s">
        <v>1913</v>
      </c>
      <c r="F296" s="831">
        <v>0</v>
      </c>
      <c r="G296" s="831">
        <v>0</v>
      </c>
      <c r="H296" s="831"/>
      <c r="I296" s="831"/>
      <c r="J296" s="831">
        <v>0</v>
      </c>
      <c r="K296" s="831">
        <v>0</v>
      </c>
      <c r="L296" s="831"/>
      <c r="M296" s="831"/>
      <c r="N296" s="831">
        <v>0</v>
      </c>
      <c r="O296" s="831">
        <v>0</v>
      </c>
      <c r="P296" s="827"/>
      <c r="Q296" s="832"/>
    </row>
    <row r="297" spans="1:17" ht="14.45" customHeight="1" x14ac:dyDescent="0.2">
      <c r="A297" s="821" t="s">
        <v>563</v>
      </c>
      <c r="B297" s="822" t="s">
        <v>1903</v>
      </c>
      <c r="C297" s="822" t="s">
        <v>1734</v>
      </c>
      <c r="D297" s="822" t="s">
        <v>1914</v>
      </c>
      <c r="E297" s="822" t="s">
        <v>1915</v>
      </c>
      <c r="F297" s="831">
        <v>6</v>
      </c>
      <c r="G297" s="831">
        <v>0</v>
      </c>
      <c r="H297" s="831"/>
      <c r="I297" s="831">
        <v>0</v>
      </c>
      <c r="J297" s="831"/>
      <c r="K297" s="831"/>
      <c r="L297" s="831"/>
      <c r="M297" s="831"/>
      <c r="N297" s="831">
        <v>3</v>
      </c>
      <c r="O297" s="831">
        <v>0</v>
      </c>
      <c r="P297" s="827"/>
      <c r="Q297" s="832">
        <v>0</v>
      </c>
    </row>
    <row r="298" spans="1:17" ht="14.45" customHeight="1" x14ac:dyDescent="0.2">
      <c r="A298" s="821" t="s">
        <v>563</v>
      </c>
      <c r="B298" s="822" t="s">
        <v>1903</v>
      </c>
      <c r="C298" s="822" t="s">
        <v>1734</v>
      </c>
      <c r="D298" s="822" t="s">
        <v>1771</v>
      </c>
      <c r="E298" s="822" t="s">
        <v>1772</v>
      </c>
      <c r="F298" s="831">
        <v>12</v>
      </c>
      <c r="G298" s="831">
        <v>0</v>
      </c>
      <c r="H298" s="831"/>
      <c r="I298" s="831">
        <v>0</v>
      </c>
      <c r="J298" s="831">
        <v>16</v>
      </c>
      <c r="K298" s="831">
        <v>0</v>
      </c>
      <c r="L298" s="831"/>
      <c r="M298" s="831">
        <v>0</v>
      </c>
      <c r="N298" s="831">
        <v>17</v>
      </c>
      <c r="O298" s="831">
        <v>0</v>
      </c>
      <c r="P298" s="827"/>
      <c r="Q298" s="832">
        <v>0</v>
      </c>
    </row>
    <row r="299" spans="1:17" ht="14.45" customHeight="1" x14ac:dyDescent="0.2">
      <c r="A299" s="821" t="s">
        <v>563</v>
      </c>
      <c r="B299" s="822" t="s">
        <v>1903</v>
      </c>
      <c r="C299" s="822" t="s">
        <v>1734</v>
      </c>
      <c r="D299" s="822" t="s">
        <v>1916</v>
      </c>
      <c r="E299" s="822" t="s">
        <v>1917</v>
      </c>
      <c r="F299" s="831">
        <v>1</v>
      </c>
      <c r="G299" s="831">
        <v>0</v>
      </c>
      <c r="H299" s="831"/>
      <c r="I299" s="831">
        <v>0</v>
      </c>
      <c r="J299" s="831"/>
      <c r="K299" s="831"/>
      <c r="L299" s="831"/>
      <c r="M299" s="831"/>
      <c r="N299" s="831"/>
      <c r="O299" s="831"/>
      <c r="P299" s="827"/>
      <c r="Q299" s="832"/>
    </row>
    <row r="300" spans="1:17" ht="14.45" customHeight="1" x14ac:dyDescent="0.2">
      <c r="A300" s="821" t="s">
        <v>563</v>
      </c>
      <c r="B300" s="822" t="s">
        <v>1903</v>
      </c>
      <c r="C300" s="822" t="s">
        <v>1734</v>
      </c>
      <c r="D300" s="822" t="s">
        <v>1791</v>
      </c>
      <c r="E300" s="822" t="s">
        <v>1792</v>
      </c>
      <c r="F300" s="831">
        <v>222</v>
      </c>
      <c r="G300" s="831">
        <v>79476</v>
      </c>
      <c r="H300" s="831"/>
      <c r="I300" s="831">
        <v>358</v>
      </c>
      <c r="J300" s="831">
        <v>174</v>
      </c>
      <c r="K300" s="831">
        <v>62640</v>
      </c>
      <c r="L300" s="831"/>
      <c r="M300" s="831">
        <v>360</v>
      </c>
      <c r="N300" s="831">
        <v>196</v>
      </c>
      <c r="O300" s="831">
        <v>76048</v>
      </c>
      <c r="P300" s="827"/>
      <c r="Q300" s="832">
        <v>388</v>
      </c>
    </row>
    <row r="301" spans="1:17" ht="14.45" customHeight="1" x14ac:dyDescent="0.2">
      <c r="A301" s="821" t="s">
        <v>563</v>
      </c>
      <c r="B301" s="822" t="s">
        <v>1903</v>
      </c>
      <c r="C301" s="822" t="s">
        <v>1734</v>
      </c>
      <c r="D301" s="822" t="s">
        <v>1918</v>
      </c>
      <c r="E301" s="822" t="s">
        <v>1919</v>
      </c>
      <c r="F301" s="831">
        <v>13</v>
      </c>
      <c r="G301" s="831">
        <v>4615</v>
      </c>
      <c r="H301" s="831"/>
      <c r="I301" s="831">
        <v>355</v>
      </c>
      <c r="J301" s="831">
        <v>11</v>
      </c>
      <c r="K301" s="831">
        <v>3927</v>
      </c>
      <c r="L301" s="831"/>
      <c r="M301" s="831">
        <v>357</v>
      </c>
      <c r="N301" s="831">
        <v>6</v>
      </c>
      <c r="O301" s="831">
        <v>2310</v>
      </c>
      <c r="P301" s="827"/>
      <c r="Q301" s="832">
        <v>385</v>
      </c>
    </row>
    <row r="302" spans="1:17" ht="14.45" customHeight="1" x14ac:dyDescent="0.2">
      <c r="A302" s="821" t="s">
        <v>563</v>
      </c>
      <c r="B302" s="822" t="s">
        <v>1903</v>
      </c>
      <c r="C302" s="822" t="s">
        <v>1734</v>
      </c>
      <c r="D302" s="822" t="s">
        <v>1880</v>
      </c>
      <c r="E302" s="822" t="s">
        <v>1881</v>
      </c>
      <c r="F302" s="831">
        <v>190</v>
      </c>
      <c r="G302" s="831">
        <v>134330</v>
      </c>
      <c r="H302" s="831"/>
      <c r="I302" s="831">
        <v>707</v>
      </c>
      <c r="J302" s="831">
        <v>159</v>
      </c>
      <c r="K302" s="831">
        <v>113049</v>
      </c>
      <c r="L302" s="831"/>
      <c r="M302" s="831">
        <v>711</v>
      </c>
      <c r="N302" s="831">
        <v>186</v>
      </c>
      <c r="O302" s="831">
        <v>142848</v>
      </c>
      <c r="P302" s="827"/>
      <c r="Q302" s="832">
        <v>768</v>
      </c>
    </row>
    <row r="303" spans="1:17" ht="14.45" customHeight="1" x14ac:dyDescent="0.2">
      <c r="A303" s="821" t="s">
        <v>563</v>
      </c>
      <c r="B303" s="822" t="s">
        <v>1903</v>
      </c>
      <c r="C303" s="822" t="s">
        <v>1734</v>
      </c>
      <c r="D303" s="822" t="s">
        <v>1920</v>
      </c>
      <c r="E303" s="822" t="s">
        <v>1921</v>
      </c>
      <c r="F303" s="831">
        <v>30</v>
      </c>
      <c r="G303" s="831">
        <v>21120</v>
      </c>
      <c r="H303" s="831"/>
      <c r="I303" s="831">
        <v>704</v>
      </c>
      <c r="J303" s="831">
        <v>13</v>
      </c>
      <c r="K303" s="831">
        <v>9204</v>
      </c>
      <c r="L303" s="831"/>
      <c r="M303" s="831">
        <v>708</v>
      </c>
      <c r="N303" s="831">
        <v>30</v>
      </c>
      <c r="O303" s="831">
        <v>22950</v>
      </c>
      <c r="P303" s="827"/>
      <c r="Q303" s="832">
        <v>765</v>
      </c>
    </row>
    <row r="304" spans="1:17" ht="14.45" customHeight="1" x14ac:dyDescent="0.2">
      <c r="A304" s="821" t="s">
        <v>563</v>
      </c>
      <c r="B304" s="822" t="s">
        <v>1903</v>
      </c>
      <c r="C304" s="822" t="s">
        <v>1734</v>
      </c>
      <c r="D304" s="822" t="s">
        <v>1922</v>
      </c>
      <c r="E304" s="822" t="s">
        <v>1923</v>
      </c>
      <c r="F304" s="831">
        <v>4</v>
      </c>
      <c r="G304" s="831">
        <v>0</v>
      </c>
      <c r="H304" s="831"/>
      <c r="I304" s="831">
        <v>0</v>
      </c>
      <c r="J304" s="831">
        <v>1</v>
      </c>
      <c r="K304" s="831">
        <v>0</v>
      </c>
      <c r="L304" s="831"/>
      <c r="M304" s="831">
        <v>0</v>
      </c>
      <c r="N304" s="831">
        <v>4</v>
      </c>
      <c r="O304" s="831">
        <v>0</v>
      </c>
      <c r="P304" s="827"/>
      <c r="Q304" s="832">
        <v>0</v>
      </c>
    </row>
    <row r="305" spans="1:17" ht="14.45" customHeight="1" x14ac:dyDescent="0.2">
      <c r="A305" s="821" t="s">
        <v>563</v>
      </c>
      <c r="B305" s="822" t="s">
        <v>1903</v>
      </c>
      <c r="C305" s="822" t="s">
        <v>1734</v>
      </c>
      <c r="D305" s="822" t="s">
        <v>1924</v>
      </c>
      <c r="E305" s="822" t="s">
        <v>1925</v>
      </c>
      <c r="F305" s="831">
        <v>79</v>
      </c>
      <c r="G305" s="831">
        <v>0</v>
      </c>
      <c r="H305" s="831"/>
      <c r="I305" s="831">
        <v>0</v>
      </c>
      <c r="J305" s="831">
        <v>85</v>
      </c>
      <c r="K305" s="831">
        <v>0</v>
      </c>
      <c r="L305" s="831"/>
      <c r="M305" s="831">
        <v>0</v>
      </c>
      <c r="N305" s="831">
        <v>114</v>
      </c>
      <c r="O305" s="831">
        <v>0</v>
      </c>
      <c r="P305" s="827"/>
      <c r="Q305" s="832">
        <v>0</v>
      </c>
    </row>
    <row r="306" spans="1:17" ht="14.45" customHeight="1" x14ac:dyDescent="0.2">
      <c r="A306" s="821" t="s">
        <v>563</v>
      </c>
      <c r="B306" s="822" t="s">
        <v>1903</v>
      </c>
      <c r="C306" s="822" t="s">
        <v>1734</v>
      </c>
      <c r="D306" s="822" t="s">
        <v>1926</v>
      </c>
      <c r="E306" s="822" t="s">
        <v>1927</v>
      </c>
      <c r="F306" s="831">
        <v>65</v>
      </c>
      <c r="G306" s="831">
        <v>0</v>
      </c>
      <c r="H306" s="831"/>
      <c r="I306" s="831">
        <v>0</v>
      </c>
      <c r="J306" s="831">
        <v>63</v>
      </c>
      <c r="K306" s="831">
        <v>0</v>
      </c>
      <c r="L306" s="831"/>
      <c r="M306" s="831">
        <v>0</v>
      </c>
      <c r="N306" s="831">
        <v>77</v>
      </c>
      <c r="O306" s="831">
        <v>0</v>
      </c>
      <c r="P306" s="827"/>
      <c r="Q306" s="832">
        <v>0</v>
      </c>
    </row>
    <row r="307" spans="1:17" ht="14.45" customHeight="1" x14ac:dyDescent="0.2">
      <c r="A307" s="821" t="s">
        <v>563</v>
      </c>
      <c r="B307" s="822" t="s">
        <v>1903</v>
      </c>
      <c r="C307" s="822" t="s">
        <v>1734</v>
      </c>
      <c r="D307" s="822" t="s">
        <v>1928</v>
      </c>
      <c r="E307" s="822" t="s">
        <v>1929</v>
      </c>
      <c r="F307" s="831">
        <v>5</v>
      </c>
      <c r="G307" s="831">
        <v>0</v>
      </c>
      <c r="H307" s="831"/>
      <c r="I307" s="831">
        <v>0</v>
      </c>
      <c r="J307" s="831">
        <v>16</v>
      </c>
      <c r="K307" s="831">
        <v>0</v>
      </c>
      <c r="L307" s="831"/>
      <c r="M307" s="831">
        <v>0</v>
      </c>
      <c r="N307" s="831">
        <v>25</v>
      </c>
      <c r="O307" s="831">
        <v>0</v>
      </c>
      <c r="P307" s="827"/>
      <c r="Q307" s="832">
        <v>0</v>
      </c>
    </row>
    <row r="308" spans="1:17" ht="14.45" customHeight="1" x14ac:dyDescent="0.2">
      <c r="A308" s="821" t="s">
        <v>563</v>
      </c>
      <c r="B308" s="822" t="s">
        <v>1903</v>
      </c>
      <c r="C308" s="822" t="s">
        <v>1734</v>
      </c>
      <c r="D308" s="822" t="s">
        <v>1930</v>
      </c>
      <c r="E308" s="822" t="s">
        <v>1931</v>
      </c>
      <c r="F308" s="831">
        <v>5</v>
      </c>
      <c r="G308" s="831">
        <v>0</v>
      </c>
      <c r="H308" s="831"/>
      <c r="I308" s="831">
        <v>0</v>
      </c>
      <c r="J308" s="831">
        <v>5</v>
      </c>
      <c r="K308" s="831">
        <v>0</v>
      </c>
      <c r="L308" s="831"/>
      <c r="M308" s="831">
        <v>0</v>
      </c>
      <c r="N308" s="831">
        <v>8</v>
      </c>
      <c r="O308" s="831">
        <v>0</v>
      </c>
      <c r="P308" s="827"/>
      <c r="Q308" s="832">
        <v>0</v>
      </c>
    </row>
    <row r="309" spans="1:17" ht="14.45" customHeight="1" x14ac:dyDescent="0.2">
      <c r="A309" s="821" t="s">
        <v>1932</v>
      </c>
      <c r="B309" s="822" t="s">
        <v>1679</v>
      </c>
      <c r="C309" s="822" t="s">
        <v>1680</v>
      </c>
      <c r="D309" s="822" t="s">
        <v>1823</v>
      </c>
      <c r="E309" s="822" t="s">
        <v>915</v>
      </c>
      <c r="F309" s="831">
        <v>0.35</v>
      </c>
      <c r="G309" s="831">
        <v>229.43</v>
      </c>
      <c r="H309" s="831"/>
      <c r="I309" s="831">
        <v>655.51428571428573</v>
      </c>
      <c r="J309" s="831"/>
      <c r="K309" s="831"/>
      <c r="L309" s="831"/>
      <c r="M309" s="831"/>
      <c r="N309" s="831">
        <v>0.55000000000000004</v>
      </c>
      <c r="O309" s="831">
        <v>360.54</v>
      </c>
      <c r="P309" s="827"/>
      <c r="Q309" s="832">
        <v>655.5272727272727</v>
      </c>
    </row>
    <row r="310" spans="1:17" ht="14.45" customHeight="1" x14ac:dyDescent="0.2">
      <c r="A310" s="821" t="s">
        <v>1932</v>
      </c>
      <c r="B310" s="822" t="s">
        <v>1679</v>
      </c>
      <c r="C310" s="822" t="s">
        <v>1683</v>
      </c>
      <c r="D310" s="822" t="s">
        <v>1688</v>
      </c>
      <c r="E310" s="822" t="s">
        <v>1689</v>
      </c>
      <c r="F310" s="831"/>
      <c r="G310" s="831"/>
      <c r="H310" s="831"/>
      <c r="I310" s="831"/>
      <c r="J310" s="831">
        <v>160</v>
      </c>
      <c r="K310" s="831">
        <v>1144</v>
      </c>
      <c r="L310" s="831"/>
      <c r="M310" s="831">
        <v>7.15</v>
      </c>
      <c r="N310" s="831"/>
      <c r="O310" s="831"/>
      <c r="P310" s="827"/>
      <c r="Q310" s="832"/>
    </row>
    <row r="311" spans="1:17" ht="14.45" customHeight="1" x14ac:dyDescent="0.2">
      <c r="A311" s="821" t="s">
        <v>1932</v>
      </c>
      <c r="B311" s="822" t="s">
        <v>1679</v>
      </c>
      <c r="C311" s="822" t="s">
        <v>1683</v>
      </c>
      <c r="D311" s="822" t="s">
        <v>1825</v>
      </c>
      <c r="E311" s="822" t="s">
        <v>1826</v>
      </c>
      <c r="F311" s="831">
        <v>1194</v>
      </c>
      <c r="G311" s="831">
        <v>40617.9</v>
      </c>
      <c r="H311" s="831"/>
      <c r="I311" s="831">
        <v>34.018341708542714</v>
      </c>
      <c r="J311" s="831">
        <v>402</v>
      </c>
      <c r="K311" s="831">
        <v>13720.260000000002</v>
      </c>
      <c r="L311" s="831"/>
      <c r="M311" s="831">
        <v>34.130000000000003</v>
      </c>
      <c r="N311" s="831">
        <v>881</v>
      </c>
      <c r="O311" s="831">
        <v>30332.829999999998</v>
      </c>
      <c r="P311" s="827"/>
      <c r="Q311" s="832">
        <v>34.43</v>
      </c>
    </row>
    <row r="312" spans="1:17" ht="14.45" customHeight="1" x14ac:dyDescent="0.2">
      <c r="A312" s="821" t="s">
        <v>1932</v>
      </c>
      <c r="B312" s="822" t="s">
        <v>1679</v>
      </c>
      <c r="C312" s="822" t="s">
        <v>1734</v>
      </c>
      <c r="D312" s="822" t="s">
        <v>1765</v>
      </c>
      <c r="E312" s="822" t="s">
        <v>1766</v>
      </c>
      <c r="F312" s="831"/>
      <c r="G312" s="831"/>
      <c r="H312" s="831"/>
      <c r="I312" s="831"/>
      <c r="J312" s="831">
        <v>1</v>
      </c>
      <c r="K312" s="831">
        <v>1835</v>
      </c>
      <c r="L312" s="831"/>
      <c r="M312" s="831">
        <v>1835</v>
      </c>
      <c r="N312" s="831"/>
      <c r="O312" s="831"/>
      <c r="P312" s="827"/>
      <c r="Q312" s="832"/>
    </row>
    <row r="313" spans="1:17" ht="14.45" customHeight="1" x14ac:dyDescent="0.2">
      <c r="A313" s="821" t="s">
        <v>1932</v>
      </c>
      <c r="B313" s="822" t="s">
        <v>1679</v>
      </c>
      <c r="C313" s="822" t="s">
        <v>1734</v>
      </c>
      <c r="D313" s="822" t="s">
        <v>1835</v>
      </c>
      <c r="E313" s="822" t="s">
        <v>1836</v>
      </c>
      <c r="F313" s="831">
        <v>5</v>
      </c>
      <c r="G313" s="831">
        <v>72575</v>
      </c>
      <c r="H313" s="831"/>
      <c r="I313" s="831">
        <v>14515</v>
      </c>
      <c r="J313" s="831">
        <v>2</v>
      </c>
      <c r="K313" s="831">
        <v>29042</v>
      </c>
      <c r="L313" s="831"/>
      <c r="M313" s="831">
        <v>14521</v>
      </c>
      <c r="N313" s="831">
        <v>4</v>
      </c>
      <c r="O313" s="831">
        <v>58840</v>
      </c>
      <c r="P313" s="827"/>
      <c r="Q313" s="832">
        <v>14710</v>
      </c>
    </row>
    <row r="314" spans="1:17" ht="14.45" customHeight="1" x14ac:dyDescent="0.2">
      <c r="A314" s="821" t="s">
        <v>1932</v>
      </c>
      <c r="B314" s="822" t="s">
        <v>1679</v>
      </c>
      <c r="C314" s="822" t="s">
        <v>1734</v>
      </c>
      <c r="D314" s="822" t="s">
        <v>1785</v>
      </c>
      <c r="E314" s="822" t="s">
        <v>1786</v>
      </c>
      <c r="F314" s="831"/>
      <c r="G314" s="831"/>
      <c r="H314" s="831"/>
      <c r="I314" s="831"/>
      <c r="J314" s="831">
        <v>1</v>
      </c>
      <c r="K314" s="831">
        <v>514</v>
      </c>
      <c r="L314" s="831"/>
      <c r="M314" s="831">
        <v>514</v>
      </c>
      <c r="N314" s="831"/>
      <c r="O314" s="831"/>
      <c r="P314" s="827"/>
      <c r="Q314" s="832"/>
    </row>
    <row r="315" spans="1:17" ht="14.45" customHeight="1" x14ac:dyDescent="0.2">
      <c r="A315" s="821" t="s">
        <v>1933</v>
      </c>
      <c r="B315" s="822" t="s">
        <v>1679</v>
      </c>
      <c r="C315" s="822" t="s">
        <v>1683</v>
      </c>
      <c r="D315" s="822" t="s">
        <v>1698</v>
      </c>
      <c r="E315" s="822" t="s">
        <v>1699</v>
      </c>
      <c r="F315" s="831"/>
      <c r="G315" s="831"/>
      <c r="H315" s="831"/>
      <c r="I315" s="831"/>
      <c r="J315" s="831"/>
      <c r="K315" s="831"/>
      <c r="L315" s="831"/>
      <c r="M315" s="831"/>
      <c r="N315" s="831">
        <v>100</v>
      </c>
      <c r="O315" s="831">
        <v>1058</v>
      </c>
      <c r="P315" s="827"/>
      <c r="Q315" s="832">
        <v>10.58</v>
      </c>
    </row>
    <row r="316" spans="1:17" ht="14.45" customHeight="1" x14ac:dyDescent="0.2">
      <c r="A316" s="821" t="s">
        <v>1933</v>
      </c>
      <c r="B316" s="822" t="s">
        <v>1679</v>
      </c>
      <c r="C316" s="822" t="s">
        <v>1683</v>
      </c>
      <c r="D316" s="822" t="s">
        <v>1712</v>
      </c>
      <c r="E316" s="822" t="s">
        <v>1713</v>
      </c>
      <c r="F316" s="831">
        <v>687</v>
      </c>
      <c r="G316" s="831">
        <v>2514.42</v>
      </c>
      <c r="H316" s="831"/>
      <c r="I316" s="831">
        <v>3.66</v>
      </c>
      <c r="J316" s="831"/>
      <c r="K316" s="831"/>
      <c r="L316" s="831"/>
      <c r="M316" s="831"/>
      <c r="N316" s="831"/>
      <c r="O316" s="831"/>
      <c r="P316" s="827"/>
      <c r="Q316" s="832"/>
    </row>
    <row r="317" spans="1:17" ht="14.45" customHeight="1" x14ac:dyDescent="0.2">
      <c r="A317" s="821" t="s">
        <v>1933</v>
      </c>
      <c r="B317" s="822" t="s">
        <v>1679</v>
      </c>
      <c r="C317" s="822" t="s">
        <v>1683</v>
      </c>
      <c r="D317" s="822" t="s">
        <v>1825</v>
      </c>
      <c r="E317" s="822" t="s">
        <v>1826</v>
      </c>
      <c r="F317" s="831"/>
      <c r="G317" s="831"/>
      <c r="H317" s="831"/>
      <c r="I317" s="831"/>
      <c r="J317" s="831">
        <v>194</v>
      </c>
      <c r="K317" s="831">
        <v>6621.22</v>
      </c>
      <c r="L317" s="831"/>
      <c r="M317" s="831">
        <v>34.130000000000003</v>
      </c>
      <c r="N317" s="831">
        <v>207</v>
      </c>
      <c r="O317" s="831">
        <v>7064.91</v>
      </c>
      <c r="P317" s="827"/>
      <c r="Q317" s="832">
        <v>34.130000000000003</v>
      </c>
    </row>
    <row r="318" spans="1:17" ht="14.45" customHeight="1" x14ac:dyDescent="0.2">
      <c r="A318" s="821" t="s">
        <v>1933</v>
      </c>
      <c r="B318" s="822" t="s">
        <v>1679</v>
      </c>
      <c r="C318" s="822" t="s">
        <v>1734</v>
      </c>
      <c r="D318" s="822" t="s">
        <v>1755</v>
      </c>
      <c r="E318" s="822" t="s">
        <v>1756</v>
      </c>
      <c r="F318" s="831"/>
      <c r="G318" s="831"/>
      <c r="H318" s="831"/>
      <c r="I318" s="831"/>
      <c r="J318" s="831"/>
      <c r="K318" s="831"/>
      <c r="L318" s="831"/>
      <c r="M318" s="831"/>
      <c r="N318" s="831">
        <v>1</v>
      </c>
      <c r="O318" s="831">
        <v>2000</v>
      </c>
      <c r="P318" s="827"/>
      <c r="Q318" s="832">
        <v>2000</v>
      </c>
    </row>
    <row r="319" spans="1:17" ht="14.45" customHeight="1" x14ac:dyDescent="0.2">
      <c r="A319" s="821" t="s">
        <v>1933</v>
      </c>
      <c r="B319" s="822" t="s">
        <v>1679</v>
      </c>
      <c r="C319" s="822" t="s">
        <v>1734</v>
      </c>
      <c r="D319" s="822" t="s">
        <v>1765</v>
      </c>
      <c r="E319" s="822" t="s">
        <v>1766</v>
      </c>
      <c r="F319" s="831">
        <v>2</v>
      </c>
      <c r="G319" s="831">
        <v>3662</v>
      </c>
      <c r="H319" s="831"/>
      <c r="I319" s="831">
        <v>1831</v>
      </c>
      <c r="J319" s="831"/>
      <c r="K319" s="831"/>
      <c r="L319" s="831"/>
      <c r="M319" s="831"/>
      <c r="N319" s="831"/>
      <c r="O319" s="831"/>
      <c r="P319" s="827"/>
      <c r="Q319" s="832"/>
    </row>
    <row r="320" spans="1:17" ht="14.45" customHeight="1" x14ac:dyDescent="0.2">
      <c r="A320" s="821" t="s">
        <v>1933</v>
      </c>
      <c r="B320" s="822" t="s">
        <v>1679</v>
      </c>
      <c r="C320" s="822" t="s">
        <v>1734</v>
      </c>
      <c r="D320" s="822" t="s">
        <v>1835</v>
      </c>
      <c r="E320" s="822" t="s">
        <v>1836</v>
      </c>
      <c r="F320" s="831"/>
      <c r="G320" s="831"/>
      <c r="H320" s="831"/>
      <c r="I320" s="831"/>
      <c r="J320" s="831">
        <v>1</v>
      </c>
      <c r="K320" s="831">
        <v>14521</v>
      </c>
      <c r="L320" s="831"/>
      <c r="M320" s="831">
        <v>14521</v>
      </c>
      <c r="N320" s="831">
        <v>1</v>
      </c>
      <c r="O320" s="831">
        <v>14710</v>
      </c>
      <c r="P320" s="827"/>
      <c r="Q320" s="832">
        <v>14710</v>
      </c>
    </row>
    <row r="321" spans="1:17" ht="14.45" customHeight="1" x14ac:dyDescent="0.2">
      <c r="A321" s="821" t="s">
        <v>1933</v>
      </c>
      <c r="B321" s="822" t="s">
        <v>1679</v>
      </c>
      <c r="C321" s="822" t="s">
        <v>1734</v>
      </c>
      <c r="D321" s="822" t="s">
        <v>1783</v>
      </c>
      <c r="E321" s="822" t="s">
        <v>1784</v>
      </c>
      <c r="F321" s="831">
        <v>1</v>
      </c>
      <c r="G321" s="831">
        <v>1347</v>
      </c>
      <c r="H321" s="831"/>
      <c r="I321" s="831">
        <v>1347</v>
      </c>
      <c r="J321" s="831"/>
      <c r="K321" s="831"/>
      <c r="L321" s="831"/>
      <c r="M321" s="831"/>
      <c r="N321" s="831"/>
      <c r="O321" s="831"/>
      <c r="P321" s="827"/>
      <c r="Q321" s="832"/>
    </row>
    <row r="322" spans="1:17" ht="14.45" customHeight="1" x14ac:dyDescent="0.2">
      <c r="A322" s="821" t="s">
        <v>1934</v>
      </c>
      <c r="B322" s="822" t="s">
        <v>1679</v>
      </c>
      <c r="C322" s="822" t="s">
        <v>1683</v>
      </c>
      <c r="D322" s="822" t="s">
        <v>1686</v>
      </c>
      <c r="E322" s="822" t="s">
        <v>1687</v>
      </c>
      <c r="F322" s="831"/>
      <c r="G322" s="831"/>
      <c r="H322" s="831"/>
      <c r="I322" s="831"/>
      <c r="J322" s="831">
        <v>179</v>
      </c>
      <c r="K322" s="831">
        <v>445.71000000000004</v>
      </c>
      <c r="L322" s="831"/>
      <c r="M322" s="831">
        <v>2.4900000000000002</v>
      </c>
      <c r="N322" s="831"/>
      <c r="O322" s="831"/>
      <c r="P322" s="827"/>
      <c r="Q322" s="832"/>
    </row>
    <row r="323" spans="1:17" ht="14.45" customHeight="1" x14ac:dyDescent="0.2">
      <c r="A323" s="821" t="s">
        <v>1934</v>
      </c>
      <c r="B323" s="822" t="s">
        <v>1679</v>
      </c>
      <c r="C323" s="822" t="s">
        <v>1683</v>
      </c>
      <c r="D323" s="822" t="s">
        <v>1688</v>
      </c>
      <c r="E323" s="822" t="s">
        <v>1689</v>
      </c>
      <c r="F323" s="831">
        <v>305</v>
      </c>
      <c r="G323" s="831">
        <v>2241.75</v>
      </c>
      <c r="H323" s="831"/>
      <c r="I323" s="831">
        <v>7.35</v>
      </c>
      <c r="J323" s="831">
        <v>150</v>
      </c>
      <c r="K323" s="831">
        <v>1072.5</v>
      </c>
      <c r="L323" s="831"/>
      <c r="M323" s="831">
        <v>7.15</v>
      </c>
      <c r="N323" s="831">
        <v>964</v>
      </c>
      <c r="O323" s="831">
        <v>7011.4</v>
      </c>
      <c r="P323" s="827"/>
      <c r="Q323" s="832">
        <v>7.2732365145228215</v>
      </c>
    </row>
    <row r="324" spans="1:17" ht="14.45" customHeight="1" x14ac:dyDescent="0.2">
      <c r="A324" s="821" t="s">
        <v>1934</v>
      </c>
      <c r="B324" s="822" t="s">
        <v>1679</v>
      </c>
      <c r="C324" s="822" t="s">
        <v>1683</v>
      </c>
      <c r="D324" s="822" t="s">
        <v>1692</v>
      </c>
      <c r="E324" s="822" t="s">
        <v>1693</v>
      </c>
      <c r="F324" s="831">
        <v>341</v>
      </c>
      <c r="G324" s="831">
        <v>1831.17</v>
      </c>
      <c r="H324" s="831"/>
      <c r="I324" s="831">
        <v>5.37</v>
      </c>
      <c r="J324" s="831">
        <v>1418</v>
      </c>
      <c r="K324" s="831">
        <v>7345.24</v>
      </c>
      <c r="L324" s="831"/>
      <c r="M324" s="831">
        <v>5.18</v>
      </c>
      <c r="N324" s="831"/>
      <c r="O324" s="831"/>
      <c r="P324" s="827"/>
      <c r="Q324" s="832"/>
    </row>
    <row r="325" spans="1:17" ht="14.45" customHeight="1" x14ac:dyDescent="0.2">
      <c r="A325" s="821" t="s">
        <v>1934</v>
      </c>
      <c r="B325" s="822" t="s">
        <v>1679</v>
      </c>
      <c r="C325" s="822" t="s">
        <v>1683</v>
      </c>
      <c r="D325" s="822" t="s">
        <v>1704</v>
      </c>
      <c r="E325" s="822" t="s">
        <v>1705</v>
      </c>
      <c r="F325" s="831">
        <v>550</v>
      </c>
      <c r="G325" s="831">
        <v>11027.5</v>
      </c>
      <c r="H325" s="831"/>
      <c r="I325" s="831">
        <v>20.05</v>
      </c>
      <c r="J325" s="831"/>
      <c r="K325" s="831"/>
      <c r="L325" s="831"/>
      <c r="M325" s="831"/>
      <c r="N325" s="831"/>
      <c r="O325" s="831"/>
      <c r="P325" s="827"/>
      <c r="Q325" s="832"/>
    </row>
    <row r="326" spans="1:17" ht="14.45" customHeight="1" x14ac:dyDescent="0.2">
      <c r="A326" s="821" t="s">
        <v>1934</v>
      </c>
      <c r="B326" s="822" t="s">
        <v>1679</v>
      </c>
      <c r="C326" s="822" t="s">
        <v>1683</v>
      </c>
      <c r="D326" s="822" t="s">
        <v>1708</v>
      </c>
      <c r="E326" s="822" t="s">
        <v>1709</v>
      </c>
      <c r="F326" s="831">
        <v>1</v>
      </c>
      <c r="G326" s="831">
        <v>1817.79</v>
      </c>
      <c r="H326" s="831"/>
      <c r="I326" s="831">
        <v>1817.79</v>
      </c>
      <c r="J326" s="831"/>
      <c r="K326" s="831"/>
      <c r="L326" s="831"/>
      <c r="M326" s="831"/>
      <c r="N326" s="831"/>
      <c r="O326" s="831"/>
      <c r="P326" s="827"/>
      <c r="Q326" s="832"/>
    </row>
    <row r="327" spans="1:17" ht="14.45" customHeight="1" x14ac:dyDescent="0.2">
      <c r="A327" s="821" t="s">
        <v>1934</v>
      </c>
      <c r="B327" s="822" t="s">
        <v>1679</v>
      </c>
      <c r="C327" s="822" t="s">
        <v>1683</v>
      </c>
      <c r="D327" s="822" t="s">
        <v>1712</v>
      </c>
      <c r="E327" s="822" t="s">
        <v>1713</v>
      </c>
      <c r="F327" s="831">
        <v>715</v>
      </c>
      <c r="G327" s="831">
        <v>2759.9</v>
      </c>
      <c r="H327" s="831"/>
      <c r="I327" s="831">
        <v>3.8600000000000003</v>
      </c>
      <c r="J327" s="831">
        <v>589</v>
      </c>
      <c r="K327" s="831">
        <v>2155.7399999999998</v>
      </c>
      <c r="L327" s="831"/>
      <c r="M327" s="831">
        <v>3.6599999999999997</v>
      </c>
      <c r="N327" s="831"/>
      <c r="O327" s="831"/>
      <c r="P327" s="827"/>
      <c r="Q327" s="832"/>
    </row>
    <row r="328" spans="1:17" ht="14.45" customHeight="1" x14ac:dyDescent="0.2">
      <c r="A328" s="821" t="s">
        <v>1934</v>
      </c>
      <c r="B328" s="822" t="s">
        <v>1679</v>
      </c>
      <c r="C328" s="822" t="s">
        <v>1683</v>
      </c>
      <c r="D328" s="822" t="s">
        <v>1825</v>
      </c>
      <c r="E328" s="822" t="s">
        <v>1826</v>
      </c>
      <c r="F328" s="831">
        <v>134</v>
      </c>
      <c r="G328" s="831">
        <v>4553.32</v>
      </c>
      <c r="H328" s="831"/>
      <c r="I328" s="831">
        <v>33.979999999999997</v>
      </c>
      <c r="J328" s="831"/>
      <c r="K328" s="831"/>
      <c r="L328" s="831"/>
      <c r="M328" s="831"/>
      <c r="N328" s="831">
        <v>726</v>
      </c>
      <c r="O328" s="831">
        <v>24996.18</v>
      </c>
      <c r="P328" s="827"/>
      <c r="Q328" s="832">
        <v>34.43</v>
      </c>
    </row>
    <row r="329" spans="1:17" ht="14.45" customHeight="1" x14ac:dyDescent="0.2">
      <c r="A329" s="821" t="s">
        <v>1934</v>
      </c>
      <c r="B329" s="822" t="s">
        <v>1679</v>
      </c>
      <c r="C329" s="822" t="s">
        <v>1734</v>
      </c>
      <c r="D329" s="822" t="s">
        <v>1745</v>
      </c>
      <c r="E329" s="822" t="s">
        <v>1746</v>
      </c>
      <c r="F329" s="831"/>
      <c r="G329" s="831"/>
      <c r="H329" s="831"/>
      <c r="I329" s="831"/>
      <c r="J329" s="831">
        <v>2</v>
      </c>
      <c r="K329" s="831">
        <v>4104</v>
      </c>
      <c r="L329" s="831"/>
      <c r="M329" s="831">
        <v>2052</v>
      </c>
      <c r="N329" s="831"/>
      <c r="O329" s="831"/>
      <c r="P329" s="827"/>
      <c r="Q329" s="832"/>
    </row>
    <row r="330" spans="1:17" ht="14.45" customHeight="1" x14ac:dyDescent="0.2">
      <c r="A330" s="821" t="s">
        <v>1934</v>
      </c>
      <c r="B330" s="822" t="s">
        <v>1679</v>
      </c>
      <c r="C330" s="822" t="s">
        <v>1734</v>
      </c>
      <c r="D330" s="822" t="s">
        <v>1759</v>
      </c>
      <c r="E330" s="822" t="s">
        <v>1760</v>
      </c>
      <c r="F330" s="831">
        <v>1</v>
      </c>
      <c r="G330" s="831">
        <v>685</v>
      </c>
      <c r="H330" s="831"/>
      <c r="I330" s="831">
        <v>685</v>
      </c>
      <c r="J330" s="831"/>
      <c r="K330" s="831"/>
      <c r="L330" s="831"/>
      <c r="M330" s="831"/>
      <c r="N330" s="831"/>
      <c r="O330" s="831"/>
      <c r="P330" s="827"/>
      <c r="Q330" s="832"/>
    </row>
    <row r="331" spans="1:17" ht="14.45" customHeight="1" x14ac:dyDescent="0.2">
      <c r="A331" s="821" t="s">
        <v>1934</v>
      </c>
      <c r="B331" s="822" t="s">
        <v>1679</v>
      </c>
      <c r="C331" s="822" t="s">
        <v>1734</v>
      </c>
      <c r="D331" s="822" t="s">
        <v>1765</v>
      </c>
      <c r="E331" s="822" t="s">
        <v>1766</v>
      </c>
      <c r="F331" s="831">
        <v>7</v>
      </c>
      <c r="G331" s="831">
        <v>12817</v>
      </c>
      <c r="H331" s="831"/>
      <c r="I331" s="831">
        <v>1831</v>
      </c>
      <c r="J331" s="831">
        <v>5</v>
      </c>
      <c r="K331" s="831">
        <v>9175</v>
      </c>
      <c r="L331" s="831"/>
      <c r="M331" s="831">
        <v>1835</v>
      </c>
      <c r="N331" s="831">
        <v>6</v>
      </c>
      <c r="O331" s="831">
        <v>11454</v>
      </c>
      <c r="P331" s="827"/>
      <c r="Q331" s="832">
        <v>1909</v>
      </c>
    </row>
    <row r="332" spans="1:17" ht="14.45" customHeight="1" x14ac:dyDescent="0.2">
      <c r="A332" s="821" t="s">
        <v>1934</v>
      </c>
      <c r="B332" s="822" t="s">
        <v>1679</v>
      </c>
      <c r="C332" s="822" t="s">
        <v>1734</v>
      </c>
      <c r="D332" s="822" t="s">
        <v>1767</v>
      </c>
      <c r="E332" s="822" t="s">
        <v>1768</v>
      </c>
      <c r="F332" s="831">
        <v>2</v>
      </c>
      <c r="G332" s="831">
        <v>862</v>
      </c>
      <c r="H332" s="831"/>
      <c r="I332" s="831">
        <v>431</v>
      </c>
      <c r="J332" s="831"/>
      <c r="K332" s="831"/>
      <c r="L332" s="831"/>
      <c r="M332" s="831"/>
      <c r="N332" s="831"/>
      <c r="O332" s="831"/>
      <c r="P332" s="827"/>
      <c r="Q332" s="832"/>
    </row>
    <row r="333" spans="1:17" ht="14.45" customHeight="1" x14ac:dyDescent="0.2">
      <c r="A333" s="821" t="s">
        <v>1934</v>
      </c>
      <c r="B333" s="822" t="s">
        <v>1679</v>
      </c>
      <c r="C333" s="822" t="s">
        <v>1734</v>
      </c>
      <c r="D333" s="822" t="s">
        <v>1835</v>
      </c>
      <c r="E333" s="822" t="s">
        <v>1836</v>
      </c>
      <c r="F333" s="831">
        <v>1</v>
      </c>
      <c r="G333" s="831">
        <v>14515</v>
      </c>
      <c r="H333" s="831"/>
      <c r="I333" s="831">
        <v>14515</v>
      </c>
      <c r="J333" s="831"/>
      <c r="K333" s="831"/>
      <c r="L333" s="831"/>
      <c r="M333" s="831"/>
      <c r="N333" s="831">
        <v>2</v>
      </c>
      <c r="O333" s="831">
        <v>29420</v>
      </c>
      <c r="P333" s="827"/>
      <c r="Q333" s="832">
        <v>14710</v>
      </c>
    </row>
    <row r="334" spans="1:17" ht="14.45" customHeight="1" x14ac:dyDescent="0.2">
      <c r="A334" s="821" t="s">
        <v>1934</v>
      </c>
      <c r="B334" s="822" t="s">
        <v>1679</v>
      </c>
      <c r="C334" s="822" t="s">
        <v>1734</v>
      </c>
      <c r="D334" s="822" t="s">
        <v>1783</v>
      </c>
      <c r="E334" s="822" t="s">
        <v>1784</v>
      </c>
      <c r="F334" s="831">
        <v>1</v>
      </c>
      <c r="G334" s="831">
        <v>1347</v>
      </c>
      <c r="H334" s="831"/>
      <c r="I334" s="831">
        <v>1347</v>
      </c>
      <c r="J334" s="831">
        <v>1</v>
      </c>
      <c r="K334" s="831">
        <v>1351</v>
      </c>
      <c r="L334" s="831"/>
      <c r="M334" s="831">
        <v>1351</v>
      </c>
      <c r="N334" s="831"/>
      <c r="O334" s="831"/>
      <c r="P334" s="827"/>
      <c r="Q334" s="832"/>
    </row>
    <row r="335" spans="1:17" ht="14.45" customHeight="1" x14ac:dyDescent="0.2">
      <c r="A335" s="821" t="s">
        <v>1934</v>
      </c>
      <c r="B335" s="822" t="s">
        <v>1679</v>
      </c>
      <c r="C335" s="822" t="s">
        <v>1734</v>
      </c>
      <c r="D335" s="822" t="s">
        <v>1785</v>
      </c>
      <c r="E335" s="822" t="s">
        <v>1786</v>
      </c>
      <c r="F335" s="831">
        <v>2</v>
      </c>
      <c r="G335" s="831">
        <v>1024</v>
      </c>
      <c r="H335" s="831"/>
      <c r="I335" s="831">
        <v>512</v>
      </c>
      <c r="J335" s="831">
        <v>1</v>
      </c>
      <c r="K335" s="831">
        <v>514</v>
      </c>
      <c r="L335" s="831"/>
      <c r="M335" s="831">
        <v>514</v>
      </c>
      <c r="N335" s="831">
        <v>6</v>
      </c>
      <c r="O335" s="831">
        <v>3222</v>
      </c>
      <c r="P335" s="827"/>
      <c r="Q335" s="832">
        <v>537</v>
      </c>
    </row>
    <row r="336" spans="1:17" ht="14.45" customHeight="1" x14ac:dyDescent="0.2">
      <c r="A336" s="821" t="s">
        <v>1934</v>
      </c>
      <c r="B336" s="822" t="s">
        <v>1679</v>
      </c>
      <c r="C336" s="822" t="s">
        <v>1734</v>
      </c>
      <c r="D336" s="822" t="s">
        <v>1787</v>
      </c>
      <c r="E336" s="822" t="s">
        <v>1788</v>
      </c>
      <c r="F336" s="831">
        <v>1</v>
      </c>
      <c r="G336" s="831">
        <v>2342</v>
      </c>
      <c r="H336" s="831"/>
      <c r="I336" s="831">
        <v>2342</v>
      </c>
      <c r="J336" s="831"/>
      <c r="K336" s="831"/>
      <c r="L336" s="831"/>
      <c r="M336" s="831"/>
      <c r="N336" s="831"/>
      <c r="O336" s="831"/>
      <c r="P336" s="827"/>
      <c r="Q336" s="832"/>
    </row>
    <row r="337" spans="1:17" ht="14.45" customHeight="1" x14ac:dyDescent="0.2">
      <c r="A337" s="821" t="s">
        <v>1934</v>
      </c>
      <c r="B337" s="822" t="s">
        <v>1679</v>
      </c>
      <c r="C337" s="822" t="s">
        <v>1734</v>
      </c>
      <c r="D337" s="822" t="s">
        <v>1805</v>
      </c>
      <c r="E337" s="822" t="s">
        <v>1806</v>
      </c>
      <c r="F337" s="831">
        <v>1</v>
      </c>
      <c r="G337" s="831">
        <v>722</v>
      </c>
      <c r="H337" s="831"/>
      <c r="I337" s="831">
        <v>722</v>
      </c>
      <c r="J337" s="831"/>
      <c r="K337" s="831"/>
      <c r="L337" s="831"/>
      <c r="M337" s="831"/>
      <c r="N337" s="831"/>
      <c r="O337" s="831"/>
      <c r="P337" s="827"/>
      <c r="Q337" s="832"/>
    </row>
    <row r="338" spans="1:17" ht="14.45" customHeight="1" x14ac:dyDescent="0.2">
      <c r="A338" s="821" t="s">
        <v>1935</v>
      </c>
      <c r="B338" s="822" t="s">
        <v>1679</v>
      </c>
      <c r="C338" s="822" t="s">
        <v>1683</v>
      </c>
      <c r="D338" s="822" t="s">
        <v>1688</v>
      </c>
      <c r="E338" s="822" t="s">
        <v>1689</v>
      </c>
      <c r="F338" s="831">
        <v>160</v>
      </c>
      <c r="G338" s="831">
        <v>1136</v>
      </c>
      <c r="H338" s="831"/>
      <c r="I338" s="831">
        <v>7.1</v>
      </c>
      <c r="J338" s="831"/>
      <c r="K338" s="831"/>
      <c r="L338" s="831"/>
      <c r="M338" s="831"/>
      <c r="N338" s="831"/>
      <c r="O338" s="831"/>
      <c r="P338" s="827"/>
      <c r="Q338" s="832"/>
    </row>
    <row r="339" spans="1:17" ht="14.45" customHeight="1" x14ac:dyDescent="0.2">
      <c r="A339" s="821" t="s">
        <v>1935</v>
      </c>
      <c r="B339" s="822" t="s">
        <v>1679</v>
      </c>
      <c r="C339" s="822" t="s">
        <v>1683</v>
      </c>
      <c r="D339" s="822" t="s">
        <v>1692</v>
      </c>
      <c r="E339" s="822" t="s">
        <v>1693</v>
      </c>
      <c r="F339" s="831">
        <v>284</v>
      </c>
      <c r="G339" s="831">
        <v>1525.08</v>
      </c>
      <c r="H339" s="831"/>
      <c r="I339" s="831">
        <v>5.37</v>
      </c>
      <c r="J339" s="831"/>
      <c r="K339" s="831"/>
      <c r="L339" s="831"/>
      <c r="M339" s="831"/>
      <c r="N339" s="831"/>
      <c r="O339" s="831"/>
      <c r="P339" s="827"/>
      <c r="Q339" s="832"/>
    </row>
    <row r="340" spans="1:17" ht="14.45" customHeight="1" x14ac:dyDescent="0.2">
      <c r="A340" s="821" t="s">
        <v>1935</v>
      </c>
      <c r="B340" s="822" t="s">
        <v>1679</v>
      </c>
      <c r="C340" s="822" t="s">
        <v>1683</v>
      </c>
      <c r="D340" s="822" t="s">
        <v>1704</v>
      </c>
      <c r="E340" s="822" t="s">
        <v>1705</v>
      </c>
      <c r="F340" s="831">
        <v>595</v>
      </c>
      <c r="G340" s="831">
        <v>12197.5</v>
      </c>
      <c r="H340" s="831"/>
      <c r="I340" s="831">
        <v>20.5</v>
      </c>
      <c r="J340" s="831">
        <v>560</v>
      </c>
      <c r="K340" s="831">
        <v>11233.6</v>
      </c>
      <c r="L340" s="831"/>
      <c r="M340" s="831">
        <v>20.060000000000002</v>
      </c>
      <c r="N340" s="831">
        <v>2350</v>
      </c>
      <c r="O340" s="831">
        <v>47924.2</v>
      </c>
      <c r="P340" s="827"/>
      <c r="Q340" s="832">
        <v>20.39327659574468</v>
      </c>
    </row>
    <row r="341" spans="1:17" ht="14.45" customHeight="1" x14ac:dyDescent="0.2">
      <c r="A341" s="821" t="s">
        <v>1935</v>
      </c>
      <c r="B341" s="822" t="s">
        <v>1679</v>
      </c>
      <c r="C341" s="822" t="s">
        <v>1683</v>
      </c>
      <c r="D341" s="822" t="s">
        <v>1708</v>
      </c>
      <c r="E341" s="822" t="s">
        <v>1709</v>
      </c>
      <c r="F341" s="831">
        <v>1</v>
      </c>
      <c r="G341" s="831">
        <v>1817.79</v>
      </c>
      <c r="H341" s="831"/>
      <c r="I341" s="831">
        <v>1817.79</v>
      </c>
      <c r="J341" s="831"/>
      <c r="K341" s="831"/>
      <c r="L341" s="831"/>
      <c r="M341" s="831"/>
      <c r="N341" s="831"/>
      <c r="O341" s="831"/>
      <c r="P341" s="827"/>
      <c r="Q341" s="832"/>
    </row>
    <row r="342" spans="1:17" ht="14.45" customHeight="1" x14ac:dyDescent="0.2">
      <c r="A342" s="821" t="s">
        <v>1935</v>
      </c>
      <c r="B342" s="822" t="s">
        <v>1679</v>
      </c>
      <c r="C342" s="822" t="s">
        <v>1734</v>
      </c>
      <c r="D342" s="822" t="s">
        <v>1759</v>
      </c>
      <c r="E342" s="822" t="s">
        <v>1760</v>
      </c>
      <c r="F342" s="831">
        <v>1</v>
      </c>
      <c r="G342" s="831">
        <v>685</v>
      </c>
      <c r="H342" s="831"/>
      <c r="I342" s="831">
        <v>685</v>
      </c>
      <c r="J342" s="831"/>
      <c r="K342" s="831"/>
      <c r="L342" s="831"/>
      <c r="M342" s="831"/>
      <c r="N342" s="831"/>
      <c r="O342" s="831"/>
      <c r="P342" s="827"/>
      <c r="Q342" s="832"/>
    </row>
    <row r="343" spans="1:17" ht="14.45" customHeight="1" x14ac:dyDescent="0.2">
      <c r="A343" s="821" t="s">
        <v>1935</v>
      </c>
      <c r="B343" s="822" t="s">
        <v>1679</v>
      </c>
      <c r="C343" s="822" t="s">
        <v>1734</v>
      </c>
      <c r="D343" s="822" t="s">
        <v>1765</v>
      </c>
      <c r="E343" s="822" t="s">
        <v>1766</v>
      </c>
      <c r="F343" s="831">
        <v>4</v>
      </c>
      <c r="G343" s="831">
        <v>7324</v>
      </c>
      <c r="H343" s="831"/>
      <c r="I343" s="831">
        <v>1831</v>
      </c>
      <c r="J343" s="831">
        <v>2</v>
      </c>
      <c r="K343" s="831">
        <v>3670</v>
      </c>
      <c r="L343" s="831"/>
      <c r="M343" s="831">
        <v>1835</v>
      </c>
      <c r="N343" s="831">
        <v>8</v>
      </c>
      <c r="O343" s="831">
        <v>15272</v>
      </c>
      <c r="P343" s="827"/>
      <c r="Q343" s="832">
        <v>1909</v>
      </c>
    </row>
    <row r="344" spans="1:17" ht="14.45" customHeight="1" x14ac:dyDescent="0.2">
      <c r="A344" s="821" t="s">
        <v>1935</v>
      </c>
      <c r="B344" s="822" t="s">
        <v>1679</v>
      </c>
      <c r="C344" s="822" t="s">
        <v>1734</v>
      </c>
      <c r="D344" s="822" t="s">
        <v>1767</v>
      </c>
      <c r="E344" s="822" t="s">
        <v>1768</v>
      </c>
      <c r="F344" s="831">
        <v>2</v>
      </c>
      <c r="G344" s="831">
        <v>862</v>
      </c>
      <c r="H344" s="831"/>
      <c r="I344" s="831">
        <v>431</v>
      </c>
      <c r="J344" s="831">
        <v>1</v>
      </c>
      <c r="K344" s="831">
        <v>433</v>
      </c>
      <c r="L344" s="831"/>
      <c r="M344" s="831">
        <v>433</v>
      </c>
      <c r="N344" s="831">
        <v>4</v>
      </c>
      <c r="O344" s="831">
        <v>1808</v>
      </c>
      <c r="P344" s="827"/>
      <c r="Q344" s="832">
        <v>452</v>
      </c>
    </row>
    <row r="345" spans="1:17" ht="14.45" customHeight="1" x14ac:dyDescent="0.2">
      <c r="A345" s="821" t="s">
        <v>1935</v>
      </c>
      <c r="B345" s="822" t="s">
        <v>1679</v>
      </c>
      <c r="C345" s="822" t="s">
        <v>1734</v>
      </c>
      <c r="D345" s="822" t="s">
        <v>1785</v>
      </c>
      <c r="E345" s="822" t="s">
        <v>1786</v>
      </c>
      <c r="F345" s="831">
        <v>1</v>
      </c>
      <c r="G345" s="831">
        <v>512</v>
      </c>
      <c r="H345" s="831"/>
      <c r="I345" s="831">
        <v>512</v>
      </c>
      <c r="J345" s="831"/>
      <c r="K345" s="831"/>
      <c r="L345" s="831"/>
      <c r="M345" s="831"/>
      <c r="N345" s="831"/>
      <c r="O345" s="831"/>
      <c r="P345" s="827"/>
      <c r="Q345" s="832"/>
    </row>
    <row r="346" spans="1:17" ht="14.45" customHeight="1" x14ac:dyDescent="0.2">
      <c r="A346" s="821" t="s">
        <v>1935</v>
      </c>
      <c r="B346" s="822" t="s">
        <v>1679</v>
      </c>
      <c r="C346" s="822" t="s">
        <v>1734</v>
      </c>
      <c r="D346" s="822" t="s">
        <v>1787</v>
      </c>
      <c r="E346" s="822" t="s">
        <v>1788</v>
      </c>
      <c r="F346" s="831">
        <v>1</v>
      </c>
      <c r="G346" s="831">
        <v>2342</v>
      </c>
      <c r="H346" s="831"/>
      <c r="I346" s="831">
        <v>2342</v>
      </c>
      <c r="J346" s="831">
        <v>1</v>
      </c>
      <c r="K346" s="831">
        <v>2351</v>
      </c>
      <c r="L346" s="831"/>
      <c r="M346" s="831">
        <v>2351</v>
      </c>
      <c r="N346" s="831">
        <v>4</v>
      </c>
      <c r="O346" s="831">
        <v>9756</v>
      </c>
      <c r="P346" s="827"/>
      <c r="Q346" s="832">
        <v>2439</v>
      </c>
    </row>
    <row r="347" spans="1:17" ht="14.45" customHeight="1" x14ac:dyDescent="0.2">
      <c r="A347" s="821" t="s">
        <v>1935</v>
      </c>
      <c r="B347" s="822" t="s">
        <v>1679</v>
      </c>
      <c r="C347" s="822" t="s">
        <v>1734</v>
      </c>
      <c r="D347" s="822" t="s">
        <v>1805</v>
      </c>
      <c r="E347" s="822" t="s">
        <v>1806</v>
      </c>
      <c r="F347" s="831">
        <v>1</v>
      </c>
      <c r="G347" s="831">
        <v>722</v>
      </c>
      <c r="H347" s="831"/>
      <c r="I347" s="831">
        <v>722</v>
      </c>
      <c r="J347" s="831">
        <v>1</v>
      </c>
      <c r="K347" s="831">
        <v>724</v>
      </c>
      <c r="L347" s="831"/>
      <c r="M347" s="831">
        <v>724</v>
      </c>
      <c r="N347" s="831">
        <v>4</v>
      </c>
      <c r="O347" s="831">
        <v>3008</v>
      </c>
      <c r="P347" s="827"/>
      <c r="Q347" s="832">
        <v>752</v>
      </c>
    </row>
    <row r="348" spans="1:17" ht="14.45" customHeight="1" x14ac:dyDescent="0.2">
      <c r="A348" s="821" t="s">
        <v>1936</v>
      </c>
      <c r="B348" s="822" t="s">
        <v>1679</v>
      </c>
      <c r="C348" s="822" t="s">
        <v>1680</v>
      </c>
      <c r="D348" s="822" t="s">
        <v>1823</v>
      </c>
      <c r="E348" s="822" t="s">
        <v>915</v>
      </c>
      <c r="F348" s="831">
        <v>10.65</v>
      </c>
      <c r="G348" s="831">
        <v>6981.2699999999995</v>
      </c>
      <c r="H348" s="831"/>
      <c r="I348" s="831">
        <v>655.5183098591549</v>
      </c>
      <c r="J348" s="831">
        <v>1.1499999999999999</v>
      </c>
      <c r="K348" s="831">
        <v>753.85</v>
      </c>
      <c r="L348" s="831"/>
      <c r="M348" s="831">
        <v>655.52173913043487</v>
      </c>
      <c r="N348" s="831">
        <v>1.4</v>
      </c>
      <c r="O348" s="831">
        <v>917.73</v>
      </c>
      <c r="P348" s="827"/>
      <c r="Q348" s="832">
        <v>655.5214285714286</v>
      </c>
    </row>
    <row r="349" spans="1:17" ht="14.45" customHeight="1" x14ac:dyDescent="0.2">
      <c r="A349" s="821" t="s">
        <v>1936</v>
      </c>
      <c r="B349" s="822" t="s">
        <v>1679</v>
      </c>
      <c r="C349" s="822" t="s">
        <v>1683</v>
      </c>
      <c r="D349" s="822" t="s">
        <v>1688</v>
      </c>
      <c r="E349" s="822" t="s">
        <v>1689</v>
      </c>
      <c r="F349" s="831">
        <v>158</v>
      </c>
      <c r="G349" s="831">
        <v>1121.8</v>
      </c>
      <c r="H349" s="831"/>
      <c r="I349" s="831">
        <v>7.1</v>
      </c>
      <c r="J349" s="831">
        <v>291</v>
      </c>
      <c r="K349" s="831">
        <v>2080.65</v>
      </c>
      <c r="L349" s="831"/>
      <c r="M349" s="831">
        <v>7.15</v>
      </c>
      <c r="N349" s="831"/>
      <c r="O349" s="831"/>
      <c r="P349" s="827"/>
      <c r="Q349" s="832"/>
    </row>
    <row r="350" spans="1:17" ht="14.45" customHeight="1" x14ac:dyDescent="0.2">
      <c r="A350" s="821" t="s">
        <v>1936</v>
      </c>
      <c r="B350" s="822" t="s">
        <v>1679</v>
      </c>
      <c r="C350" s="822" t="s">
        <v>1683</v>
      </c>
      <c r="D350" s="822" t="s">
        <v>1692</v>
      </c>
      <c r="E350" s="822" t="s">
        <v>1693</v>
      </c>
      <c r="F350" s="831"/>
      <c r="G350" s="831"/>
      <c r="H350" s="831"/>
      <c r="I350" s="831"/>
      <c r="J350" s="831"/>
      <c r="K350" s="831"/>
      <c r="L350" s="831"/>
      <c r="M350" s="831"/>
      <c r="N350" s="831">
        <v>199</v>
      </c>
      <c r="O350" s="831">
        <v>1060.67</v>
      </c>
      <c r="P350" s="827"/>
      <c r="Q350" s="832">
        <v>5.33</v>
      </c>
    </row>
    <row r="351" spans="1:17" ht="14.45" customHeight="1" x14ac:dyDescent="0.2">
      <c r="A351" s="821" t="s">
        <v>1936</v>
      </c>
      <c r="B351" s="822" t="s">
        <v>1679</v>
      </c>
      <c r="C351" s="822" t="s">
        <v>1683</v>
      </c>
      <c r="D351" s="822" t="s">
        <v>1706</v>
      </c>
      <c r="E351" s="822" t="s">
        <v>1707</v>
      </c>
      <c r="F351" s="831">
        <v>8.8000000000000007</v>
      </c>
      <c r="G351" s="831">
        <v>11319.08</v>
      </c>
      <c r="H351" s="831"/>
      <c r="I351" s="831">
        <v>1286.2590909090909</v>
      </c>
      <c r="J351" s="831"/>
      <c r="K351" s="831"/>
      <c r="L351" s="831"/>
      <c r="M351" s="831"/>
      <c r="N351" s="831"/>
      <c r="O351" s="831"/>
      <c r="P351" s="827"/>
      <c r="Q351" s="832"/>
    </row>
    <row r="352" spans="1:17" ht="14.45" customHeight="1" x14ac:dyDescent="0.2">
      <c r="A352" s="821" t="s">
        <v>1936</v>
      </c>
      <c r="B352" s="822" t="s">
        <v>1679</v>
      </c>
      <c r="C352" s="822" t="s">
        <v>1683</v>
      </c>
      <c r="D352" s="822" t="s">
        <v>1708</v>
      </c>
      <c r="E352" s="822" t="s">
        <v>1709</v>
      </c>
      <c r="F352" s="831">
        <v>1</v>
      </c>
      <c r="G352" s="831">
        <v>1817.79</v>
      </c>
      <c r="H352" s="831"/>
      <c r="I352" s="831">
        <v>1817.79</v>
      </c>
      <c r="J352" s="831">
        <v>1</v>
      </c>
      <c r="K352" s="831">
        <v>1846.12</v>
      </c>
      <c r="L352" s="831"/>
      <c r="M352" s="831">
        <v>1846.12</v>
      </c>
      <c r="N352" s="831"/>
      <c r="O352" s="831"/>
      <c r="P352" s="827"/>
      <c r="Q352" s="832"/>
    </row>
    <row r="353" spans="1:17" ht="14.45" customHeight="1" x14ac:dyDescent="0.2">
      <c r="A353" s="821" t="s">
        <v>1936</v>
      </c>
      <c r="B353" s="822" t="s">
        <v>1679</v>
      </c>
      <c r="C353" s="822" t="s">
        <v>1683</v>
      </c>
      <c r="D353" s="822" t="s">
        <v>1825</v>
      </c>
      <c r="E353" s="822" t="s">
        <v>1826</v>
      </c>
      <c r="F353" s="831">
        <v>9152</v>
      </c>
      <c r="G353" s="831">
        <v>311062.94</v>
      </c>
      <c r="H353" s="831"/>
      <c r="I353" s="831">
        <v>33.988520541958039</v>
      </c>
      <c r="J353" s="831">
        <v>13596</v>
      </c>
      <c r="K353" s="831">
        <v>464011.26000000013</v>
      </c>
      <c r="L353" s="831"/>
      <c r="M353" s="831">
        <v>34.12851279788174</v>
      </c>
      <c r="N353" s="831">
        <v>15670</v>
      </c>
      <c r="O353" s="831">
        <v>539312.29999999993</v>
      </c>
      <c r="P353" s="827"/>
      <c r="Q353" s="832">
        <v>34.41686662412252</v>
      </c>
    </row>
    <row r="354" spans="1:17" ht="14.45" customHeight="1" x14ac:dyDescent="0.2">
      <c r="A354" s="821" t="s">
        <v>1936</v>
      </c>
      <c r="B354" s="822" t="s">
        <v>1679</v>
      </c>
      <c r="C354" s="822" t="s">
        <v>1683</v>
      </c>
      <c r="D354" s="822" t="s">
        <v>1730</v>
      </c>
      <c r="E354" s="822" t="s">
        <v>1731</v>
      </c>
      <c r="F354" s="831">
        <v>21.5</v>
      </c>
      <c r="G354" s="831">
        <v>55512.14</v>
      </c>
      <c r="H354" s="831"/>
      <c r="I354" s="831">
        <v>2581.96</v>
      </c>
      <c r="J354" s="831">
        <v>9.86</v>
      </c>
      <c r="K354" s="831">
        <v>26452.6</v>
      </c>
      <c r="L354" s="831"/>
      <c r="M354" s="831">
        <v>2682.819472616633</v>
      </c>
      <c r="N354" s="831"/>
      <c r="O354" s="831"/>
      <c r="P354" s="827"/>
      <c r="Q354" s="832"/>
    </row>
    <row r="355" spans="1:17" ht="14.45" customHeight="1" x14ac:dyDescent="0.2">
      <c r="A355" s="821" t="s">
        <v>1936</v>
      </c>
      <c r="B355" s="822" t="s">
        <v>1679</v>
      </c>
      <c r="C355" s="822" t="s">
        <v>1734</v>
      </c>
      <c r="D355" s="822" t="s">
        <v>1735</v>
      </c>
      <c r="E355" s="822" t="s">
        <v>1736</v>
      </c>
      <c r="F355" s="831">
        <v>2</v>
      </c>
      <c r="G355" s="831">
        <v>76</v>
      </c>
      <c r="H355" s="831"/>
      <c r="I355" s="831">
        <v>38</v>
      </c>
      <c r="J355" s="831"/>
      <c r="K355" s="831"/>
      <c r="L355" s="831"/>
      <c r="M355" s="831"/>
      <c r="N355" s="831"/>
      <c r="O355" s="831"/>
      <c r="P355" s="827"/>
      <c r="Q355" s="832"/>
    </row>
    <row r="356" spans="1:17" ht="14.45" customHeight="1" x14ac:dyDescent="0.2">
      <c r="A356" s="821" t="s">
        <v>1936</v>
      </c>
      <c r="B356" s="822" t="s">
        <v>1679</v>
      </c>
      <c r="C356" s="822" t="s">
        <v>1734</v>
      </c>
      <c r="D356" s="822" t="s">
        <v>1937</v>
      </c>
      <c r="E356" s="822" t="s">
        <v>1938</v>
      </c>
      <c r="F356" s="831">
        <v>2</v>
      </c>
      <c r="G356" s="831">
        <v>2578</v>
      </c>
      <c r="H356" s="831"/>
      <c r="I356" s="831">
        <v>1289</v>
      </c>
      <c r="J356" s="831">
        <v>1</v>
      </c>
      <c r="K356" s="831">
        <v>1295</v>
      </c>
      <c r="L356" s="831"/>
      <c r="M356" s="831">
        <v>1295</v>
      </c>
      <c r="N356" s="831"/>
      <c r="O356" s="831"/>
      <c r="P356" s="827"/>
      <c r="Q356" s="832"/>
    </row>
    <row r="357" spans="1:17" ht="14.45" customHeight="1" x14ac:dyDescent="0.2">
      <c r="A357" s="821" t="s">
        <v>1936</v>
      </c>
      <c r="B357" s="822" t="s">
        <v>1679</v>
      </c>
      <c r="C357" s="822" t="s">
        <v>1734</v>
      </c>
      <c r="D357" s="822" t="s">
        <v>1759</v>
      </c>
      <c r="E357" s="822" t="s">
        <v>1760</v>
      </c>
      <c r="F357" s="831">
        <v>1</v>
      </c>
      <c r="G357" s="831">
        <v>685</v>
      </c>
      <c r="H357" s="831"/>
      <c r="I357" s="831">
        <v>685</v>
      </c>
      <c r="J357" s="831">
        <v>1</v>
      </c>
      <c r="K357" s="831">
        <v>687</v>
      </c>
      <c r="L357" s="831"/>
      <c r="M357" s="831">
        <v>687</v>
      </c>
      <c r="N357" s="831"/>
      <c r="O357" s="831"/>
      <c r="P357" s="827"/>
      <c r="Q357" s="832"/>
    </row>
    <row r="358" spans="1:17" ht="14.45" customHeight="1" x14ac:dyDescent="0.2">
      <c r="A358" s="821" t="s">
        <v>1936</v>
      </c>
      <c r="B358" s="822" t="s">
        <v>1679</v>
      </c>
      <c r="C358" s="822" t="s">
        <v>1734</v>
      </c>
      <c r="D358" s="822" t="s">
        <v>1765</v>
      </c>
      <c r="E358" s="822" t="s">
        <v>1766</v>
      </c>
      <c r="F358" s="831">
        <v>2</v>
      </c>
      <c r="G358" s="831">
        <v>3662</v>
      </c>
      <c r="H358" s="831"/>
      <c r="I358" s="831">
        <v>1831</v>
      </c>
      <c r="J358" s="831">
        <v>3</v>
      </c>
      <c r="K358" s="831">
        <v>5505</v>
      </c>
      <c r="L358" s="831"/>
      <c r="M358" s="831">
        <v>1835</v>
      </c>
      <c r="N358" s="831">
        <v>1</v>
      </c>
      <c r="O358" s="831">
        <v>1909</v>
      </c>
      <c r="P358" s="827"/>
      <c r="Q358" s="832">
        <v>1909</v>
      </c>
    </row>
    <row r="359" spans="1:17" ht="14.45" customHeight="1" x14ac:dyDescent="0.2">
      <c r="A359" s="821" t="s">
        <v>1936</v>
      </c>
      <c r="B359" s="822" t="s">
        <v>1679</v>
      </c>
      <c r="C359" s="822" t="s">
        <v>1734</v>
      </c>
      <c r="D359" s="822" t="s">
        <v>1767</v>
      </c>
      <c r="E359" s="822" t="s">
        <v>1768</v>
      </c>
      <c r="F359" s="831"/>
      <c r="G359" s="831"/>
      <c r="H359" s="831"/>
      <c r="I359" s="831"/>
      <c r="J359" s="831"/>
      <c r="K359" s="831"/>
      <c r="L359" s="831"/>
      <c r="M359" s="831"/>
      <c r="N359" s="831">
        <v>1</v>
      </c>
      <c r="O359" s="831">
        <v>452</v>
      </c>
      <c r="P359" s="827"/>
      <c r="Q359" s="832">
        <v>452</v>
      </c>
    </row>
    <row r="360" spans="1:17" ht="14.45" customHeight="1" x14ac:dyDescent="0.2">
      <c r="A360" s="821" t="s">
        <v>1936</v>
      </c>
      <c r="B360" s="822" t="s">
        <v>1679</v>
      </c>
      <c r="C360" s="822" t="s">
        <v>1734</v>
      </c>
      <c r="D360" s="822" t="s">
        <v>1835</v>
      </c>
      <c r="E360" s="822" t="s">
        <v>1836</v>
      </c>
      <c r="F360" s="831">
        <v>35</v>
      </c>
      <c r="G360" s="831">
        <v>508025</v>
      </c>
      <c r="H360" s="831"/>
      <c r="I360" s="831">
        <v>14515</v>
      </c>
      <c r="J360" s="831">
        <v>52</v>
      </c>
      <c r="K360" s="831">
        <v>755092</v>
      </c>
      <c r="L360" s="831"/>
      <c r="M360" s="831">
        <v>14521</v>
      </c>
      <c r="N360" s="831">
        <v>65</v>
      </c>
      <c r="O360" s="831">
        <v>956150</v>
      </c>
      <c r="P360" s="827"/>
      <c r="Q360" s="832">
        <v>14710</v>
      </c>
    </row>
    <row r="361" spans="1:17" ht="14.45" customHeight="1" x14ac:dyDescent="0.2">
      <c r="A361" s="821" t="s">
        <v>1936</v>
      </c>
      <c r="B361" s="822" t="s">
        <v>1679</v>
      </c>
      <c r="C361" s="822" t="s">
        <v>1734</v>
      </c>
      <c r="D361" s="822" t="s">
        <v>1785</v>
      </c>
      <c r="E361" s="822" t="s">
        <v>1786</v>
      </c>
      <c r="F361" s="831">
        <v>1</v>
      </c>
      <c r="G361" s="831">
        <v>512</v>
      </c>
      <c r="H361" s="831"/>
      <c r="I361" s="831">
        <v>512</v>
      </c>
      <c r="J361" s="831">
        <v>2</v>
      </c>
      <c r="K361" s="831">
        <v>1028</v>
      </c>
      <c r="L361" s="831"/>
      <c r="M361" s="831">
        <v>514</v>
      </c>
      <c r="N361" s="831"/>
      <c r="O361" s="831"/>
      <c r="P361" s="827"/>
      <c r="Q361" s="832"/>
    </row>
    <row r="362" spans="1:17" ht="14.45" customHeight="1" x14ac:dyDescent="0.2">
      <c r="A362" s="821" t="s">
        <v>1936</v>
      </c>
      <c r="B362" s="822" t="s">
        <v>1679</v>
      </c>
      <c r="C362" s="822" t="s">
        <v>1734</v>
      </c>
      <c r="D362" s="822" t="s">
        <v>1801</v>
      </c>
      <c r="E362" s="822" t="s">
        <v>1802</v>
      </c>
      <c r="F362" s="831">
        <v>1</v>
      </c>
      <c r="G362" s="831">
        <v>2557</v>
      </c>
      <c r="H362" s="831"/>
      <c r="I362" s="831">
        <v>2557</v>
      </c>
      <c r="J362" s="831"/>
      <c r="K362" s="831"/>
      <c r="L362" s="831"/>
      <c r="M362" s="831"/>
      <c r="N362" s="831"/>
      <c r="O362" s="831"/>
      <c r="P362" s="827"/>
      <c r="Q362" s="832"/>
    </row>
    <row r="363" spans="1:17" ht="14.45" customHeight="1" x14ac:dyDescent="0.2">
      <c r="A363" s="821" t="s">
        <v>1939</v>
      </c>
      <c r="B363" s="822" t="s">
        <v>1679</v>
      </c>
      <c r="C363" s="822" t="s">
        <v>1683</v>
      </c>
      <c r="D363" s="822" t="s">
        <v>1688</v>
      </c>
      <c r="E363" s="822" t="s">
        <v>1689</v>
      </c>
      <c r="F363" s="831"/>
      <c r="G363" s="831"/>
      <c r="H363" s="831"/>
      <c r="I363" s="831"/>
      <c r="J363" s="831">
        <v>164</v>
      </c>
      <c r="K363" s="831">
        <v>1172.5999999999999</v>
      </c>
      <c r="L363" s="831"/>
      <c r="M363" s="831">
        <v>7.1499999999999995</v>
      </c>
      <c r="N363" s="831"/>
      <c r="O363" s="831"/>
      <c r="P363" s="827"/>
      <c r="Q363" s="832"/>
    </row>
    <row r="364" spans="1:17" ht="14.45" customHeight="1" x14ac:dyDescent="0.2">
      <c r="A364" s="821" t="s">
        <v>1939</v>
      </c>
      <c r="B364" s="822" t="s">
        <v>1679</v>
      </c>
      <c r="C364" s="822" t="s">
        <v>1683</v>
      </c>
      <c r="D364" s="822" t="s">
        <v>1692</v>
      </c>
      <c r="E364" s="822" t="s">
        <v>1693</v>
      </c>
      <c r="F364" s="831">
        <v>1648</v>
      </c>
      <c r="G364" s="831">
        <v>8603.76</v>
      </c>
      <c r="H364" s="831"/>
      <c r="I364" s="831">
        <v>5.2207281553398062</v>
      </c>
      <c r="J364" s="831">
        <v>372</v>
      </c>
      <c r="K364" s="831">
        <v>1923.24</v>
      </c>
      <c r="L364" s="831"/>
      <c r="M364" s="831">
        <v>5.17</v>
      </c>
      <c r="N364" s="831">
        <v>352</v>
      </c>
      <c r="O364" s="831">
        <v>1876.16</v>
      </c>
      <c r="P364" s="827"/>
      <c r="Q364" s="832">
        <v>5.33</v>
      </c>
    </row>
    <row r="365" spans="1:17" ht="14.45" customHeight="1" x14ac:dyDescent="0.2">
      <c r="A365" s="821" t="s">
        <v>1939</v>
      </c>
      <c r="B365" s="822" t="s">
        <v>1679</v>
      </c>
      <c r="C365" s="822" t="s">
        <v>1683</v>
      </c>
      <c r="D365" s="822" t="s">
        <v>1714</v>
      </c>
      <c r="E365" s="822" t="s">
        <v>1715</v>
      </c>
      <c r="F365" s="831"/>
      <c r="G365" s="831"/>
      <c r="H365" s="831"/>
      <c r="I365" s="831"/>
      <c r="J365" s="831"/>
      <c r="K365" s="831"/>
      <c r="L365" s="831"/>
      <c r="M365" s="831"/>
      <c r="N365" s="831">
        <v>223</v>
      </c>
      <c r="O365" s="831">
        <v>1382.6</v>
      </c>
      <c r="P365" s="827"/>
      <c r="Q365" s="832">
        <v>6.1999999999999993</v>
      </c>
    </row>
    <row r="366" spans="1:17" ht="14.45" customHeight="1" x14ac:dyDescent="0.2">
      <c r="A366" s="821" t="s">
        <v>1939</v>
      </c>
      <c r="B366" s="822" t="s">
        <v>1679</v>
      </c>
      <c r="C366" s="822" t="s">
        <v>1683</v>
      </c>
      <c r="D366" s="822" t="s">
        <v>1825</v>
      </c>
      <c r="E366" s="822" t="s">
        <v>1826</v>
      </c>
      <c r="F366" s="831"/>
      <c r="G366" s="831"/>
      <c r="H366" s="831"/>
      <c r="I366" s="831"/>
      <c r="J366" s="831">
        <v>277</v>
      </c>
      <c r="K366" s="831">
        <v>9451.24</v>
      </c>
      <c r="L366" s="831"/>
      <c r="M366" s="831">
        <v>34.119999999999997</v>
      </c>
      <c r="N366" s="831"/>
      <c r="O366" s="831"/>
      <c r="P366" s="827"/>
      <c r="Q366" s="832"/>
    </row>
    <row r="367" spans="1:17" ht="14.45" customHeight="1" x14ac:dyDescent="0.2">
      <c r="A367" s="821" t="s">
        <v>1939</v>
      </c>
      <c r="B367" s="822" t="s">
        <v>1679</v>
      </c>
      <c r="C367" s="822" t="s">
        <v>1734</v>
      </c>
      <c r="D367" s="822" t="s">
        <v>1737</v>
      </c>
      <c r="E367" s="822" t="s">
        <v>1738</v>
      </c>
      <c r="F367" s="831">
        <v>1</v>
      </c>
      <c r="G367" s="831">
        <v>447</v>
      </c>
      <c r="H367" s="831"/>
      <c r="I367" s="831">
        <v>447</v>
      </c>
      <c r="J367" s="831"/>
      <c r="K367" s="831"/>
      <c r="L367" s="831"/>
      <c r="M367" s="831"/>
      <c r="N367" s="831"/>
      <c r="O367" s="831"/>
      <c r="P367" s="827"/>
      <c r="Q367" s="832"/>
    </row>
    <row r="368" spans="1:17" ht="14.45" customHeight="1" x14ac:dyDescent="0.2">
      <c r="A368" s="821" t="s">
        <v>1939</v>
      </c>
      <c r="B368" s="822" t="s">
        <v>1679</v>
      </c>
      <c r="C368" s="822" t="s">
        <v>1734</v>
      </c>
      <c r="D368" s="822" t="s">
        <v>1765</v>
      </c>
      <c r="E368" s="822" t="s">
        <v>1766</v>
      </c>
      <c r="F368" s="831">
        <v>7</v>
      </c>
      <c r="G368" s="831">
        <v>12817</v>
      </c>
      <c r="H368" s="831"/>
      <c r="I368" s="831">
        <v>1831</v>
      </c>
      <c r="J368" s="831">
        <v>2</v>
      </c>
      <c r="K368" s="831">
        <v>3670</v>
      </c>
      <c r="L368" s="831"/>
      <c r="M368" s="831">
        <v>1835</v>
      </c>
      <c r="N368" s="831">
        <v>3</v>
      </c>
      <c r="O368" s="831">
        <v>5727</v>
      </c>
      <c r="P368" s="827"/>
      <c r="Q368" s="832">
        <v>1909</v>
      </c>
    </row>
    <row r="369" spans="1:17" ht="14.45" customHeight="1" x14ac:dyDescent="0.2">
      <c r="A369" s="821" t="s">
        <v>1939</v>
      </c>
      <c r="B369" s="822" t="s">
        <v>1679</v>
      </c>
      <c r="C369" s="822" t="s">
        <v>1734</v>
      </c>
      <c r="D369" s="822" t="s">
        <v>1767</v>
      </c>
      <c r="E369" s="822" t="s">
        <v>1768</v>
      </c>
      <c r="F369" s="831">
        <v>5</v>
      </c>
      <c r="G369" s="831">
        <v>2155</v>
      </c>
      <c r="H369" s="831"/>
      <c r="I369" s="831">
        <v>431</v>
      </c>
      <c r="J369" s="831">
        <v>1</v>
      </c>
      <c r="K369" s="831">
        <v>433</v>
      </c>
      <c r="L369" s="831"/>
      <c r="M369" s="831">
        <v>433</v>
      </c>
      <c r="N369" s="831">
        <v>3</v>
      </c>
      <c r="O369" s="831">
        <v>1356</v>
      </c>
      <c r="P369" s="827"/>
      <c r="Q369" s="832">
        <v>452</v>
      </c>
    </row>
    <row r="370" spans="1:17" ht="14.45" customHeight="1" x14ac:dyDescent="0.2">
      <c r="A370" s="821" t="s">
        <v>1939</v>
      </c>
      <c r="B370" s="822" t="s">
        <v>1679</v>
      </c>
      <c r="C370" s="822" t="s">
        <v>1734</v>
      </c>
      <c r="D370" s="822" t="s">
        <v>1835</v>
      </c>
      <c r="E370" s="822" t="s">
        <v>1836</v>
      </c>
      <c r="F370" s="831"/>
      <c r="G370" s="831"/>
      <c r="H370" s="831"/>
      <c r="I370" s="831"/>
      <c r="J370" s="831">
        <v>1</v>
      </c>
      <c r="K370" s="831">
        <v>14521</v>
      </c>
      <c r="L370" s="831"/>
      <c r="M370" s="831">
        <v>14521</v>
      </c>
      <c r="N370" s="831"/>
      <c r="O370" s="831"/>
      <c r="P370" s="827"/>
      <c r="Q370" s="832"/>
    </row>
    <row r="371" spans="1:17" ht="14.45" customHeight="1" x14ac:dyDescent="0.2">
      <c r="A371" s="821" t="s">
        <v>1939</v>
      </c>
      <c r="B371" s="822" t="s">
        <v>1679</v>
      </c>
      <c r="C371" s="822" t="s">
        <v>1734</v>
      </c>
      <c r="D371" s="822" t="s">
        <v>1777</v>
      </c>
      <c r="E371" s="822" t="s">
        <v>1778</v>
      </c>
      <c r="F371" s="831">
        <v>1</v>
      </c>
      <c r="G371" s="831">
        <v>614</v>
      </c>
      <c r="H371" s="831"/>
      <c r="I371" s="831">
        <v>614</v>
      </c>
      <c r="J371" s="831"/>
      <c r="K371" s="831"/>
      <c r="L371" s="831"/>
      <c r="M371" s="831"/>
      <c r="N371" s="831"/>
      <c r="O371" s="831"/>
      <c r="P371" s="827"/>
      <c r="Q371" s="832"/>
    </row>
    <row r="372" spans="1:17" ht="14.45" customHeight="1" x14ac:dyDescent="0.2">
      <c r="A372" s="821" t="s">
        <v>1939</v>
      </c>
      <c r="B372" s="822" t="s">
        <v>1679</v>
      </c>
      <c r="C372" s="822" t="s">
        <v>1734</v>
      </c>
      <c r="D372" s="822" t="s">
        <v>1785</v>
      </c>
      <c r="E372" s="822" t="s">
        <v>1786</v>
      </c>
      <c r="F372" s="831"/>
      <c r="G372" s="831"/>
      <c r="H372" s="831"/>
      <c r="I372" s="831"/>
      <c r="J372" s="831">
        <v>1</v>
      </c>
      <c r="K372" s="831">
        <v>514</v>
      </c>
      <c r="L372" s="831"/>
      <c r="M372" s="831">
        <v>514</v>
      </c>
      <c r="N372" s="831"/>
      <c r="O372" s="831"/>
      <c r="P372" s="827"/>
      <c r="Q372" s="832"/>
    </row>
    <row r="373" spans="1:17" ht="14.45" customHeight="1" x14ac:dyDescent="0.2">
      <c r="A373" s="821" t="s">
        <v>1940</v>
      </c>
      <c r="B373" s="822" t="s">
        <v>1679</v>
      </c>
      <c r="C373" s="822" t="s">
        <v>1683</v>
      </c>
      <c r="D373" s="822" t="s">
        <v>1825</v>
      </c>
      <c r="E373" s="822" t="s">
        <v>1826</v>
      </c>
      <c r="F373" s="831"/>
      <c r="G373" s="831"/>
      <c r="H373" s="831"/>
      <c r="I373" s="831"/>
      <c r="J373" s="831"/>
      <c r="K373" s="831"/>
      <c r="L373" s="831"/>
      <c r="M373" s="831"/>
      <c r="N373" s="831">
        <v>171</v>
      </c>
      <c r="O373" s="831">
        <v>5887.53</v>
      </c>
      <c r="P373" s="827"/>
      <c r="Q373" s="832">
        <v>34.43</v>
      </c>
    </row>
    <row r="374" spans="1:17" ht="14.45" customHeight="1" x14ac:dyDescent="0.2">
      <c r="A374" s="821" t="s">
        <v>1940</v>
      </c>
      <c r="B374" s="822" t="s">
        <v>1679</v>
      </c>
      <c r="C374" s="822" t="s">
        <v>1683</v>
      </c>
      <c r="D374" s="822" t="s">
        <v>1718</v>
      </c>
      <c r="E374" s="822" t="s">
        <v>1719</v>
      </c>
      <c r="F374" s="831">
        <v>51</v>
      </c>
      <c r="G374" s="831">
        <v>1037.8499999999999</v>
      </c>
      <c r="H374" s="831"/>
      <c r="I374" s="831">
        <v>20.349999999999998</v>
      </c>
      <c r="J374" s="831">
        <v>52</v>
      </c>
      <c r="K374" s="831">
        <v>1071.2</v>
      </c>
      <c r="L374" s="831"/>
      <c r="M374" s="831">
        <v>20.6</v>
      </c>
      <c r="N374" s="831">
        <v>153</v>
      </c>
      <c r="O374" s="831">
        <v>3228.2999999999997</v>
      </c>
      <c r="P374" s="827"/>
      <c r="Q374" s="832">
        <v>21.099999999999998</v>
      </c>
    </row>
    <row r="375" spans="1:17" ht="14.45" customHeight="1" x14ac:dyDescent="0.2">
      <c r="A375" s="821" t="s">
        <v>1940</v>
      </c>
      <c r="B375" s="822" t="s">
        <v>1679</v>
      </c>
      <c r="C375" s="822" t="s">
        <v>1734</v>
      </c>
      <c r="D375" s="822" t="s">
        <v>1765</v>
      </c>
      <c r="E375" s="822" t="s">
        <v>1766</v>
      </c>
      <c r="F375" s="831">
        <v>1</v>
      </c>
      <c r="G375" s="831">
        <v>1831</v>
      </c>
      <c r="H375" s="831"/>
      <c r="I375" s="831">
        <v>1831</v>
      </c>
      <c r="J375" s="831"/>
      <c r="K375" s="831"/>
      <c r="L375" s="831"/>
      <c r="M375" s="831"/>
      <c r="N375" s="831">
        <v>1</v>
      </c>
      <c r="O375" s="831">
        <v>1909</v>
      </c>
      <c r="P375" s="827"/>
      <c r="Q375" s="832">
        <v>1909</v>
      </c>
    </row>
    <row r="376" spans="1:17" ht="14.45" customHeight="1" x14ac:dyDescent="0.2">
      <c r="A376" s="821" t="s">
        <v>1940</v>
      </c>
      <c r="B376" s="822" t="s">
        <v>1679</v>
      </c>
      <c r="C376" s="822" t="s">
        <v>1734</v>
      </c>
      <c r="D376" s="822" t="s">
        <v>1769</v>
      </c>
      <c r="E376" s="822" t="s">
        <v>1770</v>
      </c>
      <c r="F376" s="831">
        <v>1</v>
      </c>
      <c r="G376" s="831">
        <v>3533</v>
      </c>
      <c r="H376" s="831"/>
      <c r="I376" s="831">
        <v>3533</v>
      </c>
      <c r="J376" s="831">
        <v>1</v>
      </c>
      <c r="K376" s="831">
        <v>3543</v>
      </c>
      <c r="L376" s="831"/>
      <c r="M376" s="831">
        <v>3543</v>
      </c>
      <c r="N376" s="831">
        <v>3</v>
      </c>
      <c r="O376" s="831">
        <v>10869</v>
      </c>
      <c r="P376" s="827"/>
      <c r="Q376" s="832">
        <v>3623</v>
      </c>
    </row>
    <row r="377" spans="1:17" ht="14.45" customHeight="1" thickBot="1" x14ac:dyDescent="0.25">
      <c r="A377" s="813" t="s">
        <v>1940</v>
      </c>
      <c r="B377" s="814" t="s">
        <v>1679</v>
      </c>
      <c r="C377" s="814" t="s">
        <v>1734</v>
      </c>
      <c r="D377" s="814" t="s">
        <v>1835</v>
      </c>
      <c r="E377" s="814" t="s">
        <v>1836</v>
      </c>
      <c r="F377" s="833"/>
      <c r="G377" s="833"/>
      <c r="H377" s="833"/>
      <c r="I377" s="833"/>
      <c r="J377" s="833"/>
      <c r="K377" s="833"/>
      <c r="L377" s="833"/>
      <c r="M377" s="833"/>
      <c r="N377" s="833">
        <v>1</v>
      </c>
      <c r="O377" s="833">
        <v>14710</v>
      </c>
      <c r="P377" s="819"/>
      <c r="Q377" s="834">
        <v>14710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6F3C7F4E-DCB3-43DB-80F5-7DD30E013427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2" customWidth="1"/>
    <col min="2" max="2" width="7.85546875" style="352" hidden="1" customWidth="1" outlineLevel="1"/>
    <col min="3" max="3" width="7.85546875" style="352" customWidth="1" collapsed="1"/>
    <col min="4" max="4" width="7.85546875" style="352" customWidth="1"/>
    <col min="5" max="5" width="7.85546875" style="352" hidden="1" customWidth="1" outlineLevel="1"/>
    <col min="6" max="6" width="7.85546875" style="360" customWidth="1" collapsed="1"/>
    <col min="7" max="7" width="7.85546875" style="352" hidden="1" customWidth="1" outlineLevel="1"/>
    <col min="8" max="8" width="7.85546875" style="352" customWidth="1" collapsed="1"/>
    <col min="9" max="9" width="7.85546875" style="352" customWidth="1"/>
    <col min="10" max="10" width="7.85546875" style="352" hidden="1" customWidth="1" outlineLevel="1"/>
    <col min="11" max="11" width="7.85546875" style="361" customWidth="1" collapsed="1"/>
    <col min="12" max="13" width="7.85546875" style="352" hidden="1" customWidth="1"/>
    <col min="14" max="15" width="7.85546875" style="352" customWidth="1"/>
    <col min="16" max="16" width="9.28515625" style="352" hidden="1" customWidth="1" outlineLevel="1"/>
    <col min="17" max="17" width="9.5703125" style="352" hidden="1" customWidth="1" outlineLevel="1"/>
    <col min="18" max="18" width="9.28515625" style="352" collapsed="1"/>
    <col min="19" max="16384" width="9.28515625" style="352"/>
  </cols>
  <sheetData>
    <row r="1" spans="1:17" ht="18.600000000000001" customHeight="1" thickBot="1" x14ac:dyDescent="0.35">
      <c r="A1" s="647" t="s">
        <v>134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</row>
    <row r="2" spans="1:17" ht="14.45" customHeight="1" thickBot="1" x14ac:dyDescent="0.25">
      <c r="A2" s="370" t="s">
        <v>328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</row>
    <row r="3" spans="1:17" ht="14.45" customHeight="1" thickBot="1" x14ac:dyDescent="0.25">
      <c r="A3" s="669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70"/>
      <c r="B4" s="124">
        <v>2019</v>
      </c>
      <c r="C4" s="125">
        <v>2020</v>
      </c>
      <c r="D4" s="125">
        <v>2021</v>
      </c>
      <c r="E4" s="417" t="s">
        <v>324</v>
      </c>
      <c r="F4" s="418" t="s">
        <v>2</v>
      </c>
      <c r="G4" s="124">
        <v>2019</v>
      </c>
      <c r="H4" s="125">
        <v>2020</v>
      </c>
      <c r="I4" s="125">
        <v>2021</v>
      </c>
      <c r="J4" s="511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39" t="s">
        <v>167</v>
      </c>
      <c r="B5" s="119">
        <v>61.960999999999999</v>
      </c>
      <c r="C5" s="114">
        <v>32.066000000000003</v>
      </c>
      <c r="D5" s="114">
        <v>34.738</v>
      </c>
      <c r="E5" s="423">
        <f>IF(OR(D5=0,B5=0),"",D5/B5)</f>
        <v>0.56064298510353283</v>
      </c>
      <c r="F5" s="129">
        <f>IF(OR(D5=0,C5=0),"",D5/C5)</f>
        <v>1.0833281357200772</v>
      </c>
      <c r="G5" s="130">
        <v>81</v>
      </c>
      <c r="H5" s="114">
        <v>52</v>
      </c>
      <c r="I5" s="114">
        <v>88</v>
      </c>
      <c r="J5" s="423">
        <f>IF(OR(I5=0,G5=0),"",I5/G5)</f>
        <v>1.0864197530864197</v>
      </c>
      <c r="K5" s="131">
        <f>IF(OR(I5=0,H5=0),"",I5/H5)</f>
        <v>1.6923076923076923</v>
      </c>
      <c r="L5" s="121"/>
      <c r="M5" s="121"/>
      <c r="N5" s="7">
        <f>D5-C5</f>
        <v>2.671999999999997</v>
      </c>
      <c r="O5" s="8">
        <f>I5-H5</f>
        <v>36</v>
      </c>
      <c r="P5" s="7">
        <f>D5-B5</f>
        <v>-27.222999999999999</v>
      </c>
      <c r="Q5" s="8">
        <f>I5-G5</f>
        <v>7</v>
      </c>
    </row>
    <row r="6" spans="1:17" ht="14.45" hidden="1" customHeight="1" outlineLevel="1" x14ac:dyDescent="0.2">
      <c r="A6" s="440" t="s">
        <v>168</v>
      </c>
      <c r="B6" s="120">
        <v>11.557</v>
      </c>
      <c r="C6" s="113">
        <v>6.665</v>
      </c>
      <c r="D6" s="113">
        <v>6.4790000000000001</v>
      </c>
      <c r="E6" s="423">
        <f t="shared" ref="E6:E12" si="0">IF(OR(D6=0,B6=0),"",D6/B6)</f>
        <v>0.56061261573072596</v>
      </c>
      <c r="F6" s="129">
        <f t="shared" ref="F6:F12" si="1">IF(OR(D6=0,C6=0),"",D6/C6)</f>
        <v>0.97209302325581393</v>
      </c>
      <c r="G6" s="133">
        <v>17</v>
      </c>
      <c r="H6" s="113">
        <v>11</v>
      </c>
      <c r="I6" s="113">
        <v>16</v>
      </c>
      <c r="J6" s="424">
        <f t="shared" ref="J6:J12" si="2">IF(OR(I6=0,G6=0),"",I6/G6)</f>
        <v>0.94117647058823528</v>
      </c>
      <c r="K6" s="134">
        <f t="shared" ref="K6:K12" si="3">IF(OR(I6=0,H6=0),"",I6/H6)</f>
        <v>1.4545454545454546</v>
      </c>
      <c r="L6" s="121"/>
      <c r="M6" s="121"/>
      <c r="N6" s="5">
        <f t="shared" ref="N6:N13" si="4">D6-C6</f>
        <v>-0.18599999999999994</v>
      </c>
      <c r="O6" s="6">
        <f t="shared" ref="O6:O13" si="5">I6-H6</f>
        <v>5</v>
      </c>
      <c r="P6" s="5">
        <f t="shared" ref="P6:P13" si="6">D6-B6</f>
        <v>-5.0780000000000003</v>
      </c>
      <c r="Q6" s="6">
        <f t="shared" ref="Q6:Q13" si="7">I6-G6</f>
        <v>-1</v>
      </c>
    </row>
    <row r="7" spans="1:17" ht="14.45" hidden="1" customHeight="1" outlineLevel="1" x14ac:dyDescent="0.2">
      <c r="A7" s="440" t="s">
        <v>169</v>
      </c>
      <c r="B7" s="120">
        <v>54.54</v>
      </c>
      <c r="C7" s="113">
        <v>28.536000000000001</v>
      </c>
      <c r="D7" s="113">
        <v>11.215999999999999</v>
      </c>
      <c r="E7" s="423">
        <f t="shared" si="0"/>
        <v>0.20564723138980565</v>
      </c>
      <c r="F7" s="129">
        <f t="shared" si="1"/>
        <v>0.39304737874964951</v>
      </c>
      <c r="G7" s="133">
        <v>67</v>
      </c>
      <c r="H7" s="113">
        <v>45</v>
      </c>
      <c r="I7" s="113">
        <v>29</v>
      </c>
      <c r="J7" s="424">
        <f t="shared" si="2"/>
        <v>0.43283582089552236</v>
      </c>
      <c r="K7" s="134">
        <f t="shared" si="3"/>
        <v>0.64444444444444449</v>
      </c>
      <c r="L7" s="121"/>
      <c r="M7" s="121"/>
      <c r="N7" s="5">
        <f t="shared" si="4"/>
        <v>-17.32</v>
      </c>
      <c r="O7" s="6">
        <f t="shared" si="5"/>
        <v>-16</v>
      </c>
      <c r="P7" s="5">
        <f t="shared" si="6"/>
        <v>-43.323999999999998</v>
      </c>
      <c r="Q7" s="6">
        <f t="shared" si="7"/>
        <v>-38</v>
      </c>
    </row>
    <row r="8" spans="1:17" ht="14.45" hidden="1" customHeight="1" outlineLevel="1" x14ac:dyDescent="0.2">
      <c r="A8" s="440" t="s">
        <v>170</v>
      </c>
      <c r="B8" s="120">
        <v>5.4809999999999999</v>
      </c>
      <c r="C8" s="113">
        <v>5.6319999999999997</v>
      </c>
      <c r="D8" s="113">
        <v>3.2970000000000002</v>
      </c>
      <c r="E8" s="423">
        <f t="shared" si="0"/>
        <v>0.60153256704980851</v>
      </c>
      <c r="F8" s="129">
        <f t="shared" si="1"/>
        <v>0.58540482954545459</v>
      </c>
      <c r="G8" s="133">
        <v>5</v>
      </c>
      <c r="H8" s="113">
        <v>8</v>
      </c>
      <c r="I8" s="113">
        <v>8</v>
      </c>
      <c r="J8" s="424">
        <f t="shared" si="2"/>
        <v>1.6</v>
      </c>
      <c r="K8" s="134">
        <f t="shared" si="3"/>
        <v>1</v>
      </c>
      <c r="L8" s="121"/>
      <c r="M8" s="121"/>
      <c r="N8" s="5">
        <f t="shared" si="4"/>
        <v>-2.3349999999999995</v>
      </c>
      <c r="O8" s="6">
        <f t="shared" si="5"/>
        <v>0</v>
      </c>
      <c r="P8" s="5">
        <f t="shared" si="6"/>
        <v>-2.1839999999999997</v>
      </c>
      <c r="Q8" s="6">
        <f t="shared" si="7"/>
        <v>3</v>
      </c>
    </row>
    <row r="9" spans="1:17" ht="14.45" hidden="1" customHeight="1" outlineLevel="1" x14ac:dyDescent="0.2">
      <c r="A9" s="440" t="s">
        <v>171</v>
      </c>
      <c r="B9" s="120">
        <v>0</v>
      </c>
      <c r="C9" s="113">
        <v>0</v>
      </c>
      <c r="D9" s="113">
        <v>0</v>
      </c>
      <c r="E9" s="423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4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0" t="s">
        <v>172</v>
      </c>
      <c r="B10" s="120">
        <v>11.632</v>
      </c>
      <c r="C10" s="113">
        <v>15.395</v>
      </c>
      <c r="D10" s="113">
        <v>11.609</v>
      </c>
      <c r="E10" s="423">
        <f t="shared" si="0"/>
        <v>0.99802269601100413</v>
      </c>
      <c r="F10" s="129">
        <f t="shared" si="1"/>
        <v>0.75407599870087694</v>
      </c>
      <c r="G10" s="133">
        <v>17</v>
      </c>
      <c r="H10" s="113">
        <v>20</v>
      </c>
      <c r="I10" s="113">
        <v>30</v>
      </c>
      <c r="J10" s="424">
        <f t="shared" si="2"/>
        <v>1.7647058823529411</v>
      </c>
      <c r="K10" s="134">
        <f t="shared" si="3"/>
        <v>1.5</v>
      </c>
      <c r="L10" s="121"/>
      <c r="M10" s="121"/>
      <c r="N10" s="5">
        <f t="shared" si="4"/>
        <v>-3.7859999999999996</v>
      </c>
      <c r="O10" s="6">
        <f t="shared" si="5"/>
        <v>10</v>
      </c>
      <c r="P10" s="5">
        <f t="shared" si="6"/>
        <v>-2.2999999999999687E-2</v>
      </c>
      <c r="Q10" s="6">
        <f t="shared" si="7"/>
        <v>13</v>
      </c>
    </row>
    <row r="11" spans="1:17" ht="14.45" hidden="1" customHeight="1" outlineLevel="1" x14ac:dyDescent="0.2">
      <c r="A11" s="440" t="s">
        <v>173</v>
      </c>
      <c r="B11" s="120">
        <v>2.1720000000000002</v>
      </c>
      <c r="C11" s="113">
        <v>10.682</v>
      </c>
      <c r="D11" s="113">
        <v>3.4409999999999998</v>
      </c>
      <c r="E11" s="423">
        <f t="shared" si="0"/>
        <v>1.5842541436464086</v>
      </c>
      <c r="F11" s="129">
        <f t="shared" si="1"/>
        <v>0.32213068713724019</v>
      </c>
      <c r="G11" s="133">
        <v>2</v>
      </c>
      <c r="H11" s="113">
        <v>9</v>
      </c>
      <c r="I11" s="113">
        <v>8</v>
      </c>
      <c r="J11" s="424">
        <f t="shared" si="2"/>
        <v>4</v>
      </c>
      <c r="K11" s="134">
        <f t="shared" si="3"/>
        <v>0.88888888888888884</v>
      </c>
      <c r="L11" s="121"/>
      <c r="M11" s="121"/>
      <c r="N11" s="5">
        <f t="shared" si="4"/>
        <v>-7.2410000000000005</v>
      </c>
      <c r="O11" s="6">
        <f t="shared" si="5"/>
        <v>-1</v>
      </c>
      <c r="P11" s="5">
        <f t="shared" si="6"/>
        <v>1.2689999999999997</v>
      </c>
      <c r="Q11" s="6">
        <f t="shared" si="7"/>
        <v>6</v>
      </c>
    </row>
    <row r="12" spans="1:17" ht="14.45" hidden="1" customHeight="1" outlineLevel="1" thickBot="1" x14ac:dyDescent="0.25">
      <c r="A12" s="441" t="s">
        <v>208</v>
      </c>
      <c r="B12" s="238">
        <v>0</v>
      </c>
      <c r="C12" s="239">
        <v>0</v>
      </c>
      <c r="D12" s="239">
        <v>0</v>
      </c>
      <c r="E12" s="423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25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5" customHeight="1" collapsed="1" thickBot="1" x14ac:dyDescent="0.25">
      <c r="A13" s="117" t="s">
        <v>3</v>
      </c>
      <c r="B13" s="115">
        <f>SUM(B5:B12)</f>
        <v>147.34299999999999</v>
      </c>
      <c r="C13" s="116">
        <f>SUM(C5:C12)</f>
        <v>98.975999999999999</v>
      </c>
      <c r="D13" s="116">
        <f>SUM(D5:D12)</f>
        <v>70.78</v>
      </c>
      <c r="E13" s="419">
        <f>IF(OR(D13=0,B13=0),0,D13/B13)</f>
        <v>0.48037572195489442</v>
      </c>
      <c r="F13" s="135">
        <f>IF(OR(D13=0,C13=0),0,D13/C13)</f>
        <v>0.71512285806660203</v>
      </c>
      <c r="G13" s="136">
        <f>SUM(G5:G12)</f>
        <v>189</v>
      </c>
      <c r="H13" s="116">
        <f>SUM(H5:H12)</f>
        <v>145</v>
      </c>
      <c r="I13" s="116">
        <f>SUM(I5:I12)</f>
        <v>179</v>
      </c>
      <c r="J13" s="419">
        <f>IF(OR(I13=0,G13=0),0,I13/G13)</f>
        <v>0.94708994708994709</v>
      </c>
      <c r="K13" s="137">
        <f>IF(OR(I13=0,H13=0),0,I13/H13)</f>
        <v>1.2344827586206897</v>
      </c>
      <c r="L13" s="121"/>
      <c r="M13" s="121"/>
      <c r="N13" s="127">
        <f t="shared" si="4"/>
        <v>-28.195999999999998</v>
      </c>
      <c r="O13" s="138">
        <f t="shared" si="5"/>
        <v>34</v>
      </c>
      <c r="P13" s="127">
        <f t="shared" si="6"/>
        <v>-76.562999999999988</v>
      </c>
      <c r="Q13" s="138">
        <f t="shared" si="7"/>
        <v>-10</v>
      </c>
    </row>
    <row r="14" spans="1:17" ht="14.45" customHeight="1" x14ac:dyDescent="0.2">
      <c r="A14" s="139"/>
      <c r="B14" s="648"/>
      <c r="C14" s="648"/>
      <c r="D14" s="648"/>
      <c r="E14" s="671"/>
      <c r="F14" s="648"/>
      <c r="G14" s="648"/>
      <c r="H14" s="648"/>
      <c r="I14" s="648"/>
      <c r="J14" s="671"/>
      <c r="K14" s="648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3"/>
      <c r="C15" s="354"/>
      <c r="D15" s="354"/>
      <c r="E15" s="354"/>
      <c r="F15" s="354"/>
      <c r="G15" s="353"/>
      <c r="H15" s="354"/>
      <c r="I15" s="354"/>
      <c r="J15" s="354"/>
      <c r="K15" s="354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72" t="s">
        <v>257</v>
      </c>
      <c r="B16" s="674" t="s">
        <v>70</v>
      </c>
      <c r="C16" s="675"/>
      <c r="D16" s="675"/>
      <c r="E16" s="676"/>
      <c r="F16" s="677"/>
      <c r="G16" s="674" t="s">
        <v>240</v>
      </c>
      <c r="H16" s="675"/>
      <c r="I16" s="675"/>
      <c r="J16" s="676"/>
      <c r="K16" s="677"/>
      <c r="L16" s="665" t="s">
        <v>178</v>
      </c>
      <c r="M16" s="666"/>
      <c r="N16" s="155"/>
      <c r="O16" s="155"/>
      <c r="P16" s="155"/>
      <c r="Q16" s="155"/>
    </row>
    <row r="17" spans="1:17" ht="14.45" customHeight="1" thickBot="1" x14ac:dyDescent="0.25">
      <c r="A17" s="673"/>
      <c r="B17" s="140">
        <v>2019</v>
      </c>
      <c r="C17" s="141">
        <v>2020</v>
      </c>
      <c r="D17" s="141">
        <v>2021</v>
      </c>
      <c r="E17" s="507" t="s">
        <v>324</v>
      </c>
      <c r="F17" s="142" t="s">
        <v>2</v>
      </c>
      <c r="G17" s="140">
        <v>2019</v>
      </c>
      <c r="H17" s="141">
        <v>2020</v>
      </c>
      <c r="I17" s="141">
        <v>2021</v>
      </c>
      <c r="J17" s="507" t="s">
        <v>324</v>
      </c>
      <c r="K17" s="142" t="s">
        <v>2</v>
      </c>
      <c r="L17" s="667" t="s">
        <v>179</v>
      </c>
      <c r="M17" s="66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39" t="s">
        <v>167</v>
      </c>
      <c r="B18" s="119">
        <v>61.960999999999999</v>
      </c>
      <c r="C18" s="114">
        <v>32.066000000000003</v>
      </c>
      <c r="D18" s="114">
        <v>34.738</v>
      </c>
      <c r="E18" s="423">
        <f>IF(OR(D18=0,B18=0),"",D18/B18)</f>
        <v>0.56064298510353283</v>
      </c>
      <c r="F18" s="129">
        <f>IF(OR(D18=0,C18=0),"",D18/C18)</f>
        <v>1.0833281357200772</v>
      </c>
      <c r="G18" s="119">
        <v>81</v>
      </c>
      <c r="H18" s="114">
        <v>52</v>
      </c>
      <c r="I18" s="114">
        <v>88</v>
      </c>
      <c r="J18" s="423">
        <f>IF(OR(I18=0,G18=0),"",I18/G18)</f>
        <v>1.0864197530864197</v>
      </c>
      <c r="K18" s="131">
        <f>IF(OR(I18=0,H18=0),"",I18/H18)</f>
        <v>1.6923076923076923</v>
      </c>
      <c r="L18" s="663">
        <v>0.91871999999999998</v>
      </c>
      <c r="M18" s="664"/>
      <c r="N18" s="145">
        <f t="shared" ref="N18:N26" si="8">D18-C18</f>
        <v>2.671999999999997</v>
      </c>
      <c r="O18" s="146">
        <f t="shared" ref="O18:O26" si="9">I18-H18</f>
        <v>36</v>
      </c>
      <c r="P18" s="145">
        <f t="shared" ref="P18:P26" si="10">D18-B18</f>
        <v>-27.222999999999999</v>
      </c>
      <c r="Q18" s="146">
        <f t="shared" ref="Q18:Q26" si="11">I18-G18</f>
        <v>7</v>
      </c>
    </row>
    <row r="19" spans="1:17" ht="14.45" hidden="1" customHeight="1" outlineLevel="1" x14ac:dyDescent="0.2">
      <c r="A19" s="440" t="s">
        <v>168</v>
      </c>
      <c r="B19" s="120">
        <v>11.557</v>
      </c>
      <c r="C19" s="113">
        <v>6.665</v>
      </c>
      <c r="D19" s="113">
        <v>6.4790000000000001</v>
      </c>
      <c r="E19" s="424">
        <f t="shared" ref="E19:E25" si="12">IF(OR(D19=0,B19=0),"",D19/B19)</f>
        <v>0.56061261573072596</v>
      </c>
      <c r="F19" s="132">
        <f t="shared" ref="F19:F25" si="13">IF(OR(D19=0,C19=0),"",D19/C19)</f>
        <v>0.97209302325581393</v>
      </c>
      <c r="G19" s="120">
        <v>17</v>
      </c>
      <c r="H19" s="113">
        <v>11</v>
      </c>
      <c r="I19" s="113">
        <v>16</v>
      </c>
      <c r="J19" s="424">
        <f t="shared" ref="J19:J25" si="14">IF(OR(I19=0,G19=0),"",I19/G19)</f>
        <v>0.94117647058823528</v>
      </c>
      <c r="K19" s="134">
        <f t="shared" ref="K19:K25" si="15">IF(OR(I19=0,H19=0),"",I19/H19)</f>
        <v>1.4545454545454546</v>
      </c>
      <c r="L19" s="663">
        <v>0.99456</v>
      </c>
      <c r="M19" s="664"/>
      <c r="N19" s="147">
        <f t="shared" si="8"/>
        <v>-0.18599999999999994</v>
      </c>
      <c r="O19" s="148">
        <f t="shared" si="9"/>
        <v>5</v>
      </c>
      <c r="P19" s="147">
        <f t="shared" si="10"/>
        <v>-5.0780000000000003</v>
      </c>
      <c r="Q19" s="148">
        <f t="shared" si="11"/>
        <v>-1</v>
      </c>
    </row>
    <row r="20" spans="1:17" ht="14.45" hidden="1" customHeight="1" outlineLevel="1" x14ac:dyDescent="0.2">
      <c r="A20" s="440" t="s">
        <v>169</v>
      </c>
      <c r="B20" s="120">
        <v>54.54</v>
      </c>
      <c r="C20" s="113">
        <v>28.536000000000001</v>
      </c>
      <c r="D20" s="113">
        <v>11.215999999999999</v>
      </c>
      <c r="E20" s="424">
        <f t="shared" si="12"/>
        <v>0.20564723138980565</v>
      </c>
      <c r="F20" s="132">
        <f t="shared" si="13"/>
        <v>0.39304737874964951</v>
      </c>
      <c r="G20" s="120">
        <v>67</v>
      </c>
      <c r="H20" s="113">
        <v>45</v>
      </c>
      <c r="I20" s="113">
        <v>29</v>
      </c>
      <c r="J20" s="424">
        <f t="shared" si="14"/>
        <v>0.43283582089552236</v>
      </c>
      <c r="K20" s="134">
        <f t="shared" si="15"/>
        <v>0.64444444444444449</v>
      </c>
      <c r="L20" s="663">
        <v>0.96671999999999991</v>
      </c>
      <c r="M20" s="664"/>
      <c r="N20" s="147">
        <f t="shared" si="8"/>
        <v>-17.32</v>
      </c>
      <c r="O20" s="148">
        <f t="shared" si="9"/>
        <v>-16</v>
      </c>
      <c r="P20" s="147">
        <f t="shared" si="10"/>
        <v>-43.323999999999998</v>
      </c>
      <c r="Q20" s="148">
        <f t="shared" si="11"/>
        <v>-38</v>
      </c>
    </row>
    <row r="21" spans="1:17" ht="14.45" hidden="1" customHeight="1" outlineLevel="1" x14ac:dyDescent="0.2">
      <c r="A21" s="440" t="s">
        <v>170</v>
      </c>
      <c r="B21" s="120">
        <v>5.4809999999999999</v>
      </c>
      <c r="C21" s="113">
        <v>5.6319999999999997</v>
      </c>
      <c r="D21" s="113">
        <v>3.2970000000000002</v>
      </c>
      <c r="E21" s="424">
        <f t="shared" si="12"/>
        <v>0.60153256704980851</v>
      </c>
      <c r="F21" s="132">
        <f t="shared" si="13"/>
        <v>0.58540482954545459</v>
      </c>
      <c r="G21" s="120">
        <v>5</v>
      </c>
      <c r="H21" s="113">
        <v>8</v>
      </c>
      <c r="I21" s="113">
        <v>8</v>
      </c>
      <c r="J21" s="424">
        <f t="shared" si="14"/>
        <v>1.6</v>
      </c>
      <c r="K21" s="134">
        <f t="shared" si="15"/>
        <v>1</v>
      </c>
      <c r="L21" s="663">
        <v>1.11744</v>
      </c>
      <c r="M21" s="664"/>
      <c r="N21" s="147">
        <f t="shared" si="8"/>
        <v>-2.3349999999999995</v>
      </c>
      <c r="O21" s="148">
        <f t="shared" si="9"/>
        <v>0</v>
      </c>
      <c r="P21" s="147">
        <f t="shared" si="10"/>
        <v>-2.1839999999999997</v>
      </c>
      <c r="Q21" s="148">
        <f t="shared" si="11"/>
        <v>3</v>
      </c>
    </row>
    <row r="22" spans="1:17" ht="14.45" hidden="1" customHeight="1" outlineLevel="1" x14ac:dyDescent="0.2">
      <c r="A22" s="440" t="s">
        <v>171</v>
      </c>
      <c r="B22" s="120">
        <v>0</v>
      </c>
      <c r="C22" s="113">
        <v>0</v>
      </c>
      <c r="D22" s="113">
        <v>0</v>
      </c>
      <c r="E22" s="424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4" t="str">
        <f t="shared" si="14"/>
        <v/>
      </c>
      <c r="K22" s="134" t="str">
        <f t="shared" si="15"/>
        <v/>
      </c>
      <c r="L22" s="663">
        <v>0.96</v>
      </c>
      <c r="M22" s="664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0" t="s">
        <v>172</v>
      </c>
      <c r="B23" s="120">
        <v>11.632</v>
      </c>
      <c r="C23" s="113">
        <v>15.395</v>
      </c>
      <c r="D23" s="113">
        <v>11.609</v>
      </c>
      <c r="E23" s="424">
        <f t="shared" si="12"/>
        <v>0.99802269601100413</v>
      </c>
      <c r="F23" s="132">
        <f t="shared" si="13"/>
        <v>0.75407599870087694</v>
      </c>
      <c r="G23" s="120">
        <v>17</v>
      </c>
      <c r="H23" s="113">
        <v>20</v>
      </c>
      <c r="I23" s="113">
        <v>30</v>
      </c>
      <c r="J23" s="424">
        <f t="shared" si="14"/>
        <v>1.7647058823529411</v>
      </c>
      <c r="K23" s="134">
        <f t="shared" si="15"/>
        <v>1.5</v>
      </c>
      <c r="L23" s="663">
        <v>0.98495999999999995</v>
      </c>
      <c r="M23" s="664"/>
      <c r="N23" s="147">
        <f t="shared" si="8"/>
        <v>-3.7859999999999996</v>
      </c>
      <c r="O23" s="148">
        <f t="shared" si="9"/>
        <v>10</v>
      </c>
      <c r="P23" s="147">
        <f t="shared" si="10"/>
        <v>-2.2999999999999687E-2</v>
      </c>
      <c r="Q23" s="148">
        <f t="shared" si="11"/>
        <v>13</v>
      </c>
    </row>
    <row r="24" spans="1:17" ht="14.45" hidden="1" customHeight="1" outlineLevel="1" x14ac:dyDescent="0.2">
      <c r="A24" s="440" t="s">
        <v>173</v>
      </c>
      <c r="B24" s="120">
        <v>2.1720000000000002</v>
      </c>
      <c r="C24" s="113">
        <v>10.682</v>
      </c>
      <c r="D24" s="113">
        <v>3.4409999999999998</v>
      </c>
      <c r="E24" s="424">
        <f t="shared" si="12"/>
        <v>1.5842541436464086</v>
      </c>
      <c r="F24" s="132">
        <f t="shared" si="13"/>
        <v>0.32213068713724019</v>
      </c>
      <c r="G24" s="120">
        <v>2</v>
      </c>
      <c r="H24" s="113">
        <v>9</v>
      </c>
      <c r="I24" s="113">
        <v>8</v>
      </c>
      <c r="J24" s="424">
        <f t="shared" si="14"/>
        <v>4</v>
      </c>
      <c r="K24" s="134">
        <f t="shared" si="15"/>
        <v>0.88888888888888884</v>
      </c>
      <c r="L24" s="663">
        <v>1.0147199999999998</v>
      </c>
      <c r="M24" s="664"/>
      <c r="N24" s="147">
        <f t="shared" si="8"/>
        <v>-7.2410000000000005</v>
      </c>
      <c r="O24" s="148">
        <f t="shared" si="9"/>
        <v>-1</v>
      </c>
      <c r="P24" s="147">
        <f t="shared" si="10"/>
        <v>1.2689999999999997</v>
      </c>
      <c r="Q24" s="148">
        <f t="shared" si="11"/>
        <v>6</v>
      </c>
    </row>
    <row r="25" spans="1:17" ht="14.45" hidden="1" customHeight="1" outlineLevel="1" thickBot="1" x14ac:dyDescent="0.25">
      <c r="A25" s="441" t="s">
        <v>208</v>
      </c>
      <c r="B25" s="238">
        <v>0</v>
      </c>
      <c r="C25" s="239">
        <v>0</v>
      </c>
      <c r="D25" s="239">
        <v>0</v>
      </c>
      <c r="E25" s="425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5" t="str">
        <f t="shared" si="14"/>
        <v/>
      </c>
      <c r="K25" s="242" t="str">
        <f t="shared" si="15"/>
        <v/>
      </c>
      <c r="L25" s="355"/>
      <c r="M25" s="356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5" customHeight="1" collapsed="1" thickBot="1" x14ac:dyDescent="0.25">
      <c r="A26" s="444" t="s">
        <v>3</v>
      </c>
      <c r="B26" s="149">
        <f>SUM(B18:B25)</f>
        <v>147.34299999999999</v>
      </c>
      <c r="C26" s="150">
        <f>SUM(C18:C25)</f>
        <v>98.975999999999999</v>
      </c>
      <c r="D26" s="150">
        <f>SUM(D18:D25)</f>
        <v>70.78</v>
      </c>
      <c r="E26" s="420">
        <f>IF(OR(D26=0,B26=0),0,D26/B26)</f>
        <v>0.48037572195489442</v>
      </c>
      <c r="F26" s="151">
        <f>IF(OR(D26=0,C26=0),0,D26/C26)</f>
        <v>0.71512285806660203</v>
      </c>
      <c r="G26" s="149">
        <f>SUM(G18:G25)</f>
        <v>189</v>
      </c>
      <c r="H26" s="150">
        <f>SUM(H18:H25)</f>
        <v>145</v>
      </c>
      <c r="I26" s="150">
        <f>SUM(I18:I25)</f>
        <v>179</v>
      </c>
      <c r="J26" s="420">
        <f>IF(OR(I26=0,G26=0),0,I26/G26)</f>
        <v>0.94708994708994709</v>
      </c>
      <c r="K26" s="152">
        <f>IF(OR(I26=0,H26=0),0,I26/H26)</f>
        <v>1.2344827586206897</v>
      </c>
      <c r="L26" s="121"/>
      <c r="M26" s="121"/>
      <c r="N26" s="143">
        <f t="shared" si="8"/>
        <v>-28.195999999999998</v>
      </c>
      <c r="O26" s="153">
        <f t="shared" si="9"/>
        <v>34</v>
      </c>
      <c r="P26" s="143">
        <f t="shared" si="10"/>
        <v>-76.562999999999988</v>
      </c>
      <c r="Q26" s="153">
        <f t="shared" si="11"/>
        <v>-10</v>
      </c>
    </row>
    <row r="27" spans="1:17" ht="14.45" customHeight="1" x14ac:dyDescent="0.2">
      <c r="A27" s="154"/>
      <c r="B27" s="648" t="s">
        <v>206</v>
      </c>
      <c r="C27" s="649"/>
      <c r="D27" s="649"/>
      <c r="E27" s="650"/>
      <c r="F27" s="649"/>
      <c r="G27" s="648" t="s">
        <v>207</v>
      </c>
      <c r="H27" s="649"/>
      <c r="I27" s="649"/>
      <c r="J27" s="650"/>
      <c r="K27" s="649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3"/>
      <c r="C28" s="354"/>
      <c r="D28" s="354"/>
      <c r="E28" s="354"/>
      <c r="F28" s="354"/>
      <c r="G28" s="353"/>
      <c r="H28" s="354"/>
      <c r="I28" s="354"/>
      <c r="J28" s="354"/>
      <c r="K28" s="354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57" t="s">
        <v>258</v>
      </c>
      <c r="B29" s="659" t="s">
        <v>70</v>
      </c>
      <c r="C29" s="660"/>
      <c r="D29" s="660"/>
      <c r="E29" s="661"/>
      <c r="F29" s="662"/>
      <c r="G29" s="660" t="s">
        <v>240</v>
      </c>
      <c r="H29" s="660"/>
      <c r="I29" s="660"/>
      <c r="J29" s="661"/>
      <c r="K29" s="662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58"/>
      <c r="B30" s="157">
        <v>2019</v>
      </c>
      <c r="C30" s="158">
        <v>2020</v>
      </c>
      <c r="D30" s="158">
        <v>2021</v>
      </c>
      <c r="E30" s="508" t="s">
        <v>324</v>
      </c>
      <c r="F30" s="159" t="s">
        <v>2</v>
      </c>
      <c r="G30" s="158">
        <v>2019</v>
      </c>
      <c r="H30" s="158">
        <v>2020</v>
      </c>
      <c r="I30" s="158">
        <v>2021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39" t="s">
        <v>167</v>
      </c>
      <c r="B31" s="119">
        <v>0</v>
      </c>
      <c r="C31" s="114">
        <v>0</v>
      </c>
      <c r="D31" s="114">
        <v>0</v>
      </c>
      <c r="E31" s="423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3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0" t="s">
        <v>168</v>
      </c>
      <c r="B32" s="120">
        <v>0</v>
      </c>
      <c r="C32" s="113">
        <v>0</v>
      </c>
      <c r="D32" s="113">
        <v>0</v>
      </c>
      <c r="E32" s="424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4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0" t="s">
        <v>169</v>
      </c>
      <c r="B33" s="120">
        <v>0</v>
      </c>
      <c r="C33" s="113">
        <v>0</v>
      </c>
      <c r="D33" s="113">
        <v>0</v>
      </c>
      <c r="E33" s="424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4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0" t="s">
        <v>170</v>
      </c>
      <c r="B34" s="120">
        <v>0</v>
      </c>
      <c r="C34" s="113">
        <v>0</v>
      </c>
      <c r="D34" s="113">
        <v>0</v>
      </c>
      <c r="E34" s="424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4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0" t="s">
        <v>171</v>
      </c>
      <c r="B35" s="120">
        <v>0</v>
      </c>
      <c r="C35" s="113">
        <v>0</v>
      </c>
      <c r="D35" s="113">
        <v>0</v>
      </c>
      <c r="E35" s="424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4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0" t="s">
        <v>172</v>
      </c>
      <c r="B36" s="120">
        <v>0</v>
      </c>
      <c r="C36" s="113">
        <v>0</v>
      </c>
      <c r="D36" s="113">
        <v>0</v>
      </c>
      <c r="E36" s="424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4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0" t="s">
        <v>173</v>
      </c>
      <c r="B37" s="120">
        <v>0</v>
      </c>
      <c r="C37" s="113">
        <v>0</v>
      </c>
      <c r="D37" s="113">
        <v>0</v>
      </c>
      <c r="E37" s="424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4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1" t="s">
        <v>208</v>
      </c>
      <c r="B38" s="238">
        <v>0</v>
      </c>
      <c r="C38" s="239">
        <v>0</v>
      </c>
      <c r="D38" s="239">
        <v>0</v>
      </c>
      <c r="E38" s="425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5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3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1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1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7"/>
      <c r="B40" s="357"/>
      <c r="C40" s="357"/>
      <c r="D40" s="357"/>
      <c r="E40" s="357"/>
      <c r="F40" s="358"/>
      <c r="G40" s="357"/>
      <c r="H40" s="357"/>
      <c r="I40" s="357"/>
      <c r="J40" s="357"/>
      <c r="K40" s="359"/>
      <c r="L40" s="357"/>
      <c r="M40" s="357"/>
      <c r="N40" s="357"/>
      <c r="O40" s="357"/>
      <c r="P40" s="357"/>
      <c r="Q40" s="357"/>
    </row>
    <row r="41" spans="1:17" ht="14.45" customHeight="1" thickBot="1" x14ac:dyDescent="0.25">
      <c r="A41" s="357"/>
      <c r="B41" s="357"/>
      <c r="C41" s="357"/>
      <c r="D41" s="357"/>
      <c r="E41" s="357"/>
      <c r="F41" s="358"/>
      <c r="G41" s="357"/>
      <c r="H41" s="357"/>
      <c r="I41" s="357"/>
      <c r="J41" s="357"/>
      <c r="K41" s="359"/>
      <c r="L41" s="357"/>
      <c r="M41" s="357"/>
      <c r="N41" s="357"/>
      <c r="O41" s="357"/>
      <c r="P41" s="357"/>
      <c r="Q41" s="357"/>
    </row>
    <row r="42" spans="1:17" ht="14.45" customHeight="1" thickBot="1" x14ac:dyDescent="0.25">
      <c r="A42" s="651" t="s">
        <v>259</v>
      </c>
      <c r="B42" s="653" t="s">
        <v>70</v>
      </c>
      <c r="C42" s="654"/>
      <c r="D42" s="654"/>
      <c r="E42" s="655"/>
      <c r="F42" s="656"/>
      <c r="G42" s="654" t="s">
        <v>240</v>
      </c>
      <c r="H42" s="654"/>
      <c r="I42" s="654"/>
      <c r="J42" s="655"/>
      <c r="K42" s="656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52"/>
      <c r="B43" s="406">
        <v>2019</v>
      </c>
      <c r="C43" s="407">
        <v>2020</v>
      </c>
      <c r="D43" s="407">
        <v>2021</v>
      </c>
      <c r="E43" s="509" t="s">
        <v>324</v>
      </c>
      <c r="F43" s="408" t="s">
        <v>2</v>
      </c>
      <c r="G43" s="407">
        <v>2019</v>
      </c>
      <c r="H43" s="407">
        <v>2020</v>
      </c>
      <c r="I43" s="407">
        <v>2021</v>
      </c>
      <c r="J43" s="407" t="s">
        <v>324</v>
      </c>
      <c r="K43" s="408" t="s">
        <v>2</v>
      </c>
      <c r="L43" s="155"/>
      <c r="M43" s="155"/>
      <c r="N43" s="414" t="s">
        <v>71</v>
      </c>
      <c r="O43" s="416" t="s">
        <v>72</v>
      </c>
      <c r="P43" s="414" t="s">
        <v>325</v>
      </c>
      <c r="Q43" s="416" t="s">
        <v>326</v>
      </c>
    </row>
    <row r="44" spans="1:17" ht="14.45" hidden="1" customHeight="1" outlineLevel="1" x14ac:dyDescent="0.2">
      <c r="A44" s="439" t="s">
        <v>167</v>
      </c>
      <c r="B44" s="119">
        <v>0</v>
      </c>
      <c r="C44" s="114">
        <v>0</v>
      </c>
      <c r="D44" s="114">
        <v>0</v>
      </c>
      <c r="E44" s="423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3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0" t="s">
        <v>168</v>
      </c>
      <c r="B45" s="120">
        <v>0</v>
      </c>
      <c r="C45" s="113">
        <v>0</v>
      </c>
      <c r="D45" s="113">
        <v>0</v>
      </c>
      <c r="E45" s="424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4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0" t="s">
        <v>169</v>
      </c>
      <c r="B46" s="120">
        <v>0</v>
      </c>
      <c r="C46" s="113">
        <v>0</v>
      </c>
      <c r="D46" s="113">
        <v>0</v>
      </c>
      <c r="E46" s="424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4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0" t="s">
        <v>170</v>
      </c>
      <c r="B47" s="120">
        <v>0</v>
      </c>
      <c r="C47" s="113">
        <v>0</v>
      </c>
      <c r="D47" s="113">
        <v>0</v>
      </c>
      <c r="E47" s="424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4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0" t="s">
        <v>171</v>
      </c>
      <c r="B48" s="120">
        <v>0</v>
      </c>
      <c r="C48" s="113">
        <v>0</v>
      </c>
      <c r="D48" s="113">
        <v>0</v>
      </c>
      <c r="E48" s="424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4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0" t="s">
        <v>172</v>
      </c>
      <c r="B49" s="120">
        <v>0</v>
      </c>
      <c r="C49" s="113">
        <v>0</v>
      </c>
      <c r="D49" s="113">
        <v>0</v>
      </c>
      <c r="E49" s="424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4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0" t="s">
        <v>173</v>
      </c>
      <c r="B50" s="120">
        <v>0</v>
      </c>
      <c r="C50" s="113">
        <v>0</v>
      </c>
      <c r="D50" s="113">
        <v>0</v>
      </c>
      <c r="E50" s="424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4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1" t="s">
        <v>208</v>
      </c>
      <c r="B51" s="238">
        <v>0</v>
      </c>
      <c r="C51" s="239">
        <v>0</v>
      </c>
      <c r="D51" s="239">
        <v>0</v>
      </c>
      <c r="E51" s="425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5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2" t="s">
        <v>3</v>
      </c>
      <c r="B52" s="409">
        <f>SUM(B44:B51)</f>
        <v>0</v>
      </c>
      <c r="C52" s="410">
        <f>SUM(C44:C51)</f>
        <v>0</v>
      </c>
      <c r="D52" s="410">
        <f>SUM(D44:D51)</f>
        <v>0</v>
      </c>
      <c r="E52" s="422">
        <f>IF(OR(D52=0,B52=0),0,D52/B52)</f>
        <v>0</v>
      </c>
      <c r="F52" s="411">
        <f>IF(OR(D52=0,C52=0),0,D52/C52)</f>
        <v>0</v>
      </c>
      <c r="G52" s="412">
        <f>SUM(G44:G51)</f>
        <v>0</v>
      </c>
      <c r="H52" s="410">
        <f>SUM(H44:H51)</f>
        <v>0</v>
      </c>
      <c r="I52" s="410">
        <f>SUM(I44:I51)</f>
        <v>0</v>
      </c>
      <c r="J52" s="422">
        <f>IF(OR(I52=0,G52=0),0,I52/G52)</f>
        <v>0</v>
      </c>
      <c r="K52" s="413">
        <f>IF(OR(I52=0,H52=0),0,I52/H52)</f>
        <v>0</v>
      </c>
      <c r="L52" s="155"/>
      <c r="M52" s="155"/>
      <c r="N52" s="414">
        <f t="shared" si="24"/>
        <v>0</v>
      </c>
      <c r="O52" s="415">
        <f t="shared" si="25"/>
        <v>0</v>
      </c>
      <c r="P52" s="414">
        <f t="shared" si="26"/>
        <v>0</v>
      </c>
      <c r="Q52" s="415">
        <f t="shared" si="27"/>
        <v>0</v>
      </c>
    </row>
    <row r="53" spans="1:17" ht="14.45" customHeight="1" x14ac:dyDescent="0.2">
      <c r="A53" s="357"/>
      <c r="B53" s="357"/>
      <c r="C53" s="357"/>
      <c r="D53" s="357"/>
      <c r="E53" s="357"/>
      <c r="F53" s="358"/>
      <c r="G53" s="357"/>
      <c r="H53" s="357"/>
      <c r="I53" s="357"/>
      <c r="J53" s="357"/>
      <c r="K53" s="359"/>
      <c r="L53" s="357"/>
      <c r="M53" s="357"/>
      <c r="N53" s="357"/>
      <c r="O53" s="357"/>
    </row>
    <row r="54" spans="1:17" ht="14.45" customHeight="1" x14ac:dyDescent="0.2">
      <c r="A54" s="255" t="s">
        <v>256</v>
      </c>
      <c r="B54" s="357"/>
      <c r="C54" s="357"/>
      <c r="D54" s="357"/>
      <c r="E54" s="357"/>
      <c r="F54" s="358"/>
      <c r="G54" s="357"/>
      <c r="H54" s="357"/>
      <c r="I54" s="357"/>
      <c r="J54" s="357"/>
      <c r="K54" s="359"/>
      <c r="L54" s="357"/>
      <c r="M54" s="357"/>
      <c r="N54" s="357"/>
      <c r="O54" s="357"/>
    </row>
    <row r="55" spans="1:17" ht="14.45" customHeight="1" x14ac:dyDescent="0.2">
      <c r="A55" s="384" t="s">
        <v>296</v>
      </c>
    </row>
    <row r="56" spans="1:17" ht="14.45" customHeight="1" x14ac:dyDescent="0.2">
      <c r="A56" s="385" t="s">
        <v>297</v>
      </c>
    </row>
    <row r="57" spans="1:17" ht="14.45" customHeight="1" x14ac:dyDescent="0.2">
      <c r="A57" s="384" t="s">
        <v>298</v>
      </c>
    </row>
    <row r="58" spans="1:17" ht="14.45" customHeight="1" x14ac:dyDescent="0.2">
      <c r="A58" s="385" t="s">
        <v>299</v>
      </c>
    </row>
    <row r="59" spans="1:17" ht="14.45" customHeight="1" x14ac:dyDescent="0.2">
      <c r="A59" s="385" t="s">
        <v>262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EB8AD282-BB77-4134-8609-F1D165F5CFEE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0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2"/>
      <c r="C3" s="36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2"/>
      <c r="C4" s="36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2"/>
      <c r="C5" s="36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2"/>
      <c r="C6" s="36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2"/>
      <c r="C7" s="36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2"/>
      <c r="C8" s="36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2"/>
      <c r="C9" s="36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2"/>
      <c r="C10" s="36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2"/>
      <c r="C11" s="36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2"/>
      <c r="C12" s="36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2"/>
      <c r="C13" s="36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2"/>
      <c r="C14" s="36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2"/>
      <c r="C15" s="36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2"/>
      <c r="C16" s="36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2"/>
      <c r="C17" s="36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2"/>
      <c r="C18" s="36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2"/>
      <c r="C19" s="36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2"/>
      <c r="C20" s="36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2"/>
      <c r="C21" s="36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2"/>
      <c r="C22" s="36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2"/>
      <c r="C23" s="36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2"/>
      <c r="C24" s="36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2"/>
      <c r="C25" s="36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2"/>
      <c r="C26" s="36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2"/>
      <c r="C27" s="36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2"/>
      <c r="C28" s="36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2"/>
      <c r="C29" s="36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2"/>
      <c r="C30" s="36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3"/>
      <c r="H32" s="363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108</v>
      </c>
      <c r="C33" s="199">
        <v>183</v>
      </c>
      <c r="D33" s="84">
        <f>IF(C33="","",C33-B33)</f>
        <v>75</v>
      </c>
      <c r="E33" s="85">
        <f>IF(C33="","",C33/B33)</f>
        <v>1.6944444444444444</v>
      </c>
      <c r="F33" s="86">
        <v>75</v>
      </c>
      <c r="G33" s="363">
        <v>0</v>
      </c>
      <c r="H33" s="364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233</v>
      </c>
      <c r="C34" s="200">
        <v>387</v>
      </c>
      <c r="D34" s="87">
        <f t="shared" ref="D34:D45" si="0">IF(C34="","",C34-B34)</f>
        <v>154</v>
      </c>
      <c r="E34" s="88">
        <f t="shared" ref="E34:E45" si="1">IF(C34="","",C34/B34)</f>
        <v>1.6609442060085837</v>
      </c>
      <c r="F34" s="89">
        <v>156</v>
      </c>
      <c r="G34" s="363">
        <v>1</v>
      </c>
      <c r="H34" s="364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377</v>
      </c>
      <c r="C35" s="200">
        <v>622</v>
      </c>
      <c r="D35" s="87">
        <f t="shared" si="0"/>
        <v>245</v>
      </c>
      <c r="E35" s="88">
        <f t="shared" si="1"/>
        <v>1.6498673740053051</v>
      </c>
      <c r="F35" s="89">
        <v>250</v>
      </c>
      <c r="G35" s="365"/>
      <c r="H35" s="365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533</v>
      </c>
      <c r="C36" s="200">
        <v>846</v>
      </c>
      <c r="D36" s="87">
        <f t="shared" si="0"/>
        <v>313</v>
      </c>
      <c r="E36" s="88">
        <f t="shared" si="1"/>
        <v>1.5872420262664164</v>
      </c>
      <c r="F36" s="89">
        <v>327</v>
      </c>
      <c r="G36" s="365"/>
      <c r="H36" s="365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674</v>
      </c>
      <c r="C37" s="200">
        <v>1088</v>
      </c>
      <c r="D37" s="87">
        <f t="shared" si="0"/>
        <v>414</v>
      </c>
      <c r="E37" s="88">
        <f t="shared" si="1"/>
        <v>1.6142433234421365</v>
      </c>
      <c r="F37" s="89">
        <v>429</v>
      </c>
      <c r="G37" s="365"/>
      <c r="H37" s="365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807</v>
      </c>
      <c r="C38" s="200">
        <v>1282</v>
      </c>
      <c r="D38" s="87">
        <f t="shared" si="0"/>
        <v>475</v>
      </c>
      <c r="E38" s="88">
        <f t="shared" si="1"/>
        <v>1.5885997521685253</v>
      </c>
      <c r="F38" s="89">
        <v>497</v>
      </c>
      <c r="G38" s="365"/>
      <c r="H38" s="365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861</v>
      </c>
      <c r="C39" s="200">
        <v>1366</v>
      </c>
      <c r="D39" s="87">
        <f t="shared" si="0"/>
        <v>505</v>
      </c>
      <c r="E39" s="88">
        <f t="shared" si="1"/>
        <v>1.5865272938443671</v>
      </c>
      <c r="F39" s="89">
        <v>529</v>
      </c>
      <c r="G39" s="365"/>
      <c r="H39" s="365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5"/>
      <c r="H40" s="365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5"/>
      <c r="H41" s="365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5"/>
      <c r="H42" s="365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5"/>
      <c r="H43" s="365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5"/>
      <c r="H44" s="365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5"/>
      <c r="H45" s="36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E157F838-0541-4955-87E8-C1074FCD3628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13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1" customFormat="1" ht="18.600000000000001" customHeight="1" thickBot="1" x14ac:dyDescent="0.35">
      <c r="A1" s="586" t="s">
        <v>1961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0" t="s">
        <v>328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6"/>
      <c r="Q2" s="366"/>
      <c r="R2" s="366"/>
      <c r="S2" s="366"/>
      <c r="T2" s="366"/>
      <c r="U2" s="367"/>
      <c r="V2" s="367"/>
      <c r="W2" s="367"/>
      <c r="X2" s="366"/>
      <c r="Y2" s="368"/>
    </row>
    <row r="3" spans="1:25" s="94" customFormat="1" ht="14.45" customHeight="1" x14ac:dyDescent="0.2">
      <c r="A3" s="689" t="s">
        <v>74</v>
      </c>
      <c r="B3" s="691">
        <v>2019</v>
      </c>
      <c r="C3" s="692"/>
      <c r="D3" s="693"/>
      <c r="E3" s="691">
        <v>2020</v>
      </c>
      <c r="F3" s="692"/>
      <c r="G3" s="693"/>
      <c r="H3" s="691">
        <v>2021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7" t="s">
        <v>83</v>
      </c>
      <c r="C4" s="445" t="s">
        <v>71</v>
      </c>
      <c r="D4" s="448" t="s">
        <v>84</v>
      </c>
      <c r="E4" s="447" t="s">
        <v>83</v>
      </c>
      <c r="F4" s="445" t="s">
        <v>71</v>
      </c>
      <c r="G4" s="448" t="s">
        <v>84</v>
      </c>
      <c r="H4" s="447" t="s">
        <v>83</v>
      </c>
      <c r="I4" s="445" t="s">
        <v>71</v>
      </c>
      <c r="J4" s="448" t="s">
        <v>84</v>
      </c>
      <c r="K4" s="695"/>
      <c r="L4" s="684"/>
      <c r="M4" s="684"/>
      <c r="N4" s="684"/>
      <c r="O4" s="449"/>
      <c r="P4" s="686"/>
      <c r="Q4" s="450" t="s">
        <v>72</v>
      </c>
      <c r="R4" s="451" t="s">
        <v>71</v>
      </c>
      <c r="S4" s="450" t="s">
        <v>72</v>
      </c>
      <c r="T4" s="451" t="s">
        <v>71</v>
      </c>
      <c r="U4" s="452" t="s">
        <v>85</v>
      </c>
      <c r="V4" s="446" t="s">
        <v>86</v>
      </c>
      <c r="W4" s="446" t="s">
        <v>87</v>
      </c>
      <c r="X4" s="453" t="s">
        <v>2</v>
      </c>
      <c r="Y4" s="454" t="s">
        <v>88</v>
      </c>
    </row>
    <row r="5" spans="1:25" s="455" customFormat="1" ht="14.45" customHeight="1" x14ac:dyDescent="0.2">
      <c r="A5" s="906" t="s">
        <v>1942</v>
      </c>
      <c r="B5" s="907"/>
      <c r="C5" s="908"/>
      <c r="D5" s="909"/>
      <c r="E5" s="910"/>
      <c r="F5" s="911"/>
      <c r="G5" s="912"/>
      <c r="H5" s="913">
        <v>2</v>
      </c>
      <c r="I5" s="914">
        <v>0.84</v>
      </c>
      <c r="J5" s="915">
        <v>4</v>
      </c>
      <c r="K5" s="916">
        <v>0.42</v>
      </c>
      <c r="L5" s="917">
        <v>2</v>
      </c>
      <c r="M5" s="917">
        <v>15</v>
      </c>
      <c r="N5" s="918">
        <v>5</v>
      </c>
      <c r="O5" s="917" t="s">
        <v>1943</v>
      </c>
      <c r="P5" s="919" t="s">
        <v>1944</v>
      </c>
      <c r="Q5" s="920">
        <f>H5-B5</f>
        <v>2</v>
      </c>
      <c r="R5" s="936">
        <f>I5-C5</f>
        <v>0.84</v>
      </c>
      <c r="S5" s="920">
        <f>H5-E5</f>
        <v>2</v>
      </c>
      <c r="T5" s="936">
        <f>I5-F5</f>
        <v>0.84</v>
      </c>
      <c r="U5" s="942">
        <v>10</v>
      </c>
      <c r="V5" s="907">
        <v>8</v>
      </c>
      <c r="W5" s="907">
        <v>-2</v>
      </c>
      <c r="X5" s="943">
        <v>0.8</v>
      </c>
      <c r="Y5" s="944"/>
    </row>
    <row r="6" spans="1:25" ht="14.45" customHeight="1" x14ac:dyDescent="0.2">
      <c r="A6" s="905" t="s">
        <v>1945</v>
      </c>
      <c r="B6" s="900"/>
      <c r="C6" s="901"/>
      <c r="D6" s="902"/>
      <c r="E6" s="903"/>
      <c r="F6" s="887"/>
      <c r="G6" s="888"/>
      <c r="H6" s="889">
        <v>1</v>
      </c>
      <c r="I6" s="890">
        <v>0.47</v>
      </c>
      <c r="J6" s="891">
        <v>4</v>
      </c>
      <c r="K6" s="892">
        <v>0.47</v>
      </c>
      <c r="L6" s="893">
        <v>2</v>
      </c>
      <c r="M6" s="893">
        <v>18</v>
      </c>
      <c r="N6" s="894">
        <v>6</v>
      </c>
      <c r="O6" s="893" t="s">
        <v>1943</v>
      </c>
      <c r="P6" s="904" t="s">
        <v>1946</v>
      </c>
      <c r="Q6" s="895">
        <f t="shared" ref="Q6:R13" si="0">H6-B6</f>
        <v>1</v>
      </c>
      <c r="R6" s="937">
        <f t="shared" si="0"/>
        <v>0.47</v>
      </c>
      <c r="S6" s="895">
        <f t="shared" ref="S6:S13" si="1">H6-E6</f>
        <v>1</v>
      </c>
      <c r="T6" s="937">
        <f t="shared" ref="T6:T13" si="2">I6-F6</f>
        <v>0.47</v>
      </c>
      <c r="U6" s="941">
        <v>6</v>
      </c>
      <c r="V6" s="900">
        <v>4</v>
      </c>
      <c r="W6" s="900">
        <v>-2</v>
      </c>
      <c r="X6" s="940">
        <v>0.66666666666666663</v>
      </c>
      <c r="Y6" s="939"/>
    </row>
    <row r="7" spans="1:25" ht="14.45" customHeight="1" x14ac:dyDescent="0.2">
      <c r="A7" s="905" t="s">
        <v>1947</v>
      </c>
      <c r="B7" s="896">
        <v>2</v>
      </c>
      <c r="C7" s="897">
        <v>1.1100000000000001</v>
      </c>
      <c r="D7" s="898">
        <v>3</v>
      </c>
      <c r="E7" s="903">
        <v>1</v>
      </c>
      <c r="F7" s="887">
        <v>0.56000000000000005</v>
      </c>
      <c r="G7" s="888">
        <v>4</v>
      </c>
      <c r="H7" s="893"/>
      <c r="I7" s="887"/>
      <c r="J7" s="888"/>
      <c r="K7" s="892">
        <v>0.56000000000000005</v>
      </c>
      <c r="L7" s="893">
        <v>2</v>
      </c>
      <c r="M7" s="893">
        <v>21</v>
      </c>
      <c r="N7" s="894">
        <v>7</v>
      </c>
      <c r="O7" s="893" t="s">
        <v>1943</v>
      </c>
      <c r="P7" s="904" t="s">
        <v>1948</v>
      </c>
      <c r="Q7" s="895">
        <f t="shared" si="0"/>
        <v>-2</v>
      </c>
      <c r="R7" s="937">
        <f t="shared" si="0"/>
        <v>-1.1100000000000001</v>
      </c>
      <c r="S7" s="895">
        <f t="shared" si="1"/>
        <v>-1</v>
      </c>
      <c r="T7" s="937">
        <f t="shared" si="2"/>
        <v>-0.56000000000000005</v>
      </c>
      <c r="U7" s="941" t="s">
        <v>329</v>
      </c>
      <c r="V7" s="900" t="s">
        <v>329</v>
      </c>
      <c r="W7" s="900" t="s">
        <v>329</v>
      </c>
      <c r="X7" s="940" t="s">
        <v>329</v>
      </c>
      <c r="Y7" s="939"/>
    </row>
    <row r="8" spans="1:25" ht="14.45" customHeight="1" x14ac:dyDescent="0.2">
      <c r="A8" s="905" t="s">
        <v>1949</v>
      </c>
      <c r="B8" s="896">
        <v>7</v>
      </c>
      <c r="C8" s="897">
        <v>2.93</v>
      </c>
      <c r="D8" s="898">
        <v>4.0999999999999996</v>
      </c>
      <c r="E8" s="903">
        <v>3</v>
      </c>
      <c r="F8" s="887">
        <v>1.26</v>
      </c>
      <c r="G8" s="888">
        <v>4</v>
      </c>
      <c r="H8" s="893"/>
      <c r="I8" s="887"/>
      <c r="J8" s="888"/>
      <c r="K8" s="892">
        <v>0.42</v>
      </c>
      <c r="L8" s="893">
        <v>2</v>
      </c>
      <c r="M8" s="893">
        <v>18</v>
      </c>
      <c r="N8" s="894">
        <v>6</v>
      </c>
      <c r="O8" s="893" t="s">
        <v>1943</v>
      </c>
      <c r="P8" s="904" t="s">
        <v>1950</v>
      </c>
      <c r="Q8" s="895">
        <f t="shared" si="0"/>
        <v>-7</v>
      </c>
      <c r="R8" s="937">
        <f t="shared" si="0"/>
        <v>-2.93</v>
      </c>
      <c r="S8" s="895">
        <f t="shared" si="1"/>
        <v>-3</v>
      </c>
      <c r="T8" s="937">
        <f t="shared" si="2"/>
        <v>-1.26</v>
      </c>
      <c r="U8" s="941" t="s">
        <v>329</v>
      </c>
      <c r="V8" s="900" t="s">
        <v>329</v>
      </c>
      <c r="W8" s="900" t="s">
        <v>329</v>
      </c>
      <c r="X8" s="940" t="s">
        <v>329</v>
      </c>
      <c r="Y8" s="939"/>
    </row>
    <row r="9" spans="1:25" ht="14.45" customHeight="1" x14ac:dyDescent="0.2">
      <c r="A9" s="905" t="s">
        <v>1951</v>
      </c>
      <c r="B9" s="900">
        <v>52</v>
      </c>
      <c r="C9" s="901">
        <v>16.899999999999999</v>
      </c>
      <c r="D9" s="902">
        <v>5.8</v>
      </c>
      <c r="E9" s="903">
        <v>44</v>
      </c>
      <c r="F9" s="887">
        <v>15.41</v>
      </c>
      <c r="G9" s="888">
        <v>7</v>
      </c>
      <c r="H9" s="889">
        <v>105</v>
      </c>
      <c r="I9" s="890">
        <v>40.03</v>
      </c>
      <c r="J9" s="899">
        <v>8.9</v>
      </c>
      <c r="K9" s="892">
        <v>0.32</v>
      </c>
      <c r="L9" s="893">
        <v>2</v>
      </c>
      <c r="M9" s="893">
        <v>18</v>
      </c>
      <c r="N9" s="894">
        <v>6</v>
      </c>
      <c r="O9" s="893" t="s">
        <v>1943</v>
      </c>
      <c r="P9" s="904" t="s">
        <v>1952</v>
      </c>
      <c r="Q9" s="895">
        <f t="shared" si="0"/>
        <v>53</v>
      </c>
      <c r="R9" s="937">
        <f t="shared" si="0"/>
        <v>23.130000000000003</v>
      </c>
      <c r="S9" s="895">
        <f t="shared" si="1"/>
        <v>61</v>
      </c>
      <c r="T9" s="937">
        <f t="shared" si="2"/>
        <v>24.62</v>
      </c>
      <c r="U9" s="941">
        <v>630</v>
      </c>
      <c r="V9" s="900">
        <v>934.5</v>
      </c>
      <c r="W9" s="900">
        <v>304.5</v>
      </c>
      <c r="X9" s="940">
        <v>1.4833333333333334</v>
      </c>
      <c r="Y9" s="939">
        <v>322</v>
      </c>
    </row>
    <row r="10" spans="1:25" ht="14.45" customHeight="1" x14ac:dyDescent="0.2">
      <c r="A10" s="905" t="s">
        <v>1953</v>
      </c>
      <c r="B10" s="896">
        <v>68</v>
      </c>
      <c r="C10" s="897">
        <v>110.87</v>
      </c>
      <c r="D10" s="898">
        <v>9.4</v>
      </c>
      <c r="E10" s="903">
        <v>35</v>
      </c>
      <c r="F10" s="887">
        <v>56.73</v>
      </c>
      <c r="G10" s="888">
        <v>9.6999999999999993</v>
      </c>
      <c r="H10" s="893"/>
      <c r="I10" s="887"/>
      <c r="J10" s="888"/>
      <c r="K10" s="892">
        <v>1.52</v>
      </c>
      <c r="L10" s="893">
        <v>4</v>
      </c>
      <c r="M10" s="893">
        <v>39</v>
      </c>
      <c r="N10" s="894">
        <v>13</v>
      </c>
      <c r="O10" s="893" t="s">
        <v>1943</v>
      </c>
      <c r="P10" s="904" t="s">
        <v>1954</v>
      </c>
      <c r="Q10" s="895">
        <f t="shared" si="0"/>
        <v>-68</v>
      </c>
      <c r="R10" s="937">
        <f t="shared" si="0"/>
        <v>-110.87</v>
      </c>
      <c r="S10" s="895">
        <f t="shared" si="1"/>
        <v>-35</v>
      </c>
      <c r="T10" s="937">
        <f t="shared" si="2"/>
        <v>-56.73</v>
      </c>
      <c r="U10" s="941" t="s">
        <v>329</v>
      </c>
      <c r="V10" s="900" t="s">
        <v>329</v>
      </c>
      <c r="W10" s="900" t="s">
        <v>329</v>
      </c>
      <c r="X10" s="940" t="s">
        <v>329</v>
      </c>
      <c r="Y10" s="939"/>
    </row>
    <row r="11" spans="1:25" ht="14.45" customHeight="1" x14ac:dyDescent="0.2">
      <c r="A11" s="905" t="s">
        <v>1955</v>
      </c>
      <c r="B11" s="900"/>
      <c r="C11" s="901"/>
      <c r="D11" s="902"/>
      <c r="E11" s="903"/>
      <c r="F11" s="887"/>
      <c r="G11" s="888"/>
      <c r="H11" s="889">
        <v>1</v>
      </c>
      <c r="I11" s="890">
        <v>0.54</v>
      </c>
      <c r="J11" s="891">
        <v>4</v>
      </c>
      <c r="K11" s="892">
        <v>0.54</v>
      </c>
      <c r="L11" s="893">
        <v>2</v>
      </c>
      <c r="M11" s="893">
        <v>15</v>
      </c>
      <c r="N11" s="894">
        <v>5</v>
      </c>
      <c r="O11" s="893" t="s">
        <v>1943</v>
      </c>
      <c r="P11" s="904" t="s">
        <v>1956</v>
      </c>
      <c r="Q11" s="895">
        <f t="shared" si="0"/>
        <v>1</v>
      </c>
      <c r="R11" s="937">
        <f t="shared" si="0"/>
        <v>0.54</v>
      </c>
      <c r="S11" s="895">
        <f t="shared" si="1"/>
        <v>1</v>
      </c>
      <c r="T11" s="937">
        <f t="shared" si="2"/>
        <v>0.54</v>
      </c>
      <c r="U11" s="941">
        <v>5</v>
      </c>
      <c r="V11" s="900">
        <v>4</v>
      </c>
      <c r="W11" s="900">
        <v>-1</v>
      </c>
      <c r="X11" s="940">
        <v>0.8</v>
      </c>
      <c r="Y11" s="939"/>
    </row>
    <row r="12" spans="1:25" ht="14.45" customHeight="1" x14ac:dyDescent="0.2">
      <c r="A12" s="905" t="s">
        <v>1957</v>
      </c>
      <c r="B12" s="900">
        <v>59</v>
      </c>
      <c r="C12" s="901">
        <v>15.15</v>
      </c>
      <c r="D12" s="902">
        <v>5.9</v>
      </c>
      <c r="E12" s="903">
        <v>62</v>
      </c>
      <c r="F12" s="887">
        <v>25.04</v>
      </c>
      <c r="G12" s="888">
        <v>5.9</v>
      </c>
      <c r="H12" s="889">
        <v>70</v>
      </c>
      <c r="I12" s="890">
        <v>28.89</v>
      </c>
      <c r="J12" s="899">
        <v>6</v>
      </c>
      <c r="K12" s="892">
        <v>0.26</v>
      </c>
      <c r="L12" s="893">
        <v>1</v>
      </c>
      <c r="M12" s="893">
        <v>9</v>
      </c>
      <c r="N12" s="894">
        <v>3</v>
      </c>
      <c r="O12" s="893" t="s">
        <v>1943</v>
      </c>
      <c r="P12" s="904" t="s">
        <v>1958</v>
      </c>
      <c r="Q12" s="895">
        <f t="shared" si="0"/>
        <v>11</v>
      </c>
      <c r="R12" s="937">
        <f t="shared" si="0"/>
        <v>13.74</v>
      </c>
      <c r="S12" s="895">
        <f t="shared" si="1"/>
        <v>8</v>
      </c>
      <c r="T12" s="937">
        <f t="shared" si="2"/>
        <v>3.8500000000000014</v>
      </c>
      <c r="U12" s="941">
        <v>210</v>
      </c>
      <c r="V12" s="900">
        <v>420</v>
      </c>
      <c r="W12" s="900">
        <v>210</v>
      </c>
      <c r="X12" s="940">
        <v>2</v>
      </c>
      <c r="Y12" s="939">
        <v>207</v>
      </c>
    </row>
    <row r="13" spans="1:25" ht="14.45" customHeight="1" thickBot="1" x14ac:dyDescent="0.25">
      <c r="A13" s="921" t="s">
        <v>1959</v>
      </c>
      <c r="B13" s="922">
        <v>1</v>
      </c>
      <c r="C13" s="923">
        <v>0.36</v>
      </c>
      <c r="D13" s="924">
        <v>3</v>
      </c>
      <c r="E13" s="925"/>
      <c r="F13" s="926"/>
      <c r="G13" s="927"/>
      <c r="H13" s="928"/>
      <c r="I13" s="929"/>
      <c r="J13" s="930"/>
      <c r="K13" s="931">
        <v>0.36</v>
      </c>
      <c r="L13" s="932">
        <v>1</v>
      </c>
      <c r="M13" s="932">
        <v>12</v>
      </c>
      <c r="N13" s="933">
        <v>4</v>
      </c>
      <c r="O13" s="932" t="s">
        <v>1943</v>
      </c>
      <c r="P13" s="934" t="s">
        <v>1960</v>
      </c>
      <c r="Q13" s="935">
        <f t="shared" si="0"/>
        <v>-1</v>
      </c>
      <c r="R13" s="938">
        <f t="shared" si="0"/>
        <v>-0.36</v>
      </c>
      <c r="S13" s="935">
        <f t="shared" si="1"/>
        <v>0</v>
      </c>
      <c r="T13" s="938">
        <f t="shared" si="2"/>
        <v>0</v>
      </c>
      <c r="U13" s="945" t="s">
        <v>329</v>
      </c>
      <c r="V13" s="922" t="s">
        <v>329</v>
      </c>
      <c r="W13" s="922" t="s">
        <v>329</v>
      </c>
      <c r="X13" s="946" t="s">
        <v>329</v>
      </c>
      <c r="Y13" s="947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4:Q1048576">
    <cfRule type="cellIs" dxfId="14" priority="11" stopIfTrue="1" operator="lessThan">
      <formula>0</formula>
    </cfRule>
  </conditionalFormatting>
  <conditionalFormatting sqref="W14:W1048576">
    <cfRule type="cellIs" dxfId="13" priority="10" stopIfTrue="1" operator="greaterThan">
      <formula>0</formula>
    </cfRule>
  </conditionalFormatting>
  <conditionalFormatting sqref="X14:X1048576">
    <cfRule type="cellIs" dxfId="12" priority="9" stopIfTrue="1" operator="greaterThan">
      <formula>1</formula>
    </cfRule>
  </conditionalFormatting>
  <conditionalFormatting sqref="X14:X1048576">
    <cfRule type="cellIs" dxfId="11" priority="6" stopIfTrue="1" operator="greaterThan">
      <formula>1</formula>
    </cfRule>
  </conditionalFormatting>
  <conditionalFormatting sqref="W14:W1048576">
    <cfRule type="cellIs" dxfId="10" priority="7" stopIfTrue="1" operator="greaterThan">
      <formula>0</formula>
    </cfRule>
  </conditionalFormatting>
  <conditionalFormatting sqref="Q14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3">
    <cfRule type="cellIs" dxfId="7" priority="4" stopIfTrue="1" operator="lessThan">
      <formula>0</formula>
    </cfRule>
  </conditionalFormatting>
  <conditionalFormatting sqref="X5:X13">
    <cfRule type="cellIs" dxfId="6" priority="2" stopIfTrue="1" operator="greaterThan">
      <formula>1</formula>
    </cfRule>
  </conditionalFormatting>
  <conditionalFormatting sqref="W5:W13">
    <cfRule type="cellIs" dxfId="5" priority="3" stopIfTrue="1" operator="greaterThan">
      <formula>0</formula>
    </cfRule>
  </conditionalFormatting>
  <conditionalFormatting sqref="S5:S13">
    <cfRule type="cellIs" dxfId="4" priority="1" stopIfTrue="1" operator="lessThan">
      <formula>0</formula>
    </cfRule>
  </conditionalFormatting>
  <hyperlinks>
    <hyperlink ref="A2" location="Obsah!A1" display="Zpět na Obsah  KL 01  1.-4.měsíc" xr:uid="{06C4EEB8-F38A-46C1-9254-C4F2CE1C7123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0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2019</v>
      </c>
      <c r="C3" s="44">
        <v>2020</v>
      </c>
      <c r="D3" s="11"/>
      <c r="E3" s="522">
        <v>2021</v>
      </c>
      <c r="F3" s="523"/>
      <c r="G3" s="523"/>
      <c r="H3" s="524"/>
      <c r="I3" s="525">
        <v>2021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2" t="s">
        <v>301</v>
      </c>
      <c r="J4" s="433" t="s">
        <v>302</v>
      </c>
    </row>
    <row r="5" spans="1:10" ht="14.45" customHeight="1" x14ac:dyDescent="0.2">
      <c r="A5" s="221" t="str">
        <f>HYPERLINK("#'Léky Žádanky'!A1","Léky (Kč)")</f>
        <v>Léky (Kč)</v>
      </c>
      <c r="B5" s="31">
        <v>18756.341669999998</v>
      </c>
      <c r="C5" s="33">
        <v>22411.730570000003</v>
      </c>
      <c r="D5" s="12"/>
      <c r="E5" s="226">
        <v>17261.77752</v>
      </c>
      <c r="F5" s="32">
        <v>0</v>
      </c>
      <c r="G5" s="225">
        <f>E5-F5</f>
        <v>17261.77752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1950.3060600000001</v>
      </c>
      <c r="C6" s="35">
        <v>2112.58547</v>
      </c>
      <c r="D6" s="12"/>
      <c r="E6" s="227">
        <v>1837.0217800000005</v>
      </c>
      <c r="F6" s="34">
        <v>0</v>
      </c>
      <c r="G6" s="228">
        <f>E6-F6</f>
        <v>1837.0217800000005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23130.363600000001</v>
      </c>
      <c r="C7" s="35">
        <v>28887.112079999999</v>
      </c>
      <c r="D7" s="12"/>
      <c r="E7" s="227">
        <v>22553.982949999998</v>
      </c>
      <c r="F7" s="34">
        <v>0</v>
      </c>
      <c r="G7" s="228">
        <f>E7-F7</f>
        <v>22553.982949999998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15749.639279999987</v>
      </c>
      <c r="C8" s="37">
        <v>18117.014950000004</v>
      </c>
      <c r="D8" s="12"/>
      <c r="E8" s="229">
        <v>16636.756760000004</v>
      </c>
      <c r="F8" s="36">
        <v>0</v>
      </c>
      <c r="G8" s="230">
        <f>E8-F8</f>
        <v>16636.756760000004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59586.650609999982</v>
      </c>
      <c r="C9" s="39">
        <v>71528.443070000008</v>
      </c>
      <c r="D9" s="12"/>
      <c r="E9" s="3">
        <v>58289.53901</v>
      </c>
      <c r="F9" s="38">
        <v>0</v>
      </c>
      <c r="G9" s="38">
        <f>E9-F9</f>
        <v>58289.53901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50407.906309999998</v>
      </c>
      <c r="C11" s="33">
        <f>IF(ISERROR(VLOOKUP("Celkem:",'ZV Vykáz.-A'!A:H,5,0)),0,VLOOKUP("Celkem:",'ZV Vykáz.-A'!A:H,5,0)/1000)</f>
        <v>46460.254810000013</v>
      </c>
      <c r="D11" s="12"/>
      <c r="E11" s="226">
        <f>IF(ISERROR(VLOOKUP("Celkem:",'ZV Vykáz.-A'!A:H,8,0)),0,VLOOKUP("Celkem:",'ZV Vykáz.-A'!A:H,8,0)/1000)</f>
        <v>52709.188270000006</v>
      </c>
      <c r="F11" s="32"/>
      <c r="G11" s="225">
        <f>E11-F11</f>
        <v>52709.188270000006</v>
      </c>
      <c r="H11" s="231" t="str">
        <f>IF(F11&lt;0.00000001,"",E11/F11)</f>
        <v/>
      </c>
      <c r="I11" s="225">
        <f>E11-B11</f>
        <v>2301.2819600000075</v>
      </c>
      <c r="J11" s="231">
        <f>IF(B11&lt;0.00000001,"",E11/B11)</f>
        <v>1.0456531946763969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4420.29</v>
      </c>
      <c r="C12" s="37">
        <f>IF(ISERROR(VLOOKUP("Celkem",CaseMix!A:D,3,0)),0,VLOOKUP("Celkem",CaseMix!A:D,3,0)*30)</f>
        <v>2969.2799999999997</v>
      </c>
      <c r="D12" s="12"/>
      <c r="E12" s="229">
        <f>IF(ISERROR(VLOOKUP("Celkem",CaseMix!A:D,4,0)),0,VLOOKUP("Celkem",CaseMix!A:D,4,0)*30)</f>
        <v>2123.4</v>
      </c>
      <c r="F12" s="36"/>
      <c r="G12" s="230">
        <f>E12-F12</f>
        <v>2123.4</v>
      </c>
      <c r="H12" s="233" t="str">
        <f>IF(F12&lt;0.00000001,"",E12/F12)</f>
        <v/>
      </c>
      <c r="I12" s="230">
        <f>E12-B12</f>
        <v>-2296.89</v>
      </c>
      <c r="J12" s="233">
        <f>IF(B12&lt;0.00000001,"",E12/B12)</f>
        <v>0.48037572195489436</v>
      </c>
    </row>
    <row r="13" spans="1:10" ht="14.45" customHeight="1" thickBot="1" x14ac:dyDescent="0.25">
      <c r="A13" s="4" t="s">
        <v>100</v>
      </c>
      <c r="B13" s="9">
        <f>SUM(B11:B12)</f>
        <v>54828.196309999999</v>
      </c>
      <c r="C13" s="41">
        <f>SUM(C11:C12)</f>
        <v>49429.534810000012</v>
      </c>
      <c r="D13" s="12"/>
      <c r="E13" s="9">
        <f>SUM(E11:E12)</f>
        <v>54832.588270000007</v>
      </c>
      <c r="F13" s="40"/>
      <c r="G13" s="40">
        <f>E13-F13</f>
        <v>54832.588270000007</v>
      </c>
      <c r="H13" s="235" t="str">
        <f>IF(F13&lt;0.00000001,"",E13/F13)</f>
        <v/>
      </c>
      <c r="I13" s="40">
        <f>SUM(I11:I12)</f>
        <v>4.3919600000076571</v>
      </c>
      <c r="J13" s="235">
        <f>IF(B13&lt;0.00000001,"",E13/B13)</f>
        <v>1.0000801040394467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0.92014227597479015</v>
      </c>
      <c r="C15" s="43">
        <f>IF(C9=0,"",C13/C9)</f>
        <v>0.69104726299755603</v>
      </c>
      <c r="D15" s="12"/>
      <c r="E15" s="10">
        <f>IF(E9=0,"",E13/E9)</f>
        <v>0.94069346234824525</v>
      </c>
      <c r="F15" s="42"/>
      <c r="G15" s="42">
        <f>IF(ISERROR(F15-E15),"",E15-F15)</f>
        <v>0.94069346234824525</v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3" t="s">
        <v>232</v>
      </c>
      <c r="B18" s="374"/>
      <c r="C18" s="374"/>
      <c r="D18" s="374"/>
      <c r="E18" s="374"/>
      <c r="F18" s="374"/>
      <c r="G18" s="374"/>
      <c r="H18" s="374"/>
    </row>
    <row r="19" spans="1:8" ht="15" x14ac:dyDescent="0.25">
      <c r="A19" s="372" t="s">
        <v>231</v>
      </c>
      <c r="B19" s="374"/>
      <c r="C19" s="374"/>
      <c r="D19" s="374"/>
      <c r="E19" s="374"/>
      <c r="F19" s="374"/>
      <c r="G19" s="374"/>
      <c r="H19" s="374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300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2A66A7E2-2BD7-40B3-88FC-F64A3DED61B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1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1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</row>
    <row r="3" spans="1:13" ht="14.45" customHeight="1" thickBot="1" x14ac:dyDescent="0.25">
      <c r="A3" s="341" t="s">
        <v>158</v>
      </c>
      <c r="B3" s="342">
        <f>SUBTOTAL(9,B6:B1048576)</f>
        <v>1151456</v>
      </c>
      <c r="C3" s="343">
        <f t="shared" ref="C3:L3" si="0">SUBTOTAL(9,C6:C1048576)</f>
        <v>0</v>
      </c>
      <c r="D3" s="343">
        <f t="shared" si="0"/>
        <v>867171</v>
      </c>
      <c r="E3" s="343">
        <f t="shared" si="0"/>
        <v>0</v>
      </c>
      <c r="F3" s="343">
        <f t="shared" si="0"/>
        <v>1277615</v>
      </c>
      <c r="G3" s="346">
        <f>IF(D3&lt;&gt;0,F3/D3,"")</f>
        <v>1.47331379854723</v>
      </c>
      <c r="H3" s="342">
        <f t="shared" si="0"/>
        <v>234498.47000000009</v>
      </c>
      <c r="I3" s="343">
        <f t="shared" si="0"/>
        <v>0</v>
      </c>
      <c r="J3" s="343">
        <f t="shared" si="0"/>
        <v>863067.44000000018</v>
      </c>
      <c r="K3" s="343">
        <f t="shared" si="0"/>
        <v>0</v>
      </c>
      <c r="L3" s="343">
        <f t="shared" si="0"/>
        <v>1036522.0299999999</v>
      </c>
      <c r="M3" s="344">
        <f>IF(J3&lt;&gt;0,L3/J3,"")</f>
        <v>1.2009745495670647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29" customFormat="1" ht="14.45" customHeight="1" thickBot="1" x14ac:dyDescent="0.25">
      <c r="A5" s="948"/>
      <c r="B5" s="949">
        <v>2019</v>
      </c>
      <c r="C5" s="950"/>
      <c r="D5" s="950">
        <v>2020</v>
      </c>
      <c r="E5" s="950"/>
      <c r="F5" s="950">
        <v>2021</v>
      </c>
      <c r="G5" s="881" t="s">
        <v>2</v>
      </c>
      <c r="H5" s="949">
        <v>2019</v>
      </c>
      <c r="I5" s="950"/>
      <c r="J5" s="950">
        <v>2020</v>
      </c>
      <c r="K5" s="950"/>
      <c r="L5" s="950">
        <v>2021</v>
      </c>
      <c r="M5" s="881" t="s">
        <v>2</v>
      </c>
    </row>
    <row r="6" spans="1:13" ht="14.45" customHeight="1" x14ac:dyDescent="0.2">
      <c r="A6" s="835" t="s">
        <v>924</v>
      </c>
      <c r="B6" s="863">
        <v>937244</v>
      </c>
      <c r="C6" s="807"/>
      <c r="D6" s="863">
        <v>699542</v>
      </c>
      <c r="E6" s="807"/>
      <c r="F6" s="863">
        <v>1097834</v>
      </c>
      <c r="G6" s="812"/>
      <c r="H6" s="863">
        <v>233770.18000000008</v>
      </c>
      <c r="I6" s="807"/>
      <c r="J6" s="863">
        <v>863067.44000000018</v>
      </c>
      <c r="K6" s="807"/>
      <c r="L6" s="863">
        <v>1036110.6299999999</v>
      </c>
      <c r="M6" s="231"/>
    </row>
    <row r="7" spans="1:13" ht="14.45" customHeight="1" x14ac:dyDescent="0.2">
      <c r="A7" s="836" t="s">
        <v>1864</v>
      </c>
      <c r="B7" s="865">
        <v>12045</v>
      </c>
      <c r="C7" s="822"/>
      <c r="D7" s="865">
        <v>9936</v>
      </c>
      <c r="E7" s="822"/>
      <c r="F7" s="865">
        <v>11306</v>
      </c>
      <c r="G7" s="827"/>
      <c r="H7" s="865"/>
      <c r="I7" s="822"/>
      <c r="J7" s="865"/>
      <c r="K7" s="822"/>
      <c r="L7" s="865"/>
      <c r="M7" s="828"/>
    </row>
    <row r="8" spans="1:13" ht="14.45" customHeight="1" x14ac:dyDescent="0.2">
      <c r="A8" s="836" t="s">
        <v>1962</v>
      </c>
      <c r="B8" s="865">
        <v>180052</v>
      </c>
      <c r="C8" s="822"/>
      <c r="D8" s="865">
        <v>157693</v>
      </c>
      <c r="E8" s="822"/>
      <c r="F8" s="865">
        <v>158809</v>
      </c>
      <c r="G8" s="827"/>
      <c r="H8" s="865"/>
      <c r="I8" s="822"/>
      <c r="J8" s="865"/>
      <c r="K8" s="822"/>
      <c r="L8" s="865"/>
      <c r="M8" s="828"/>
    </row>
    <row r="9" spans="1:13" ht="14.45" customHeight="1" x14ac:dyDescent="0.2">
      <c r="A9" s="836" t="s">
        <v>1963</v>
      </c>
      <c r="B9" s="865">
        <v>20279</v>
      </c>
      <c r="C9" s="822"/>
      <c r="D9" s="865"/>
      <c r="E9" s="822"/>
      <c r="F9" s="865">
        <v>744</v>
      </c>
      <c r="G9" s="827"/>
      <c r="H9" s="865">
        <v>728.29</v>
      </c>
      <c r="I9" s="822"/>
      <c r="J9" s="865"/>
      <c r="K9" s="822"/>
      <c r="L9" s="865">
        <v>411.4</v>
      </c>
      <c r="M9" s="828"/>
    </row>
    <row r="10" spans="1:13" ht="14.45" customHeight="1" x14ac:dyDescent="0.2">
      <c r="A10" s="836" t="s">
        <v>1964</v>
      </c>
      <c r="B10" s="865">
        <v>1225</v>
      </c>
      <c r="C10" s="822"/>
      <c r="D10" s="865"/>
      <c r="E10" s="822"/>
      <c r="F10" s="865">
        <v>3682</v>
      </c>
      <c r="G10" s="827"/>
      <c r="H10" s="865"/>
      <c r="I10" s="822"/>
      <c r="J10" s="865"/>
      <c r="K10" s="822"/>
      <c r="L10" s="865"/>
      <c r="M10" s="828"/>
    </row>
    <row r="11" spans="1:13" ht="14.45" customHeight="1" thickBot="1" x14ac:dyDescent="0.25">
      <c r="A11" s="869" t="s">
        <v>1965</v>
      </c>
      <c r="B11" s="867">
        <v>611</v>
      </c>
      <c r="C11" s="814"/>
      <c r="D11" s="867"/>
      <c r="E11" s="814"/>
      <c r="F11" s="867">
        <v>5240</v>
      </c>
      <c r="G11" s="819"/>
      <c r="H11" s="867"/>
      <c r="I11" s="814"/>
      <c r="J11" s="867"/>
      <c r="K11" s="814"/>
      <c r="L11" s="867"/>
      <c r="M11" s="82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E344FD81-401B-4B27-9EE6-A1144C7A9B7E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10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28" t="s">
        <v>2132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20"/>
      <c r="C2" s="220"/>
      <c r="D2" s="220"/>
      <c r="E2" s="220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48"/>
      <c r="Q2" s="351"/>
    </row>
    <row r="3" spans="1:17" ht="14.45" customHeight="1" thickBot="1" x14ac:dyDescent="0.25">
      <c r="E3" s="112" t="s">
        <v>158</v>
      </c>
      <c r="F3" s="207">
        <f t="shared" ref="F3:O3" si="0">SUBTOTAL(9,F6:F1048576)</f>
        <v>17722.7</v>
      </c>
      <c r="G3" s="211">
        <f t="shared" si="0"/>
        <v>1385954.47</v>
      </c>
      <c r="H3" s="212"/>
      <c r="I3" s="212"/>
      <c r="J3" s="207">
        <f t="shared" si="0"/>
        <v>18298.379999999997</v>
      </c>
      <c r="K3" s="211">
        <f t="shared" si="0"/>
        <v>1785729.44</v>
      </c>
      <c r="L3" s="212"/>
      <c r="M3" s="212"/>
      <c r="N3" s="207">
        <f t="shared" si="0"/>
        <v>23586</v>
      </c>
      <c r="O3" s="211">
        <f t="shared" si="0"/>
        <v>2895749.75</v>
      </c>
      <c r="P3" s="177">
        <f>IF(K3=0,"",O3/K3)</f>
        <v>1.6216060984020066</v>
      </c>
      <c r="Q3" s="209">
        <f>IF(N3=0,"",O3/N3)</f>
        <v>122.77409268209955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2"/>
      <c r="B5" s="870"/>
      <c r="C5" s="872"/>
      <c r="D5" s="882"/>
      <c r="E5" s="874"/>
      <c r="F5" s="883" t="s">
        <v>90</v>
      </c>
      <c r="G5" s="884" t="s">
        <v>14</v>
      </c>
      <c r="H5" s="885"/>
      <c r="I5" s="885"/>
      <c r="J5" s="883" t="s">
        <v>90</v>
      </c>
      <c r="K5" s="884" t="s">
        <v>14</v>
      </c>
      <c r="L5" s="885"/>
      <c r="M5" s="885"/>
      <c r="N5" s="883" t="s">
        <v>90</v>
      </c>
      <c r="O5" s="884" t="s">
        <v>14</v>
      </c>
      <c r="P5" s="886"/>
      <c r="Q5" s="879"/>
    </row>
    <row r="6" spans="1:17" ht="14.45" customHeight="1" x14ac:dyDescent="0.2">
      <c r="A6" s="806" t="s">
        <v>563</v>
      </c>
      <c r="B6" s="807" t="s">
        <v>1679</v>
      </c>
      <c r="C6" s="807" t="s">
        <v>1680</v>
      </c>
      <c r="D6" s="807" t="s">
        <v>1887</v>
      </c>
      <c r="E6" s="807" t="s">
        <v>1888</v>
      </c>
      <c r="F6" s="225"/>
      <c r="G6" s="225"/>
      <c r="H6" s="225"/>
      <c r="I6" s="225"/>
      <c r="J6" s="225">
        <v>0</v>
      </c>
      <c r="K6" s="225">
        <v>0</v>
      </c>
      <c r="L6" s="225"/>
      <c r="M6" s="225"/>
      <c r="N6" s="225"/>
      <c r="O6" s="225"/>
      <c r="P6" s="812"/>
      <c r="Q6" s="830"/>
    </row>
    <row r="7" spans="1:17" ht="14.45" customHeight="1" x14ac:dyDescent="0.2">
      <c r="A7" s="821" t="s">
        <v>563</v>
      </c>
      <c r="B7" s="822" t="s">
        <v>1679</v>
      </c>
      <c r="C7" s="822" t="s">
        <v>1680</v>
      </c>
      <c r="D7" s="822" t="s">
        <v>1887</v>
      </c>
      <c r="E7" s="822" t="s">
        <v>1889</v>
      </c>
      <c r="F7" s="831"/>
      <c r="G7" s="831"/>
      <c r="H7" s="831"/>
      <c r="I7" s="831"/>
      <c r="J7" s="831">
        <v>3</v>
      </c>
      <c r="K7" s="831">
        <v>55491</v>
      </c>
      <c r="L7" s="831"/>
      <c r="M7" s="831">
        <v>18497</v>
      </c>
      <c r="N7" s="831"/>
      <c r="O7" s="831"/>
      <c r="P7" s="827"/>
      <c r="Q7" s="832"/>
    </row>
    <row r="8" spans="1:17" ht="14.45" customHeight="1" x14ac:dyDescent="0.2">
      <c r="A8" s="821" t="s">
        <v>563</v>
      </c>
      <c r="B8" s="822" t="s">
        <v>1679</v>
      </c>
      <c r="C8" s="822" t="s">
        <v>1680</v>
      </c>
      <c r="D8" s="822" t="s">
        <v>1890</v>
      </c>
      <c r="E8" s="822" t="s">
        <v>1891</v>
      </c>
      <c r="F8" s="831"/>
      <c r="G8" s="831"/>
      <c r="H8" s="831"/>
      <c r="I8" s="831"/>
      <c r="J8" s="831"/>
      <c r="K8" s="831"/>
      <c r="L8" s="831"/>
      <c r="M8" s="831"/>
      <c r="N8" s="831">
        <v>0</v>
      </c>
      <c r="O8" s="831">
        <v>0</v>
      </c>
      <c r="P8" s="827"/>
      <c r="Q8" s="832"/>
    </row>
    <row r="9" spans="1:17" ht="14.45" customHeight="1" x14ac:dyDescent="0.2">
      <c r="A9" s="821" t="s">
        <v>563</v>
      </c>
      <c r="B9" s="822" t="s">
        <v>1679</v>
      </c>
      <c r="C9" s="822" t="s">
        <v>1683</v>
      </c>
      <c r="D9" s="822" t="s">
        <v>1686</v>
      </c>
      <c r="E9" s="822" t="s">
        <v>1687</v>
      </c>
      <c r="F9" s="831">
        <v>2027</v>
      </c>
      <c r="G9" s="831">
        <v>5183.2299999999996</v>
      </c>
      <c r="H9" s="831"/>
      <c r="I9" s="831">
        <v>2.5570942279230389</v>
      </c>
      <c r="J9" s="831">
        <v>2222</v>
      </c>
      <c r="K9" s="831">
        <v>5532.78</v>
      </c>
      <c r="L9" s="831"/>
      <c r="M9" s="831">
        <v>2.4899999999999998</v>
      </c>
      <c r="N9" s="831">
        <v>4499</v>
      </c>
      <c r="O9" s="831">
        <v>11669.550000000001</v>
      </c>
      <c r="P9" s="827"/>
      <c r="Q9" s="832">
        <v>2.5938097354967775</v>
      </c>
    </row>
    <row r="10" spans="1:17" ht="14.45" customHeight="1" x14ac:dyDescent="0.2">
      <c r="A10" s="821" t="s">
        <v>563</v>
      </c>
      <c r="B10" s="822" t="s">
        <v>1679</v>
      </c>
      <c r="C10" s="822" t="s">
        <v>1683</v>
      </c>
      <c r="D10" s="822" t="s">
        <v>1692</v>
      </c>
      <c r="E10" s="822" t="s">
        <v>1693</v>
      </c>
      <c r="F10" s="831"/>
      <c r="G10" s="831"/>
      <c r="H10" s="831"/>
      <c r="I10" s="831"/>
      <c r="J10" s="831">
        <v>800</v>
      </c>
      <c r="K10" s="831">
        <v>4144</v>
      </c>
      <c r="L10" s="831"/>
      <c r="M10" s="831">
        <v>5.18</v>
      </c>
      <c r="N10" s="831"/>
      <c r="O10" s="831"/>
      <c r="P10" s="827"/>
      <c r="Q10" s="832"/>
    </row>
    <row r="11" spans="1:17" ht="14.45" customHeight="1" x14ac:dyDescent="0.2">
      <c r="A11" s="821" t="s">
        <v>563</v>
      </c>
      <c r="B11" s="822" t="s">
        <v>1679</v>
      </c>
      <c r="C11" s="822" t="s">
        <v>1683</v>
      </c>
      <c r="D11" s="822" t="s">
        <v>1700</v>
      </c>
      <c r="E11" s="822" t="s">
        <v>1701</v>
      </c>
      <c r="F11" s="831">
        <v>11110.2</v>
      </c>
      <c r="G11" s="831">
        <v>154281.38999999998</v>
      </c>
      <c r="H11" s="831"/>
      <c r="I11" s="831">
        <v>13.886463790030779</v>
      </c>
      <c r="J11" s="831">
        <v>12321.38</v>
      </c>
      <c r="K11" s="831">
        <v>821798.71000000008</v>
      </c>
      <c r="L11" s="831"/>
      <c r="M11" s="831">
        <v>66.696969819939014</v>
      </c>
      <c r="N11" s="831">
        <v>13091</v>
      </c>
      <c r="O11" s="831">
        <v>898631.3</v>
      </c>
      <c r="P11" s="827"/>
      <c r="Q11" s="832">
        <v>68.644969826598427</v>
      </c>
    </row>
    <row r="12" spans="1:17" ht="14.45" customHeight="1" x14ac:dyDescent="0.2">
      <c r="A12" s="821" t="s">
        <v>563</v>
      </c>
      <c r="B12" s="822" t="s">
        <v>1679</v>
      </c>
      <c r="C12" s="822" t="s">
        <v>1683</v>
      </c>
      <c r="D12" s="822" t="s">
        <v>1825</v>
      </c>
      <c r="E12" s="822" t="s">
        <v>1826</v>
      </c>
      <c r="F12" s="831">
        <v>2184</v>
      </c>
      <c r="G12" s="831">
        <v>74305.56</v>
      </c>
      <c r="H12" s="831"/>
      <c r="I12" s="831">
        <v>34.02269230769231</v>
      </c>
      <c r="J12" s="831">
        <v>927</v>
      </c>
      <c r="K12" s="831">
        <v>31636.469999999998</v>
      </c>
      <c r="L12" s="831"/>
      <c r="M12" s="831">
        <v>34.127799352750806</v>
      </c>
      <c r="N12" s="831">
        <v>3656</v>
      </c>
      <c r="O12" s="831">
        <v>125809.78</v>
      </c>
      <c r="P12" s="827"/>
      <c r="Q12" s="832">
        <v>34.41186542669584</v>
      </c>
    </row>
    <row r="13" spans="1:17" ht="14.45" customHeight="1" x14ac:dyDescent="0.2">
      <c r="A13" s="821" t="s">
        <v>563</v>
      </c>
      <c r="B13" s="822" t="s">
        <v>1679</v>
      </c>
      <c r="C13" s="822" t="s">
        <v>1683</v>
      </c>
      <c r="D13" s="822" t="s">
        <v>1716</v>
      </c>
      <c r="E13" s="822" t="s">
        <v>1717</v>
      </c>
      <c r="F13" s="831"/>
      <c r="G13" s="831"/>
      <c r="H13" s="831"/>
      <c r="I13" s="831"/>
      <c r="J13" s="831">
        <v>0</v>
      </c>
      <c r="K13" s="831">
        <v>-44.52</v>
      </c>
      <c r="L13" s="831"/>
      <c r="M13" s="831"/>
      <c r="N13" s="831"/>
      <c r="O13" s="831"/>
      <c r="P13" s="827"/>
      <c r="Q13" s="832"/>
    </row>
    <row r="14" spans="1:17" ht="14.45" customHeight="1" x14ac:dyDescent="0.2">
      <c r="A14" s="821" t="s">
        <v>563</v>
      </c>
      <c r="B14" s="822" t="s">
        <v>1679</v>
      </c>
      <c r="C14" s="822" t="s">
        <v>1683</v>
      </c>
      <c r="D14" s="822" t="s">
        <v>1890</v>
      </c>
      <c r="E14" s="822" t="s">
        <v>1892</v>
      </c>
      <c r="F14" s="831"/>
      <c r="G14" s="831"/>
      <c r="H14" s="831"/>
      <c r="I14" s="831"/>
      <c r="J14" s="831"/>
      <c r="K14" s="831"/>
      <c r="L14" s="831"/>
      <c r="M14" s="831"/>
      <c r="N14" s="831">
        <v>1</v>
      </c>
      <c r="O14" s="831">
        <v>581612.72</v>
      </c>
      <c r="P14" s="827"/>
      <c r="Q14" s="832">
        <v>581612.72</v>
      </c>
    </row>
    <row r="15" spans="1:17" ht="14.45" customHeight="1" x14ac:dyDescent="0.2">
      <c r="A15" s="821" t="s">
        <v>563</v>
      </c>
      <c r="B15" s="822" t="s">
        <v>1679</v>
      </c>
      <c r="C15" s="822" t="s">
        <v>1734</v>
      </c>
      <c r="D15" s="822" t="s">
        <v>1765</v>
      </c>
      <c r="E15" s="822" t="s">
        <v>1766</v>
      </c>
      <c r="F15" s="831">
        <v>93</v>
      </c>
      <c r="G15" s="831">
        <v>170283</v>
      </c>
      <c r="H15" s="831"/>
      <c r="I15" s="831">
        <v>1831</v>
      </c>
      <c r="J15" s="831">
        <v>54</v>
      </c>
      <c r="K15" s="831">
        <v>99090</v>
      </c>
      <c r="L15" s="831"/>
      <c r="M15" s="831">
        <v>1835</v>
      </c>
      <c r="N15" s="831">
        <v>89</v>
      </c>
      <c r="O15" s="831">
        <v>169901</v>
      </c>
      <c r="P15" s="827"/>
      <c r="Q15" s="832">
        <v>1909</v>
      </c>
    </row>
    <row r="16" spans="1:17" ht="14.45" customHeight="1" x14ac:dyDescent="0.2">
      <c r="A16" s="821" t="s">
        <v>563</v>
      </c>
      <c r="B16" s="822" t="s">
        <v>1679</v>
      </c>
      <c r="C16" s="822" t="s">
        <v>1734</v>
      </c>
      <c r="D16" s="822" t="s">
        <v>1835</v>
      </c>
      <c r="E16" s="822" t="s">
        <v>1836</v>
      </c>
      <c r="F16" s="831">
        <v>7</v>
      </c>
      <c r="G16" s="831">
        <v>101605</v>
      </c>
      <c r="H16" s="831"/>
      <c r="I16" s="831">
        <v>14515</v>
      </c>
      <c r="J16" s="831">
        <v>4</v>
      </c>
      <c r="K16" s="831">
        <v>58084</v>
      </c>
      <c r="L16" s="831"/>
      <c r="M16" s="831">
        <v>14521</v>
      </c>
      <c r="N16" s="831">
        <v>15</v>
      </c>
      <c r="O16" s="831">
        <v>220650</v>
      </c>
      <c r="P16" s="827"/>
      <c r="Q16" s="832">
        <v>14710</v>
      </c>
    </row>
    <row r="17" spans="1:17" ht="14.45" customHeight="1" x14ac:dyDescent="0.2">
      <c r="A17" s="821" t="s">
        <v>563</v>
      </c>
      <c r="B17" s="822" t="s">
        <v>1679</v>
      </c>
      <c r="C17" s="822" t="s">
        <v>1734</v>
      </c>
      <c r="D17" s="822" t="s">
        <v>1893</v>
      </c>
      <c r="E17" s="822" t="s">
        <v>1894</v>
      </c>
      <c r="F17" s="831">
        <v>171</v>
      </c>
      <c r="G17" s="831">
        <v>346446</v>
      </c>
      <c r="H17" s="831"/>
      <c r="I17" s="831">
        <v>2026</v>
      </c>
      <c r="J17" s="831">
        <v>148</v>
      </c>
      <c r="K17" s="831">
        <v>301180</v>
      </c>
      <c r="L17" s="831"/>
      <c r="M17" s="831">
        <v>2035</v>
      </c>
      <c r="N17" s="831">
        <v>191</v>
      </c>
      <c r="O17" s="831">
        <v>400527</v>
      </c>
      <c r="P17" s="827"/>
      <c r="Q17" s="832">
        <v>2097</v>
      </c>
    </row>
    <row r="18" spans="1:17" ht="14.45" customHeight="1" x14ac:dyDescent="0.2">
      <c r="A18" s="821" t="s">
        <v>563</v>
      </c>
      <c r="B18" s="822" t="s">
        <v>1679</v>
      </c>
      <c r="C18" s="822" t="s">
        <v>1734</v>
      </c>
      <c r="D18" s="822" t="s">
        <v>1781</v>
      </c>
      <c r="E18" s="822" t="s">
        <v>1782</v>
      </c>
      <c r="F18" s="831">
        <v>92</v>
      </c>
      <c r="G18" s="831">
        <v>40296</v>
      </c>
      <c r="H18" s="831"/>
      <c r="I18" s="831">
        <v>438</v>
      </c>
      <c r="J18" s="831">
        <v>57</v>
      </c>
      <c r="K18" s="831">
        <v>25080</v>
      </c>
      <c r="L18" s="831"/>
      <c r="M18" s="831">
        <v>440</v>
      </c>
      <c r="N18" s="831">
        <v>22</v>
      </c>
      <c r="O18" s="831">
        <v>10098</v>
      </c>
      <c r="P18" s="827"/>
      <c r="Q18" s="832">
        <v>459</v>
      </c>
    </row>
    <row r="19" spans="1:17" ht="14.45" customHeight="1" x14ac:dyDescent="0.2">
      <c r="A19" s="821" t="s">
        <v>563</v>
      </c>
      <c r="B19" s="822" t="s">
        <v>1679</v>
      </c>
      <c r="C19" s="822" t="s">
        <v>1734</v>
      </c>
      <c r="D19" s="822" t="s">
        <v>1789</v>
      </c>
      <c r="E19" s="822" t="s">
        <v>1790</v>
      </c>
      <c r="F19" s="831"/>
      <c r="G19" s="831"/>
      <c r="H19" s="831"/>
      <c r="I19" s="831"/>
      <c r="J19" s="831"/>
      <c r="K19" s="831"/>
      <c r="L19" s="831"/>
      <c r="M19" s="831"/>
      <c r="N19" s="831">
        <v>5</v>
      </c>
      <c r="O19" s="831">
        <v>13900</v>
      </c>
      <c r="P19" s="827"/>
      <c r="Q19" s="832">
        <v>2780</v>
      </c>
    </row>
    <row r="20" spans="1:17" ht="14.45" customHeight="1" x14ac:dyDescent="0.2">
      <c r="A20" s="821" t="s">
        <v>563</v>
      </c>
      <c r="B20" s="822" t="s">
        <v>1679</v>
      </c>
      <c r="C20" s="822" t="s">
        <v>1734</v>
      </c>
      <c r="D20" s="822" t="s">
        <v>1795</v>
      </c>
      <c r="E20" s="822" t="s">
        <v>1796</v>
      </c>
      <c r="F20" s="831">
        <v>1</v>
      </c>
      <c r="G20" s="831">
        <v>1057</v>
      </c>
      <c r="H20" s="831"/>
      <c r="I20" s="831">
        <v>1057</v>
      </c>
      <c r="J20" s="831">
        <v>3</v>
      </c>
      <c r="K20" s="831">
        <v>3216</v>
      </c>
      <c r="L20" s="831"/>
      <c r="M20" s="831">
        <v>1072</v>
      </c>
      <c r="N20" s="831">
        <v>1</v>
      </c>
      <c r="O20" s="831">
        <v>1117</v>
      </c>
      <c r="P20" s="827"/>
      <c r="Q20" s="832">
        <v>1117</v>
      </c>
    </row>
    <row r="21" spans="1:17" ht="14.45" customHeight="1" x14ac:dyDescent="0.2">
      <c r="A21" s="821" t="s">
        <v>563</v>
      </c>
      <c r="B21" s="822" t="s">
        <v>1679</v>
      </c>
      <c r="C21" s="822" t="s">
        <v>1734</v>
      </c>
      <c r="D21" s="822" t="s">
        <v>1895</v>
      </c>
      <c r="E21" s="822" t="s">
        <v>1896</v>
      </c>
      <c r="F21" s="831"/>
      <c r="G21" s="831"/>
      <c r="H21" s="831"/>
      <c r="I21" s="831"/>
      <c r="J21" s="831">
        <v>2</v>
      </c>
      <c r="K21" s="831">
        <v>0</v>
      </c>
      <c r="L21" s="831"/>
      <c r="M21" s="831">
        <v>0</v>
      </c>
      <c r="N21" s="831">
        <v>1</v>
      </c>
      <c r="O21" s="831">
        <v>0</v>
      </c>
      <c r="P21" s="827"/>
      <c r="Q21" s="832">
        <v>0</v>
      </c>
    </row>
    <row r="22" spans="1:17" ht="14.45" customHeight="1" x14ac:dyDescent="0.2">
      <c r="A22" s="821" t="s">
        <v>563</v>
      </c>
      <c r="B22" s="822" t="s">
        <v>1679</v>
      </c>
      <c r="C22" s="822" t="s">
        <v>1734</v>
      </c>
      <c r="D22" s="822" t="s">
        <v>1897</v>
      </c>
      <c r="E22" s="822" t="s">
        <v>1898</v>
      </c>
      <c r="F22" s="831"/>
      <c r="G22" s="831"/>
      <c r="H22" s="831"/>
      <c r="I22" s="831"/>
      <c r="J22" s="831">
        <v>64</v>
      </c>
      <c r="K22" s="831">
        <v>0</v>
      </c>
      <c r="L22" s="831"/>
      <c r="M22" s="831">
        <v>0</v>
      </c>
      <c r="N22" s="831">
        <v>77</v>
      </c>
      <c r="O22" s="831">
        <v>0</v>
      </c>
      <c r="P22" s="827"/>
      <c r="Q22" s="832">
        <v>0</v>
      </c>
    </row>
    <row r="23" spans="1:17" ht="14.45" customHeight="1" x14ac:dyDescent="0.2">
      <c r="A23" s="821" t="s">
        <v>563</v>
      </c>
      <c r="B23" s="822" t="s">
        <v>1679</v>
      </c>
      <c r="C23" s="822" t="s">
        <v>1734</v>
      </c>
      <c r="D23" s="822" t="s">
        <v>1815</v>
      </c>
      <c r="E23" s="822" t="s">
        <v>1816</v>
      </c>
      <c r="F23" s="831"/>
      <c r="G23" s="831"/>
      <c r="H23" s="831"/>
      <c r="I23" s="831"/>
      <c r="J23" s="831">
        <v>21</v>
      </c>
      <c r="K23" s="831">
        <v>0</v>
      </c>
      <c r="L23" s="831"/>
      <c r="M23" s="831">
        <v>0</v>
      </c>
      <c r="N23" s="831">
        <v>25</v>
      </c>
      <c r="O23" s="831">
        <v>0</v>
      </c>
      <c r="P23" s="827"/>
      <c r="Q23" s="832">
        <v>0</v>
      </c>
    </row>
    <row r="24" spans="1:17" ht="14.45" customHeight="1" x14ac:dyDescent="0.2">
      <c r="A24" s="821" t="s">
        <v>563</v>
      </c>
      <c r="B24" s="822" t="s">
        <v>1679</v>
      </c>
      <c r="C24" s="822" t="s">
        <v>1734</v>
      </c>
      <c r="D24" s="822" t="s">
        <v>1899</v>
      </c>
      <c r="E24" s="822" t="s">
        <v>1900</v>
      </c>
      <c r="F24" s="831"/>
      <c r="G24" s="831"/>
      <c r="H24" s="831"/>
      <c r="I24" s="831"/>
      <c r="J24" s="831">
        <v>17</v>
      </c>
      <c r="K24" s="831">
        <v>0</v>
      </c>
      <c r="L24" s="831"/>
      <c r="M24" s="831">
        <v>0</v>
      </c>
      <c r="N24" s="831">
        <v>20</v>
      </c>
      <c r="O24" s="831">
        <v>0</v>
      </c>
      <c r="P24" s="827"/>
      <c r="Q24" s="832">
        <v>0</v>
      </c>
    </row>
    <row r="25" spans="1:17" ht="14.45" customHeight="1" x14ac:dyDescent="0.2">
      <c r="A25" s="821" t="s">
        <v>563</v>
      </c>
      <c r="B25" s="822" t="s">
        <v>1679</v>
      </c>
      <c r="C25" s="822" t="s">
        <v>1734</v>
      </c>
      <c r="D25" s="822" t="s">
        <v>1901</v>
      </c>
      <c r="E25" s="822" t="s">
        <v>1902</v>
      </c>
      <c r="F25" s="831"/>
      <c r="G25" s="831"/>
      <c r="H25" s="831"/>
      <c r="I25" s="831"/>
      <c r="J25" s="831"/>
      <c r="K25" s="831"/>
      <c r="L25" s="831"/>
      <c r="M25" s="831"/>
      <c r="N25" s="831">
        <v>5</v>
      </c>
      <c r="O25" s="831">
        <v>0</v>
      </c>
      <c r="P25" s="827"/>
      <c r="Q25" s="832">
        <v>0</v>
      </c>
    </row>
    <row r="26" spans="1:17" ht="14.45" customHeight="1" x14ac:dyDescent="0.2">
      <c r="A26" s="821" t="s">
        <v>563</v>
      </c>
      <c r="B26" s="822" t="s">
        <v>1903</v>
      </c>
      <c r="C26" s="822" t="s">
        <v>1734</v>
      </c>
      <c r="D26" s="822" t="s">
        <v>1910</v>
      </c>
      <c r="E26" s="822" t="s">
        <v>1911</v>
      </c>
      <c r="F26" s="831">
        <v>54</v>
      </c>
      <c r="G26" s="831">
        <v>38016</v>
      </c>
      <c r="H26" s="831"/>
      <c r="I26" s="831">
        <v>704</v>
      </c>
      <c r="J26" s="831">
        <v>34</v>
      </c>
      <c r="K26" s="831">
        <v>24072</v>
      </c>
      <c r="L26" s="831"/>
      <c r="M26" s="831">
        <v>708</v>
      </c>
      <c r="N26" s="831">
        <v>49</v>
      </c>
      <c r="O26" s="831">
        <v>37485</v>
      </c>
      <c r="P26" s="827"/>
      <c r="Q26" s="832">
        <v>765</v>
      </c>
    </row>
    <row r="27" spans="1:17" ht="14.45" customHeight="1" x14ac:dyDescent="0.2">
      <c r="A27" s="821" t="s">
        <v>563</v>
      </c>
      <c r="B27" s="822" t="s">
        <v>1903</v>
      </c>
      <c r="C27" s="822" t="s">
        <v>1734</v>
      </c>
      <c r="D27" s="822" t="s">
        <v>1791</v>
      </c>
      <c r="E27" s="822" t="s">
        <v>1792</v>
      </c>
      <c r="F27" s="831">
        <v>222</v>
      </c>
      <c r="G27" s="831">
        <v>79476</v>
      </c>
      <c r="H27" s="831"/>
      <c r="I27" s="831">
        <v>358</v>
      </c>
      <c r="J27" s="831">
        <v>174</v>
      </c>
      <c r="K27" s="831">
        <v>62640</v>
      </c>
      <c r="L27" s="831"/>
      <c r="M27" s="831">
        <v>360</v>
      </c>
      <c r="N27" s="831">
        <v>196</v>
      </c>
      <c r="O27" s="831">
        <v>76048</v>
      </c>
      <c r="P27" s="827"/>
      <c r="Q27" s="832">
        <v>388</v>
      </c>
    </row>
    <row r="28" spans="1:17" ht="14.45" customHeight="1" x14ac:dyDescent="0.2">
      <c r="A28" s="821" t="s">
        <v>563</v>
      </c>
      <c r="B28" s="822" t="s">
        <v>1903</v>
      </c>
      <c r="C28" s="822" t="s">
        <v>1734</v>
      </c>
      <c r="D28" s="822" t="s">
        <v>1918</v>
      </c>
      <c r="E28" s="822" t="s">
        <v>1919</v>
      </c>
      <c r="F28" s="831">
        <v>13</v>
      </c>
      <c r="G28" s="831">
        <v>4615</v>
      </c>
      <c r="H28" s="831"/>
      <c r="I28" s="831">
        <v>355</v>
      </c>
      <c r="J28" s="831">
        <v>11</v>
      </c>
      <c r="K28" s="831">
        <v>3927</v>
      </c>
      <c r="L28" s="831"/>
      <c r="M28" s="831">
        <v>357</v>
      </c>
      <c r="N28" s="831">
        <v>6</v>
      </c>
      <c r="O28" s="831">
        <v>2310</v>
      </c>
      <c r="P28" s="827"/>
      <c r="Q28" s="832">
        <v>385</v>
      </c>
    </row>
    <row r="29" spans="1:17" ht="14.45" customHeight="1" x14ac:dyDescent="0.2">
      <c r="A29" s="821" t="s">
        <v>563</v>
      </c>
      <c r="B29" s="822" t="s">
        <v>1903</v>
      </c>
      <c r="C29" s="822" t="s">
        <v>1734</v>
      </c>
      <c r="D29" s="822" t="s">
        <v>1880</v>
      </c>
      <c r="E29" s="822" t="s">
        <v>1881</v>
      </c>
      <c r="F29" s="831">
        <v>190</v>
      </c>
      <c r="G29" s="831">
        <v>134330</v>
      </c>
      <c r="H29" s="831"/>
      <c r="I29" s="831">
        <v>707</v>
      </c>
      <c r="J29" s="831">
        <v>159</v>
      </c>
      <c r="K29" s="831">
        <v>113049</v>
      </c>
      <c r="L29" s="831"/>
      <c r="M29" s="831">
        <v>711</v>
      </c>
      <c r="N29" s="831">
        <v>186</v>
      </c>
      <c r="O29" s="831">
        <v>142848</v>
      </c>
      <c r="P29" s="827"/>
      <c r="Q29" s="832">
        <v>768</v>
      </c>
    </row>
    <row r="30" spans="1:17" ht="14.45" customHeight="1" x14ac:dyDescent="0.2">
      <c r="A30" s="821" t="s">
        <v>563</v>
      </c>
      <c r="B30" s="822" t="s">
        <v>1903</v>
      </c>
      <c r="C30" s="822" t="s">
        <v>1734</v>
      </c>
      <c r="D30" s="822" t="s">
        <v>1920</v>
      </c>
      <c r="E30" s="822" t="s">
        <v>1921</v>
      </c>
      <c r="F30" s="831">
        <v>30</v>
      </c>
      <c r="G30" s="831">
        <v>21120</v>
      </c>
      <c r="H30" s="831"/>
      <c r="I30" s="831">
        <v>704</v>
      </c>
      <c r="J30" s="831">
        <v>13</v>
      </c>
      <c r="K30" s="831">
        <v>9204</v>
      </c>
      <c r="L30" s="831"/>
      <c r="M30" s="831">
        <v>708</v>
      </c>
      <c r="N30" s="831">
        <v>30</v>
      </c>
      <c r="O30" s="831">
        <v>22950</v>
      </c>
      <c r="P30" s="827"/>
      <c r="Q30" s="832">
        <v>765</v>
      </c>
    </row>
    <row r="31" spans="1:17" ht="14.45" customHeight="1" x14ac:dyDescent="0.2">
      <c r="A31" s="821" t="s">
        <v>1936</v>
      </c>
      <c r="B31" s="822" t="s">
        <v>1966</v>
      </c>
      <c r="C31" s="822" t="s">
        <v>1734</v>
      </c>
      <c r="D31" s="822" t="s">
        <v>1967</v>
      </c>
      <c r="E31" s="822" t="s">
        <v>1968</v>
      </c>
      <c r="F31" s="831">
        <v>179</v>
      </c>
      <c r="G31" s="831">
        <v>11635</v>
      </c>
      <c r="H31" s="831"/>
      <c r="I31" s="831">
        <v>65</v>
      </c>
      <c r="J31" s="831">
        <v>149</v>
      </c>
      <c r="K31" s="831">
        <v>9834</v>
      </c>
      <c r="L31" s="831"/>
      <c r="M31" s="831">
        <v>66</v>
      </c>
      <c r="N31" s="831">
        <v>161</v>
      </c>
      <c r="O31" s="831">
        <v>10626</v>
      </c>
      <c r="P31" s="827"/>
      <c r="Q31" s="832">
        <v>66</v>
      </c>
    </row>
    <row r="32" spans="1:17" ht="14.45" customHeight="1" x14ac:dyDescent="0.2">
      <c r="A32" s="821" t="s">
        <v>1936</v>
      </c>
      <c r="B32" s="822" t="s">
        <v>1966</v>
      </c>
      <c r="C32" s="822" t="s">
        <v>1734</v>
      </c>
      <c r="D32" s="822" t="s">
        <v>1969</v>
      </c>
      <c r="E32" s="822" t="s">
        <v>1970</v>
      </c>
      <c r="F32" s="831"/>
      <c r="G32" s="831"/>
      <c r="H32" s="831"/>
      <c r="I32" s="831"/>
      <c r="J32" s="831"/>
      <c r="K32" s="831"/>
      <c r="L32" s="831"/>
      <c r="M32" s="831"/>
      <c r="N32" s="831">
        <v>1</v>
      </c>
      <c r="O32" s="831">
        <v>26</v>
      </c>
      <c r="P32" s="827"/>
      <c r="Q32" s="832">
        <v>26</v>
      </c>
    </row>
    <row r="33" spans="1:17" ht="14.45" customHeight="1" x14ac:dyDescent="0.2">
      <c r="A33" s="821" t="s">
        <v>1936</v>
      </c>
      <c r="B33" s="822" t="s">
        <v>1966</v>
      </c>
      <c r="C33" s="822" t="s">
        <v>1734</v>
      </c>
      <c r="D33" s="822" t="s">
        <v>1971</v>
      </c>
      <c r="E33" s="822" t="s">
        <v>1972</v>
      </c>
      <c r="F33" s="831">
        <v>4</v>
      </c>
      <c r="G33" s="831">
        <v>312</v>
      </c>
      <c r="H33" s="831"/>
      <c r="I33" s="831">
        <v>78</v>
      </c>
      <c r="J33" s="831"/>
      <c r="K33" s="831"/>
      <c r="L33" s="831"/>
      <c r="M33" s="831"/>
      <c r="N33" s="831"/>
      <c r="O33" s="831"/>
      <c r="P33" s="827"/>
      <c r="Q33" s="832"/>
    </row>
    <row r="34" spans="1:17" ht="14.45" customHeight="1" x14ac:dyDescent="0.2">
      <c r="A34" s="821" t="s">
        <v>1936</v>
      </c>
      <c r="B34" s="822" t="s">
        <v>1966</v>
      </c>
      <c r="C34" s="822" t="s">
        <v>1734</v>
      </c>
      <c r="D34" s="822" t="s">
        <v>1973</v>
      </c>
      <c r="E34" s="822" t="s">
        <v>1974</v>
      </c>
      <c r="F34" s="831">
        <v>2</v>
      </c>
      <c r="G34" s="831">
        <v>48</v>
      </c>
      <c r="H34" s="831"/>
      <c r="I34" s="831">
        <v>24</v>
      </c>
      <c r="J34" s="831">
        <v>2</v>
      </c>
      <c r="K34" s="831">
        <v>50</v>
      </c>
      <c r="L34" s="831"/>
      <c r="M34" s="831">
        <v>25</v>
      </c>
      <c r="N34" s="831">
        <v>7</v>
      </c>
      <c r="O34" s="831">
        <v>182</v>
      </c>
      <c r="P34" s="827"/>
      <c r="Q34" s="832">
        <v>26</v>
      </c>
    </row>
    <row r="35" spans="1:17" ht="14.45" customHeight="1" x14ac:dyDescent="0.2">
      <c r="A35" s="821" t="s">
        <v>1936</v>
      </c>
      <c r="B35" s="822" t="s">
        <v>1966</v>
      </c>
      <c r="C35" s="822" t="s">
        <v>1734</v>
      </c>
      <c r="D35" s="822" t="s">
        <v>1975</v>
      </c>
      <c r="E35" s="822" t="s">
        <v>1976</v>
      </c>
      <c r="F35" s="831">
        <v>2</v>
      </c>
      <c r="G35" s="831">
        <v>50</v>
      </c>
      <c r="H35" s="831"/>
      <c r="I35" s="831">
        <v>25</v>
      </c>
      <c r="J35" s="831">
        <v>2</v>
      </c>
      <c r="K35" s="831">
        <v>52</v>
      </c>
      <c r="L35" s="831"/>
      <c r="M35" s="831">
        <v>26</v>
      </c>
      <c r="N35" s="831">
        <v>6</v>
      </c>
      <c r="O35" s="831">
        <v>162</v>
      </c>
      <c r="P35" s="827"/>
      <c r="Q35" s="832">
        <v>27</v>
      </c>
    </row>
    <row r="36" spans="1:17" ht="14.45" customHeight="1" x14ac:dyDescent="0.2">
      <c r="A36" s="821" t="s">
        <v>1936</v>
      </c>
      <c r="B36" s="822" t="s">
        <v>1966</v>
      </c>
      <c r="C36" s="822" t="s">
        <v>1734</v>
      </c>
      <c r="D36" s="822" t="s">
        <v>1977</v>
      </c>
      <c r="E36" s="822" t="s">
        <v>1978</v>
      </c>
      <c r="F36" s="831"/>
      <c r="G36" s="831"/>
      <c r="H36" s="831"/>
      <c r="I36" s="831"/>
      <c r="J36" s="831"/>
      <c r="K36" s="831"/>
      <c r="L36" s="831"/>
      <c r="M36" s="831"/>
      <c r="N36" s="831">
        <v>1</v>
      </c>
      <c r="O36" s="831">
        <v>310</v>
      </c>
      <c r="P36" s="827"/>
      <c r="Q36" s="832">
        <v>310</v>
      </c>
    </row>
    <row r="37" spans="1:17" ht="14.45" customHeight="1" x14ac:dyDescent="0.2">
      <c r="A37" s="821" t="s">
        <v>1979</v>
      </c>
      <c r="B37" s="822" t="s">
        <v>1980</v>
      </c>
      <c r="C37" s="822" t="s">
        <v>1734</v>
      </c>
      <c r="D37" s="822" t="s">
        <v>1981</v>
      </c>
      <c r="E37" s="822" t="s">
        <v>1982</v>
      </c>
      <c r="F37" s="831">
        <v>1</v>
      </c>
      <c r="G37" s="831">
        <v>28</v>
      </c>
      <c r="H37" s="831"/>
      <c r="I37" s="831">
        <v>28</v>
      </c>
      <c r="J37" s="831"/>
      <c r="K37" s="831"/>
      <c r="L37" s="831"/>
      <c r="M37" s="831"/>
      <c r="N37" s="831">
        <v>2</v>
      </c>
      <c r="O37" s="831">
        <v>58</v>
      </c>
      <c r="P37" s="827"/>
      <c r="Q37" s="832">
        <v>29</v>
      </c>
    </row>
    <row r="38" spans="1:17" ht="14.45" customHeight="1" x14ac:dyDescent="0.2">
      <c r="A38" s="821" t="s">
        <v>1979</v>
      </c>
      <c r="B38" s="822" t="s">
        <v>1980</v>
      </c>
      <c r="C38" s="822" t="s">
        <v>1734</v>
      </c>
      <c r="D38" s="822" t="s">
        <v>1983</v>
      </c>
      <c r="E38" s="822" t="s">
        <v>1984</v>
      </c>
      <c r="F38" s="831"/>
      <c r="G38" s="831"/>
      <c r="H38" s="831"/>
      <c r="I38" s="831"/>
      <c r="J38" s="831"/>
      <c r="K38" s="831"/>
      <c r="L38" s="831"/>
      <c r="M38" s="831"/>
      <c r="N38" s="831">
        <v>2</v>
      </c>
      <c r="O38" s="831">
        <v>110</v>
      </c>
      <c r="P38" s="827"/>
      <c r="Q38" s="832">
        <v>55</v>
      </c>
    </row>
    <row r="39" spans="1:17" ht="14.45" customHeight="1" x14ac:dyDescent="0.2">
      <c r="A39" s="821" t="s">
        <v>1979</v>
      </c>
      <c r="B39" s="822" t="s">
        <v>1980</v>
      </c>
      <c r="C39" s="822" t="s">
        <v>1734</v>
      </c>
      <c r="D39" s="822" t="s">
        <v>1985</v>
      </c>
      <c r="E39" s="822" t="s">
        <v>1986</v>
      </c>
      <c r="F39" s="831"/>
      <c r="G39" s="831"/>
      <c r="H39" s="831"/>
      <c r="I39" s="831"/>
      <c r="J39" s="831"/>
      <c r="K39" s="831"/>
      <c r="L39" s="831"/>
      <c r="M39" s="831"/>
      <c r="N39" s="831">
        <v>2</v>
      </c>
      <c r="O39" s="831">
        <v>50</v>
      </c>
      <c r="P39" s="827"/>
      <c r="Q39" s="832">
        <v>25</v>
      </c>
    </row>
    <row r="40" spans="1:17" ht="14.45" customHeight="1" x14ac:dyDescent="0.2">
      <c r="A40" s="821" t="s">
        <v>1979</v>
      </c>
      <c r="B40" s="822" t="s">
        <v>1980</v>
      </c>
      <c r="C40" s="822" t="s">
        <v>1734</v>
      </c>
      <c r="D40" s="822" t="s">
        <v>1987</v>
      </c>
      <c r="E40" s="822" t="s">
        <v>1988</v>
      </c>
      <c r="F40" s="831">
        <v>2</v>
      </c>
      <c r="G40" s="831">
        <v>54</v>
      </c>
      <c r="H40" s="831"/>
      <c r="I40" s="831">
        <v>27</v>
      </c>
      <c r="J40" s="831"/>
      <c r="K40" s="831"/>
      <c r="L40" s="831"/>
      <c r="M40" s="831"/>
      <c r="N40" s="831">
        <v>2</v>
      </c>
      <c r="O40" s="831">
        <v>56</v>
      </c>
      <c r="P40" s="827"/>
      <c r="Q40" s="832">
        <v>28</v>
      </c>
    </row>
    <row r="41" spans="1:17" ht="14.45" customHeight="1" x14ac:dyDescent="0.2">
      <c r="A41" s="821" t="s">
        <v>1979</v>
      </c>
      <c r="B41" s="822" t="s">
        <v>1980</v>
      </c>
      <c r="C41" s="822" t="s">
        <v>1734</v>
      </c>
      <c r="D41" s="822" t="s">
        <v>1989</v>
      </c>
      <c r="E41" s="822" t="s">
        <v>1990</v>
      </c>
      <c r="F41" s="831"/>
      <c r="G41" s="831"/>
      <c r="H41" s="831"/>
      <c r="I41" s="831"/>
      <c r="J41" s="831"/>
      <c r="K41" s="831"/>
      <c r="L41" s="831"/>
      <c r="M41" s="831"/>
      <c r="N41" s="831">
        <v>2</v>
      </c>
      <c r="O41" s="831">
        <v>56</v>
      </c>
      <c r="P41" s="827"/>
      <c r="Q41" s="832">
        <v>28</v>
      </c>
    </row>
    <row r="42" spans="1:17" ht="14.45" customHeight="1" x14ac:dyDescent="0.2">
      <c r="A42" s="821" t="s">
        <v>1979</v>
      </c>
      <c r="B42" s="822" t="s">
        <v>1980</v>
      </c>
      <c r="C42" s="822" t="s">
        <v>1734</v>
      </c>
      <c r="D42" s="822" t="s">
        <v>1991</v>
      </c>
      <c r="E42" s="822" t="s">
        <v>1992</v>
      </c>
      <c r="F42" s="831">
        <v>2</v>
      </c>
      <c r="G42" s="831">
        <v>46</v>
      </c>
      <c r="H42" s="831"/>
      <c r="I42" s="831">
        <v>23</v>
      </c>
      <c r="J42" s="831"/>
      <c r="K42" s="831"/>
      <c r="L42" s="831"/>
      <c r="M42" s="831"/>
      <c r="N42" s="831">
        <v>2</v>
      </c>
      <c r="O42" s="831">
        <v>48</v>
      </c>
      <c r="P42" s="827"/>
      <c r="Q42" s="832">
        <v>24</v>
      </c>
    </row>
    <row r="43" spans="1:17" ht="14.45" customHeight="1" x14ac:dyDescent="0.2">
      <c r="A43" s="821" t="s">
        <v>1979</v>
      </c>
      <c r="B43" s="822" t="s">
        <v>1980</v>
      </c>
      <c r="C43" s="822" t="s">
        <v>1734</v>
      </c>
      <c r="D43" s="822" t="s">
        <v>1993</v>
      </c>
      <c r="E43" s="822" t="s">
        <v>1994</v>
      </c>
      <c r="F43" s="831">
        <v>1</v>
      </c>
      <c r="G43" s="831">
        <v>988</v>
      </c>
      <c r="H43" s="831"/>
      <c r="I43" s="831">
        <v>988</v>
      </c>
      <c r="J43" s="831"/>
      <c r="K43" s="831"/>
      <c r="L43" s="831"/>
      <c r="M43" s="831"/>
      <c r="N43" s="831"/>
      <c r="O43" s="831"/>
      <c r="P43" s="827"/>
      <c r="Q43" s="832"/>
    </row>
    <row r="44" spans="1:17" ht="14.45" customHeight="1" x14ac:dyDescent="0.2">
      <c r="A44" s="821" t="s">
        <v>1979</v>
      </c>
      <c r="B44" s="822" t="s">
        <v>1980</v>
      </c>
      <c r="C44" s="822" t="s">
        <v>1734</v>
      </c>
      <c r="D44" s="822" t="s">
        <v>1995</v>
      </c>
      <c r="E44" s="822" t="s">
        <v>1996</v>
      </c>
      <c r="F44" s="831">
        <v>3</v>
      </c>
      <c r="G44" s="831">
        <v>51</v>
      </c>
      <c r="H44" s="831"/>
      <c r="I44" s="831">
        <v>17</v>
      </c>
      <c r="J44" s="831">
        <v>3</v>
      </c>
      <c r="K44" s="831">
        <v>51</v>
      </c>
      <c r="L44" s="831"/>
      <c r="M44" s="831">
        <v>17</v>
      </c>
      <c r="N44" s="831">
        <v>1</v>
      </c>
      <c r="O44" s="831">
        <v>17</v>
      </c>
      <c r="P44" s="827"/>
      <c r="Q44" s="832">
        <v>17</v>
      </c>
    </row>
    <row r="45" spans="1:17" ht="14.45" customHeight="1" x14ac:dyDescent="0.2">
      <c r="A45" s="821" t="s">
        <v>1979</v>
      </c>
      <c r="B45" s="822" t="s">
        <v>1980</v>
      </c>
      <c r="C45" s="822" t="s">
        <v>1734</v>
      </c>
      <c r="D45" s="822" t="s">
        <v>1997</v>
      </c>
      <c r="E45" s="822" t="s">
        <v>1998</v>
      </c>
      <c r="F45" s="831"/>
      <c r="G45" s="831"/>
      <c r="H45" s="831"/>
      <c r="I45" s="831"/>
      <c r="J45" s="831">
        <v>1</v>
      </c>
      <c r="K45" s="831">
        <v>61</v>
      </c>
      <c r="L45" s="831"/>
      <c r="M45" s="831">
        <v>61</v>
      </c>
      <c r="N45" s="831"/>
      <c r="O45" s="831"/>
      <c r="P45" s="827"/>
      <c r="Q45" s="832"/>
    </row>
    <row r="46" spans="1:17" ht="14.45" customHeight="1" x14ac:dyDescent="0.2">
      <c r="A46" s="821" t="s">
        <v>1979</v>
      </c>
      <c r="B46" s="822" t="s">
        <v>1980</v>
      </c>
      <c r="C46" s="822" t="s">
        <v>1734</v>
      </c>
      <c r="D46" s="822" t="s">
        <v>1999</v>
      </c>
      <c r="E46" s="822" t="s">
        <v>2000</v>
      </c>
      <c r="F46" s="831"/>
      <c r="G46" s="831"/>
      <c r="H46" s="831"/>
      <c r="I46" s="831"/>
      <c r="J46" s="831">
        <v>1</v>
      </c>
      <c r="K46" s="831">
        <v>392</v>
      </c>
      <c r="L46" s="831"/>
      <c r="M46" s="831">
        <v>392</v>
      </c>
      <c r="N46" s="831"/>
      <c r="O46" s="831"/>
      <c r="P46" s="827"/>
      <c r="Q46" s="832"/>
    </row>
    <row r="47" spans="1:17" ht="14.45" customHeight="1" x14ac:dyDescent="0.2">
      <c r="A47" s="821" t="s">
        <v>1979</v>
      </c>
      <c r="B47" s="822" t="s">
        <v>1980</v>
      </c>
      <c r="C47" s="822" t="s">
        <v>1734</v>
      </c>
      <c r="D47" s="822" t="s">
        <v>2001</v>
      </c>
      <c r="E47" s="822" t="s">
        <v>2002</v>
      </c>
      <c r="F47" s="831">
        <v>1</v>
      </c>
      <c r="G47" s="831">
        <v>854</v>
      </c>
      <c r="H47" s="831"/>
      <c r="I47" s="831">
        <v>854</v>
      </c>
      <c r="J47" s="831"/>
      <c r="K47" s="831"/>
      <c r="L47" s="831"/>
      <c r="M47" s="831"/>
      <c r="N47" s="831"/>
      <c r="O47" s="831"/>
      <c r="P47" s="827"/>
      <c r="Q47" s="832"/>
    </row>
    <row r="48" spans="1:17" ht="14.45" customHeight="1" x14ac:dyDescent="0.2">
      <c r="A48" s="821" t="s">
        <v>1979</v>
      </c>
      <c r="B48" s="822" t="s">
        <v>1980</v>
      </c>
      <c r="C48" s="822" t="s">
        <v>1734</v>
      </c>
      <c r="D48" s="822" t="s">
        <v>2003</v>
      </c>
      <c r="E48" s="822" t="s">
        <v>2004</v>
      </c>
      <c r="F48" s="831">
        <v>1</v>
      </c>
      <c r="G48" s="831">
        <v>188</v>
      </c>
      <c r="H48" s="831"/>
      <c r="I48" s="831">
        <v>188</v>
      </c>
      <c r="J48" s="831"/>
      <c r="K48" s="831"/>
      <c r="L48" s="831"/>
      <c r="M48" s="831"/>
      <c r="N48" s="831"/>
      <c r="O48" s="831"/>
      <c r="P48" s="827"/>
      <c r="Q48" s="832"/>
    </row>
    <row r="49" spans="1:17" ht="14.45" customHeight="1" x14ac:dyDescent="0.2">
      <c r="A49" s="821" t="s">
        <v>1979</v>
      </c>
      <c r="B49" s="822" t="s">
        <v>1980</v>
      </c>
      <c r="C49" s="822" t="s">
        <v>1734</v>
      </c>
      <c r="D49" s="822" t="s">
        <v>2005</v>
      </c>
      <c r="E49" s="822" t="s">
        <v>2006</v>
      </c>
      <c r="F49" s="831"/>
      <c r="G49" s="831"/>
      <c r="H49" s="831"/>
      <c r="I49" s="831"/>
      <c r="J49" s="831"/>
      <c r="K49" s="831"/>
      <c r="L49" s="831"/>
      <c r="M49" s="831"/>
      <c r="N49" s="831">
        <v>1</v>
      </c>
      <c r="O49" s="831">
        <v>193</v>
      </c>
      <c r="P49" s="827"/>
      <c r="Q49" s="832">
        <v>193</v>
      </c>
    </row>
    <row r="50" spans="1:17" ht="14.45" customHeight="1" x14ac:dyDescent="0.2">
      <c r="A50" s="821" t="s">
        <v>1979</v>
      </c>
      <c r="B50" s="822" t="s">
        <v>1980</v>
      </c>
      <c r="C50" s="822" t="s">
        <v>1734</v>
      </c>
      <c r="D50" s="822" t="s">
        <v>2007</v>
      </c>
      <c r="E50" s="822" t="s">
        <v>2008</v>
      </c>
      <c r="F50" s="831">
        <v>1</v>
      </c>
      <c r="G50" s="831">
        <v>365</v>
      </c>
      <c r="H50" s="831"/>
      <c r="I50" s="831">
        <v>365</v>
      </c>
      <c r="J50" s="831"/>
      <c r="K50" s="831"/>
      <c r="L50" s="831"/>
      <c r="M50" s="831"/>
      <c r="N50" s="831"/>
      <c r="O50" s="831"/>
      <c r="P50" s="827"/>
      <c r="Q50" s="832"/>
    </row>
    <row r="51" spans="1:17" ht="14.45" customHeight="1" x14ac:dyDescent="0.2">
      <c r="A51" s="821" t="s">
        <v>1979</v>
      </c>
      <c r="B51" s="822" t="s">
        <v>1980</v>
      </c>
      <c r="C51" s="822" t="s">
        <v>1734</v>
      </c>
      <c r="D51" s="822" t="s">
        <v>2009</v>
      </c>
      <c r="E51" s="822" t="s">
        <v>2010</v>
      </c>
      <c r="F51" s="831">
        <v>4</v>
      </c>
      <c r="G51" s="831">
        <v>2252</v>
      </c>
      <c r="H51" s="831"/>
      <c r="I51" s="831">
        <v>563</v>
      </c>
      <c r="J51" s="831">
        <v>4</v>
      </c>
      <c r="K51" s="831">
        <v>2256</v>
      </c>
      <c r="L51" s="831"/>
      <c r="M51" s="831">
        <v>564</v>
      </c>
      <c r="N51" s="831">
        <v>1</v>
      </c>
      <c r="O51" s="831">
        <v>566</v>
      </c>
      <c r="P51" s="827"/>
      <c r="Q51" s="832">
        <v>566</v>
      </c>
    </row>
    <row r="52" spans="1:17" ht="14.45" customHeight="1" x14ac:dyDescent="0.2">
      <c r="A52" s="821" t="s">
        <v>1979</v>
      </c>
      <c r="B52" s="822" t="s">
        <v>1980</v>
      </c>
      <c r="C52" s="822" t="s">
        <v>1734</v>
      </c>
      <c r="D52" s="822" t="s">
        <v>2011</v>
      </c>
      <c r="E52" s="822" t="s">
        <v>2012</v>
      </c>
      <c r="F52" s="831">
        <v>4</v>
      </c>
      <c r="G52" s="831">
        <v>1660</v>
      </c>
      <c r="H52" s="831"/>
      <c r="I52" s="831">
        <v>415</v>
      </c>
      <c r="J52" s="831">
        <v>3</v>
      </c>
      <c r="K52" s="831">
        <v>1248</v>
      </c>
      <c r="L52" s="831"/>
      <c r="M52" s="831">
        <v>416</v>
      </c>
      <c r="N52" s="831">
        <v>2</v>
      </c>
      <c r="O52" s="831">
        <v>836</v>
      </c>
      <c r="P52" s="827"/>
      <c r="Q52" s="832">
        <v>418</v>
      </c>
    </row>
    <row r="53" spans="1:17" ht="14.45" customHeight="1" x14ac:dyDescent="0.2">
      <c r="A53" s="821" t="s">
        <v>1979</v>
      </c>
      <c r="B53" s="822" t="s">
        <v>1980</v>
      </c>
      <c r="C53" s="822" t="s">
        <v>1734</v>
      </c>
      <c r="D53" s="822" t="s">
        <v>2013</v>
      </c>
      <c r="E53" s="822" t="s">
        <v>2014</v>
      </c>
      <c r="F53" s="831">
        <v>171</v>
      </c>
      <c r="G53" s="831">
        <v>67887</v>
      </c>
      <c r="H53" s="831"/>
      <c r="I53" s="831">
        <v>397</v>
      </c>
      <c r="J53" s="831">
        <v>144</v>
      </c>
      <c r="K53" s="831">
        <v>57312</v>
      </c>
      <c r="L53" s="831"/>
      <c r="M53" s="831">
        <v>398</v>
      </c>
      <c r="N53" s="831">
        <v>152</v>
      </c>
      <c r="O53" s="831">
        <v>60800</v>
      </c>
      <c r="P53" s="827"/>
      <c r="Q53" s="832">
        <v>400</v>
      </c>
    </row>
    <row r="54" spans="1:17" ht="14.45" customHeight="1" x14ac:dyDescent="0.2">
      <c r="A54" s="821" t="s">
        <v>1979</v>
      </c>
      <c r="B54" s="822" t="s">
        <v>1980</v>
      </c>
      <c r="C54" s="822" t="s">
        <v>1734</v>
      </c>
      <c r="D54" s="822" t="s">
        <v>2015</v>
      </c>
      <c r="E54" s="822" t="s">
        <v>2016</v>
      </c>
      <c r="F54" s="831">
        <v>2</v>
      </c>
      <c r="G54" s="831">
        <v>60</v>
      </c>
      <c r="H54" s="831"/>
      <c r="I54" s="831">
        <v>30</v>
      </c>
      <c r="J54" s="831"/>
      <c r="K54" s="831"/>
      <c r="L54" s="831"/>
      <c r="M54" s="831"/>
      <c r="N54" s="831">
        <v>2</v>
      </c>
      <c r="O54" s="831">
        <v>62</v>
      </c>
      <c r="P54" s="827"/>
      <c r="Q54" s="832">
        <v>31</v>
      </c>
    </row>
    <row r="55" spans="1:17" ht="14.45" customHeight="1" x14ac:dyDescent="0.2">
      <c r="A55" s="821" t="s">
        <v>1979</v>
      </c>
      <c r="B55" s="822" t="s">
        <v>1980</v>
      </c>
      <c r="C55" s="822" t="s">
        <v>1734</v>
      </c>
      <c r="D55" s="822" t="s">
        <v>2017</v>
      </c>
      <c r="E55" s="822" t="s">
        <v>2018</v>
      </c>
      <c r="F55" s="831">
        <v>1</v>
      </c>
      <c r="G55" s="831">
        <v>50</v>
      </c>
      <c r="H55" s="831"/>
      <c r="I55" s="831">
        <v>50</v>
      </c>
      <c r="J55" s="831">
        <v>1</v>
      </c>
      <c r="K55" s="831">
        <v>50</v>
      </c>
      <c r="L55" s="831"/>
      <c r="M55" s="831">
        <v>50</v>
      </c>
      <c r="N55" s="831"/>
      <c r="O55" s="831"/>
      <c r="P55" s="827"/>
      <c r="Q55" s="832"/>
    </row>
    <row r="56" spans="1:17" ht="14.45" customHeight="1" x14ac:dyDescent="0.2">
      <c r="A56" s="821" t="s">
        <v>1979</v>
      </c>
      <c r="B56" s="822" t="s">
        <v>1980</v>
      </c>
      <c r="C56" s="822" t="s">
        <v>1734</v>
      </c>
      <c r="D56" s="822" t="s">
        <v>2019</v>
      </c>
      <c r="E56" s="822" t="s">
        <v>2020</v>
      </c>
      <c r="F56" s="831">
        <v>1</v>
      </c>
      <c r="G56" s="831">
        <v>13</v>
      </c>
      <c r="H56" s="831"/>
      <c r="I56" s="831">
        <v>13</v>
      </c>
      <c r="J56" s="831"/>
      <c r="K56" s="831"/>
      <c r="L56" s="831"/>
      <c r="M56" s="831"/>
      <c r="N56" s="831"/>
      <c r="O56" s="831"/>
      <c r="P56" s="827"/>
      <c r="Q56" s="832"/>
    </row>
    <row r="57" spans="1:17" ht="14.45" customHeight="1" x14ac:dyDescent="0.2">
      <c r="A57" s="821" t="s">
        <v>1979</v>
      </c>
      <c r="B57" s="822" t="s">
        <v>1980</v>
      </c>
      <c r="C57" s="822" t="s">
        <v>1734</v>
      </c>
      <c r="D57" s="822" t="s">
        <v>2021</v>
      </c>
      <c r="E57" s="822" t="s">
        <v>2022</v>
      </c>
      <c r="F57" s="831">
        <v>10</v>
      </c>
      <c r="G57" s="831">
        <v>1840</v>
      </c>
      <c r="H57" s="831"/>
      <c r="I57" s="831">
        <v>184</v>
      </c>
      <c r="J57" s="831">
        <v>3</v>
      </c>
      <c r="K57" s="831">
        <v>555</v>
      </c>
      <c r="L57" s="831"/>
      <c r="M57" s="831">
        <v>185</v>
      </c>
      <c r="N57" s="831">
        <v>5</v>
      </c>
      <c r="O57" s="831">
        <v>935</v>
      </c>
      <c r="P57" s="827"/>
      <c r="Q57" s="832">
        <v>187</v>
      </c>
    </row>
    <row r="58" spans="1:17" ht="14.45" customHeight="1" x14ac:dyDescent="0.2">
      <c r="A58" s="821" t="s">
        <v>1979</v>
      </c>
      <c r="B58" s="822" t="s">
        <v>1980</v>
      </c>
      <c r="C58" s="822" t="s">
        <v>1734</v>
      </c>
      <c r="D58" s="822" t="s">
        <v>2023</v>
      </c>
      <c r="E58" s="822" t="s">
        <v>2024</v>
      </c>
      <c r="F58" s="831">
        <v>1</v>
      </c>
      <c r="G58" s="831">
        <v>73</v>
      </c>
      <c r="H58" s="831"/>
      <c r="I58" s="831">
        <v>73</v>
      </c>
      <c r="J58" s="831"/>
      <c r="K58" s="831"/>
      <c r="L58" s="831"/>
      <c r="M58" s="831"/>
      <c r="N58" s="831"/>
      <c r="O58" s="831"/>
      <c r="P58" s="827"/>
      <c r="Q58" s="832"/>
    </row>
    <row r="59" spans="1:17" ht="14.45" customHeight="1" x14ac:dyDescent="0.2">
      <c r="A59" s="821" t="s">
        <v>1979</v>
      </c>
      <c r="B59" s="822" t="s">
        <v>1980</v>
      </c>
      <c r="C59" s="822" t="s">
        <v>1734</v>
      </c>
      <c r="D59" s="822" t="s">
        <v>2025</v>
      </c>
      <c r="E59" s="822" t="s">
        <v>2026</v>
      </c>
      <c r="F59" s="831">
        <v>4</v>
      </c>
      <c r="G59" s="831">
        <v>740</v>
      </c>
      <c r="H59" s="831"/>
      <c r="I59" s="831">
        <v>185</v>
      </c>
      <c r="J59" s="831">
        <v>3</v>
      </c>
      <c r="K59" s="831">
        <v>558</v>
      </c>
      <c r="L59" s="831"/>
      <c r="M59" s="831">
        <v>186</v>
      </c>
      <c r="N59" s="831">
        <v>5</v>
      </c>
      <c r="O59" s="831">
        <v>940</v>
      </c>
      <c r="P59" s="827"/>
      <c r="Q59" s="832">
        <v>188</v>
      </c>
    </row>
    <row r="60" spans="1:17" ht="14.45" customHeight="1" x14ac:dyDescent="0.2">
      <c r="A60" s="821" t="s">
        <v>1979</v>
      </c>
      <c r="B60" s="822" t="s">
        <v>1980</v>
      </c>
      <c r="C60" s="822" t="s">
        <v>1734</v>
      </c>
      <c r="D60" s="822" t="s">
        <v>2027</v>
      </c>
      <c r="E60" s="822" t="s">
        <v>2028</v>
      </c>
      <c r="F60" s="831">
        <v>5</v>
      </c>
      <c r="G60" s="831">
        <v>750</v>
      </c>
      <c r="H60" s="831"/>
      <c r="I60" s="831">
        <v>150</v>
      </c>
      <c r="J60" s="831">
        <v>6</v>
      </c>
      <c r="K60" s="831">
        <v>900</v>
      </c>
      <c r="L60" s="831"/>
      <c r="M60" s="831">
        <v>150</v>
      </c>
      <c r="N60" s="831"/>
      <c r="O60" s="831"/>
      <c r="P60" s="827"/>
      <c r="Q60" s="832"/>
    </row>
    <row r="61" spans="1:17" ht="14.45" customHeight="1" x14ac:dyDescent="0.2">
      <c r="A61" s="821" t="s">
        <v>1979</v>
      </c>
      <c r="B61" s="822" t="s">
        <v>1980</v>
      </c>
      <c r="C61" s="822" t="s">
        <v>1734</v>
      </c>
      <c r="D61" s="822" t="s">
        <v>2029</v>
      </c>
      <c r="E61" s="822" t="s">
        <v>2030</v>
      </c>
      <c r="F61" s="831">
        <v>2</v>
      </c>
      <c r="G61" s="831">
        <v>60</v>
      </c>
      <c r="H61" s="831"/>
      <c r="I61" s="831">
        <v>30</v>
      </c>
      <c r="J61" s="831"/>
      <c r="K61" s="831"/>
      <c r="L61" s="831"/>
      <c r="M61" s="831"/>
      <c r="N61" s="831">
        <v>2</v>
      </c>
      <c r="O61" s="831">
        <v>62</v>
      </c>
      <c r="P61" s="827"/>
      <c r="Q61" s="832">
        <v>31</v>
      </c>
    </row>
    <row r="62" spans="1:17" ht="14.45" customHeight="1" x14ac:dyDescent="0.2">
      <c r="A62" s="821" t="s">
        <v>1979</v>
      </c>
      <c r="B62" s="822" t="s">
        <v>1980</v>
      </c>
      <c r="C62" s="822" t="s">
        <v>1734</v>
      </c>
      <c r="D62" s="822" t="s">
        <v>2031</v>
      </c>
      <c r="E62" s="822" t="s">
        <v>2032</v>
      </c>
      <c r="F62" s="831">
        <v>1</v>
      </c>
      <c r="G62" s="831">
        <v>31</v>
      </c>
      <c r="H62" s="831"/>
      <c r="I62" s="831">
        <v>31</v>
      </c>
      <c r="J62" s="831"/>
      <c r="K62" s="831"/>
      <c r="L62" s="831"/>
      <c r="M62" s="831"/>
      <c r="N62" s="831">
        <v>2</v>
      </c>
      <c r="O62" s="831">
        <v>64</v>
      </c>
      <c r="P62" s="827"/>
      <c r="Q62" s="832">
        <v>32</v>
      </c>
    </row>
    <row r="63" spans="1:17" ht="14.45" customHeight="1" x14ac:dyDescent="0.2">
      <c r="A63" s="821" t="s">
        <v>1979</v>
      </c>
      <c r="B63" s="822" t="s">
        <v>1980</v>
      </c>
      <c r="C63" s="822" t="s">
        <v>1734</v>
      </c>
      <c r="D63" s="822" t="s">
        <v>2033</v>
      </c>
      <c r="E63" s="822" t="s">
        <v>2034</v>
      </c>
      <c r="F63" s="831">
        <v>1</v>
      </c>
      <c r="G63" s="831">
        <v>28</v>
      </c>
      <c r="H63" s="831"/>
      <c r="I63" s="831">
        <v>28</v>
      </c>
      <c r="J63" s="831"/>
      <c r="K63" s="831"/>
      <c r="L63" s="831"/>
      <c r="M63" s="831"/>
      <c r="N63" s="831">
        <v>2</v>
      </c>
      <c r="O63" s="831">
        <v>58</v>
      </c>
      <c r="P63" s="827"/>
      <c r="Q63" s="832">
        <v>29</v>
      </c>
    </row>
    <row r="64" spans="1:17" ht="14.45" customHeight="1" x14ac:dyDescent="0.2">
      <c r="A64" s="821" t="s">
        <v>1979</v>
      </c>
      <c r="B64" s="822" t="s">
        <v>1980</v>
      </c>
      <c r="C64" s="822" t="s">
        <v>1734</v>
      </c>
      <c r="D64" s="822" t="s">
        <v>2035</v>
      </c>
      <c r="E64" s="822" t="s">
        <v>2036</v>
      </c>
      <c r="F64" s="831"/>
      <c r="G64" s="831"/>
      <c r="H64" s="831"/>
      <c r="I64" s="831"/>
      <c r="J64" s="831">
        <v>1</v>
      </c>
      <c r="K64" s="831">
        <v>258</v>
      </c>
      <c r="L64" s="831"/>
      <c r="M64" s="831">
        <v>258</v>
      </c>
      <c r="N64" s="831"/>
      <c r="O64" s="831"/>
      <c r="P64" s="827"/>
      <c r="Q64" s="832"/>
    </row>
    <row r="65" spans="1:17" ht="14.45" customHeight="1" x14ac:dyDescent="0.2">
      <c r="A65" s="821" t="s">
        <v>1979</v>
      </c>
      <c r="B65" s="822" t="s">
        <v>1980</v>
      </c>
      <c r="C65" s="822" t="s">
        <v>1734</v>
      </c>
      <c r="D65" s="822" t="s">
        <v>2037</v>
      </c>
      <c r="E65" s="822" t="s">
        <v>2038</v>
      </c>
      <c r="F65" s="831">
        <v>2</v>
      </c>
      <c r="G65" s="831">
        <v>52</v>
      </c>
      <c r="H65" s="831"/>
      <c r="I65" s="831">
        <v>26</v>
      </c>
      <c r="J65" s="831"/>
      <c r="K65" s="831"/>
      <c r="L65" s="831"/>
      <c r="M65" s="831"/>
      <c r="N65" s="831">
        <v>2</v>
      </c>
      <c r="O65" s="831">
        <v>54</v>
      </c>
      <c r="P65" s="827"/>
      <c r="Q65" s="832">
        <v>27</v>
      </c>
    </row>
    <row r="66" spans="1:17" ht="14.45" customHeight="1" x14ac:dyDescent="0.2">
      <c r="A66" s="821" t="s">
        <v>1979</v>
      </c>
      <c r="B66" s="822" t="s">
        <v>1980</v>
      </c>
      <c r="C66" s="822" t="s">
        <v>1734</v>
      </c>
      <c r="D66" s="822" t="s">
        <v>2039</v>
      </c>
      <c r="E66" s="822" t="s">
        <v>2040</v>
      </c>
      <c r="F66" s="831"/>
      <c r="G66" s="831"/>
      <c r="H66" s="831"/>
      <c r="I66" s="831"/>
      <c r="J66" s="831"/>
      <c r="K66" s="831"/>
      <c r="L66" s="831"/>
      <c r="M66" s="831"/>
      <c r="N66" s="831">
        <v>2</v>
      </c>
      <c r="O66" s="831">
        <v>170</v>
      </c>
      <c r="P66" s="827"/>
      <c r="Q66" s="832">
        <v>85</v>
      </c>
    </row>
    <row r="67" spans="1:17" ht="14.45" customHeight="1" x14ac:dyDescent="0.2">
      <c r="A67" s="821" t="s">
        <v>1979</v>
      </c>
      <c r="B67" s="822" t="s">
        <v>1980</v>
      </c>
      <c r="C67" s="822" t="s">
        <v>1734</v>
      </c>
      <c r="D67" s="822" t="s">
        <v>2041</v>
      </c>
      <c r="E67" s="822" t="s">
        <v>2042</v>
      </c>
      <c r="F67" s="831">
        <v>194</v>
      </c>
      <c r="G67" s="831">
        <v>34338</v>
      </c>
      <c r="H67" s="831"/>
      <c r="I67" s="831">
        <v>177</v>
      </c>
      <c r="J67" s="831">
        <v>175</v>
      </c>
      <c r="K67" s="831">
        <v>31150</v>
      </c>
      <c r="L67" s="831"/>
      <c r="M67" s="831">
        <v>178</v>
      </c>
      <c r="N67" s="831">
        <v>159</v>
      </c>
      <c r="O67" s="831">
        <v>28620</v>
      </c>
      <c r="P67" s="827"/>
      <c r="Q67" s="832">
        <v>180</v>
      </c>
    </row>
    <row r="68" spans="1:17" ht="14.45" customHeight="1" x14ac:dyDescent="0.2">
      <c r="A68" s="821" t="s">
        <v>1979</v>
      </c>
      <c r="B68" s="822" t="s">
        <v>1980</v>
      </c>
      <c r="C68" s="822" t="s">
        <v>1734</v>
      </c>
      <c r="D68" s="822" t="s">
        <v>2043</v>
      </c>
      <c r="E68" s="822" t="s">
        <v>2044</v>
      </c>
      <c r="F68" s="831">
        <v>1</v>
      </c>
      <c r="G68" s="831">
        <v>16</v>
      </c>
      <c r="H68" s="831"/>
      <c r="I68" s="831">
        <v>16</v>
      </c>
      <c r="J68" s="831"/>
      <c r="K68" s="831"/>
      <c r="L68" s="831"/>
      <c r="M68" s="831"/>
      <c r="N68" s="831">
        <v>2</v>
      </c>
      <c r="O68" s="831">
        <v>32</v>
      </c>
      <c r="P68" s="827"/>
      <c r="Q68" s="832">
        <v>16</v>
      </c>
    </row>
    <row r="69" spans="1:17" ht="14.45" customHeight="1" x14ac:dyDescent="0.2">
      <c r="A69" s="821" t="s">
        <v>1979</v>
      </c>
      <c r="B69" s="822" t="s">
        <v>1980</v>
      </c>
      <c r="C69" s="822" t="s">
        <v>1734</v>
      </c>
      <c r="D69" s="822" t="s">
        <v>2045</v>
      </c>
      <c r="E69" s="822" t="s">
        <v>2046</v>
      </c>
      <c r="F69" s="831">
        <v>1</v>
      </c>
      <c r="G69" s="831">
        <v>23</v>
      </c>
      <c r="H69" s="831"/>
      <c r="I69" s="831">
        <v>23</v>
      </c>
      <c r="J69" s="831"/>
      <c r="K69" s="831"/>
      <c r="L69" s="831"/>
      <c r="M69" s="831"/>
      <c r="N69" s="831">
        <v>2</v>
      </c>
      <c r="O69" s="831">
        <v>48</v>
      </c>
      <c r="P69" s="827"/>
      <c r="Q69" s="832">
        <v>24</v>
      </c>
    </row>
    <row r="70" spans="1:17" ht="14.45" customHeight="1" x14ac:dyDescent="0.2">
      <c r="A70" s="821" t="s">
        <v>1979</v>
      </c>
      <c r="B70" s="822" t="s">
        <v>1980</v>
      </c>
      <c r="C70" s="822" t="s">
        <v>1734</v>
      </c>
      <c r="D70" s="822" t="s">
        <v>2047</v>
      </c>
      <c r="E70" s="822" t="s">
        <v>2048</v>
      </c>
      <c r="F70" s="831"/>
      <c r="G70" s="831"/>
      <c r="H70" s="831"/>
      <c r="I70" s="831"/>
      <c r="J70" s="831"/>
      <c r="K70" s="831"/>
      <c r="L70" s="831"/>
      <c r="M70" s="831"/>
      <c r="N70" s="831">
        <v>2</v>
      </c>
      <c r="O70" s="831">
        <v>74</v>
      </c>
      <c r="P70" s="827"/>
      <c r="Q70" s="832">
        <v>37</v>
      </c>
    </row>
    <row r="71" spans="1:17" ht="14.45" customHeight="1" x14ac:dyDescent="0.2">
      <c r="A71" s="821" t="s">
        <v>1979</v>
      </c>
      <c r="B71" s="822" t="s">
        <v>1980</v>
      </c>
      <c r="C71" s="822" t="s">
        <v>1734</v>
      </c>
      <c r="D71" s="822" t="s">
        <v>2049</v>
      </c>
      <c r="E71" s="822" t="s">
        <v>2050</v>
      </c>
      <c r="F71" s="831">
        <v>2</v>
      </c>
      <c r="G71" s="831">
        <v>46</v>
      </c>
      <c r="H71" s="831"/>
      <c r="I71" s="831">
        <v>23</v>
      </c>
      <c r="J71" s="831"/>
      <c r="K71" s="831"/>
      <c r="L71" s="831"/>
      <c r="M71" s="831"/>
      <c r="N71" s="831">
        <v>2</v>
      </c>
      <c r="O71" s="831">
        <v>48</v>
      </c>
      <c r="P71" s="827"/>
      <c r="Q71" s="832">
        <v>24</v>
      </c>
    </row>
    <row r="72" spans="1:17" ht="14.45" customHeight="1" x14ac:dyDescent="0.2">
      <c r="A72" s="821" t="s">
        <v>1979</v>
      </c>
      <c r="B72" s="822" t="s">
        <v>1980</v>
      </c>
      <c r="C72" s="822" t="s">
        <v>1734</v>
      </c>
      <c r="D72" s="822" t="s">
        <v>2051</v>
      </c>
      <c r="E72" s="822" t="s">
        <v>2052</v>
      </c>
      <c r="F72" s="831"/>
      <c r="G72" s="831"/>
      <c r="H72" s="831"/>
      <c r="I72" s="831"/>
      <c r="J72" s="831">
        <v>1</v>
      </c>
      <c r="K72" s="831">
        <v>404</v>
      </c>
      <c r="L72" s="831"/>
      <c r="M72" s="831">
        <v>404</v>
      </c>
      <c r="N72" s="831"/>
      <c r="O72" s="831"/>
      <c r="P72" s="827"/>
      <c r="Q72" s="832"/>
    </row>
    <row r="73" spans="1:17" ht="14.45" customHeight="1" x14ac:dyDescent="0.2">
      <c r="A73" s="821" t="s">
        <v>1979</v>
      </c>
      <c r="B73" s="822" t="s">
        <v>1980</v>
      </c>
      <c r="C73" s="822" t="s">
        <v>1734</v>
      </c>
      <c r="D73" s="822" t="s">
        <v>2053</v>
      </c>
      <c r="E73" s="822" t="s">
        <v>2054</v>
      </c>
      <c r="F73" s="831">
        <v>3</v>
      </c>
      <c r="G73" s="831">
        <v>1767</v>
      </c>
      <c r="H73" s="831"/>
      <c r="I73" s="831">
        <v>589</v>
      </c>
      <c r="J73" s="831">
        <v>3</v>
      </c>
      <c r="K73" s="831">
        <v>1770</v>
      </c>
      <c r="L73" s="831"/>
      <c r="M73" s="831">
        <v>590</v>
      </c>
      <c r="N73" s="831">
        <v>1</v>
      </c>
      <c r="O73" s="831">
        <v>592</v>
      </c>
      <c r="P73" s="827"/>
      <c r="Q73" s="832">
        <v>592</v>
      </c>
    </row>
    <row r="74" spans="1:17" ht="14.45" customHeight="1" x14ac:dyDescent="0.2">
      <c r="A74" s="821" t="s">
        <v>1979</v>
      </c>
      <c r="B74" s="822" t="s">
        <v>1980</v>
      </c>
      <c r="C74" s="822" t="s">
        <v>1734</v>
      </c>
      <c r="D74" s="822" t="s">
        <v>2055</v>
      </c>
      <c r="E74" s="822" t="s">
        <v>2056</v>
      </c>
      <c r="F74" s="831">
        <v>1</v>
      </c>
      <c r="G74" s="831">
        <v>29</v>
      </c>
      <c r="H74" s="831"/>
      <c r="I74" s="831">
        <v>29</v>
      </c>
      <c r="J74" s="831"/>
      <c r="K74" s="831"/>
      <c r="L74" s="831"/>
      <c r="M74" s="831"/>
      <c r="N74" s="831">
        <v>2</v>
      </c>
      <c r="O74" s="831">
        <v>60</v>
      </c>
      <c r="P74" s="827"/>
      <c r="Q74" s="832">
        <v>30</v>
      </c>
    </row>
    <row r="75" spans="1:17" ht="14.45" customHeight="1" x14ac:dyDescent="0.2">
      <c r="A75" s="821" t="s">
        <v>1979</v>
      </c>
      <c r="B75" s="822" t="s">
        <v>1980</v>
      </c>
      <c r="C75" s="822" t="s">
        <v>1734</v>
      </c>
      <c r="D75" s="822" t="s">
        <v>2057</v>
      </c>
      <c r="E75" s="822" t="s">
        <v>2058</v>
      </c>
      <c r="F75" s="831">
        <v>174</v>
      </c>
      <c r="G75" s="831">
        <v>2784</v>
      </c>
      <c r="H75" s="831"/>
      <c r="I75" s="831">
        <v>16</v>
      </c>
      <c r="J75" s="831">
        <v>144</v>
      </c>
      <c r="K75" s="831">
        <v>2304</v>
      </c>
      <c r="L75" s="831"/>
      <c r="M75" s="831">
        <v>16</v>
      </c>
      <c r="N75" s="831">
        <v>152</v>
      </c>
      <c r="O75" s="831">
        <v>2432</v>
      </c>
      <c r="P75" s="827"/>
      <c r="Q75" s="832">
        <v>16</v>
      </c>
    </row>
    <row r="76" spans="1:17" ht="14.45" customHeight="1" x14ac:dyDescent="0.2">
      <c r="A76" s="821" t="s">
        <v>1979</v>
      </c>
      <c r="B76" s="822" t="s">
        <v>1980</v>
      </c>
      <c r="C76" s="822" t="s">
        <v>1734</v>
      </c>
      <c r="D76" s="822" t="s">
        <v>2059</v>
      </c>
      <c r="E76" s="822" t="s">
        <v>2060</v>
      </c>
      <c r="F76" s="831">
        <v>176</v>
      </c>
      <c r="G76" s="831">
        <v>3520</v>
      </c>
      <c r="H76" s="831"/>
      <c r="I76" s="831">
        <v>20</v>
      </c>
      <c r="J76" s="831">
        <v>144</v>
      </c>
      <c r="K76" s="831">
        <v>2880</v>
      </c>
      <c r="L76" s="831"/>
      <c r="M76" s="831">
        <v>20</v>
      </c>
      <c r="N76" s="831">
        <v>166</v>
      </c>
      <c r="O76" s="831">
        <v>3320</v>
      </c>
      <c r="P76" s="827"/>
      <c r="Q76" s="832">
        <v>20</v>
      </c>
    </row>
    <row r="77" spans="1:17" ht="14.45" customHeight="1" x14ac:dyDescent="0.2">
      <c r="A77" s="821" t="s">
        <v>1979</v>
      </c>
      <c r="B77" s="822" t="s">
        <v>1980</v>
      </c>
      <c r="C77" s="822" t="s">
        <v>1734</v>
      </c>
      <c r="D77" s="822" t="s">
        <v>2061</v>
      </c>
      <c r="E77" s="822" t="s">
        <v>2062</v>
      </c>
      <c r="F77" s="831">
        <v>177</v>
      </c>
      <c r="G77" s="831">
        <v>3540</v>
      </c>
      <c r="H77" s="831"/>
      <c r="I77" s="831">
        <v>20</v>
      </c>
      <c r="J77" s="831">
        <v>144</v>
      </c>
      <c r="K77" s="831">
        <v>2880</v>
      </c>
      <c r="L77" s="831"/>
      <c r="M77" s="831">
        <v>20</v>
      </c>
      <c r="N77" s="831">
        <v>156</v>
      </c>
      <c r="O77" s="831">
        <v>3120</v>
      </c>
      <c r="P77" s="827"/>
      <c r="Q77" s="832">
        <v>20</v>
      </c>
    </row>
    <row r="78" spans="1:17" ht="14.45" customHeight="1" x14ac:dyDescent="0.2">
      <c r="A78" s="821" t="s">
        <v>1979</v>
      </c>
      <c r="B78" s="822" t="s">
        <v>1980</v>
      </c>
      <c r="C78" s="822" t="s">
        <v>1734</v>
      </c>
      <c r="D78" s="822" t="s">
        <v>2063</v>
      </c>
      <c r="E78" s="822" t="s">
        <v>2064</v>
      </c>
      <c r="F78" s="831">
        <v>1</v>
      </c>
      <c r="G78" s="831">
        <v>190</v>
      </c>
      <c r="H78" s="831"/>
      <c r="I78" s="831">
        <v>190</v>
      </c>
      <c r="J78" s="831"/>
      <c r="K78" s="831"/>
      <c r="L78" s="831"/>
      <c r="M78" s="831"/>
      <c r="N78" s="831"/>
      <c r="O78" s="831"/>
      <c r="P78" s="827"/>
      <c r="Q78" s="832"/>
    </row>
    <row r="79" spans="1:17" ht="14.45" customHeight="1" x14ac:dyDescent="0.2">
      <c r="A79" s="821" t="s">
        <v>1979</v>
      </c>
      <c r="B79" s="822" t="s">
        <v>1980</v>
      </c>
      <c r="C79" s="822" t="s">
        <v>1734</v>
      </c>
      <c r="D79" s="822" t="s">
        <v>2065</v>
      </c>
      <c r="E79" s="822" t="s">
        <v>2066</v>
      </c>
      <c r="F79" s="831"/>
      <c r="G79" s="831"/>
      <c r="H79" s="831"/>
      <c r="I79" s="831"/>
      <c r="J79" s="831"/>
      <c r="K79" s="831"/>
      <c r="L79" s="831"/>
      <c r="M79" s="831"/>
      <c r="N79" s="831">
        <v>1</v>
      </c>
      <c r="O79" s="831">
        <v>271</v>
      </c>
      <c r="P79" s="827"/>
      <c r="Q79" s="832">
        <v>271</v>
      </c>
    </row>
    <row r="80" spans="1:17" ht="14.45" customHeight="1" x14ac:dyDescent="0.2">
      <c r="A80" s="821" t="s">
        <v>1979</v>
      </c>
      <c r="B80" s="822" t="s">
        <v>1980</v>
      </c>
      <c r="C80" s="822" t="s">
        <v>1734</v>
      </c>
      <c r="D80" s="822" t="s">
        <v>2067</v>
      </c>
      <c r="E80" s="822" t="s">
        <v>2068</v>
      </c>
      <c r="F80" s="831"/>
      <c r="G80" s="831"/>
      <c r="H80" s="831"/>
      <c r="I80" s="831"/>
      <c r="J80" s="831"/>
      <c r="K80" s="831"/>
      <c r="L80" s="831"/>
      <c r="M80" s="831"/>
      <c r="N80" s="831">
        <v>2</v>
      </c>
      <c r="O80" s="831">
        <v>170</v>
      </c>
      <c r="P80" s="827"/>
      <c r="Q80" s="832">
        <v>85</v>
      </c>
    </row>
    <row r="81" spans="1:17" ht="14.45" customHeight="1" x14ac:dyDescent="0.2">
      <c r="A81" s="821" t="s">
        <v>1979</v>
      </c>
      <c r="B81" s="822" t="s">
        <v>1980</v>
      </c>
      <c r="C81" s="822" t="s">
        <v>1734</v>
      </c>
      <c r="D81" s="822" t="s">
        <v>2069</v>
      </c>
      <c r="E81" s="822" t="s">
        <v>2070</v>
      </c>
      <c r="F81" s="831">
        <v>183</v>
      </c>
      <c r="G81" s="831">
        <v>48678</v>
      </c>
      <c r="H81" s="831"/>
      <c r="I81" s="831">
        <v>266</v>
      </c>
      <c r="J81" s="831">
        <v>172</v>
      </c>
      <c r="K81" s="831">
        <v>45924</v>
      </c>
      <c r="L81" s="831"/>
      <c r="M81" s="831">
        <v>267</v>
      </c>
      <c r="N81" s="831">
        <v>175</v>
      </c>
      <c r="O81" s="831">
        <v>47075</v>
      </c>
      <c r="P81" s="827"/>
      <c r="Q81" s="832">
        <v>269</v>
      </c>
    </row>
    <row r="82" spans="1:17" ht="14.45" customHeight="1" x14ac:dyDescent="0.2">
      <c r="A82" s="821" t="s">
        <v>1979</v>
      </c>
      <c r="B82" s="822" t="s">
        <v>1980</v>
      </c>
      <c r="C82" s="822" t="s">
        <v>1734</v>
      </c>
      <c r="D82" s="822" t="s">
        <v>2071</v>
      </c>
      <c r="E82" s="822" t="s">
        <v>2072</v>
      </c>
      <c r="F82" s="831">
        <v>1</v>
      </c>
      <c r="G82" s="831">
        <v>22</v>
      </c>
      <c r="H82" s="831"/>
      <c r="I82" s="831">
        <v>22</v>
      </c>
      <c r="J82" s="831"/>
      <c r="K82" s="831"/>
      <c r="L82" s="831"/>
      <c r="M82" s="831"/>
      <c r="N82" s="831"/>
      <c r="O82" s="831"/>
      <c r="P82" s="827"/>
      <c r="Q82" s="832"/>
    </row>
    <row r="83" spans="1:17" ht="14.45" customHeight="1" x14ac:dyDescent="0.2">
      <c r="A83" s="821" t="s">
        <v>1979</v>
      </c>
      <c r="B83" s="822" t="s">
        <v>1980</v>
      </c>
      <c r="C83" s="822" t="s">
        <v>1734</v>
      </c>
      <c r="D83" s="822" t="s">
        <v>2073</v>
      </c>
      <c r="E83" s="822" t="s">
        <v>2074</v>
      </c>
      <c r="F83" s="831"/>
      <c r="G83" s="831"/>
      <c r="H83" s="831"/>
      <c r="I83" s="831"/>
      <c r="J83" s="831"/>
      <c r="K83" s="831"/>
      <c r="L83" s="831"/>
      <c r="M83" s="831"/>
      <c r="N83" s="831">
        <v>2</v>
      </c>
      <c r="O83" s="831">
        <v>46</v>
      </c>
      <c r="P83" s="827"/>
      <c r="Q83" s="832">
        <v>23</v>
      </c>
    </row>
    <row r="84" spans="1:17" ht="14.45" customHeight="1" x14ac:dyDescent="0.2">
      <c r="A84" s="821" t="s">
        <v>1979</v>
      </c>
      <c r="B84" s="822" t="s">
        <v>1980</v>
      </c>
      <c r="C84" s="822" t="s">
        <v>1734</v>
      </c>
      <c r="D84" s="822" t="s">
        <v>2075</v>
      </c>
      <c r="E84" s="822" t="s">
        <v>2076</v>
      </c>
      <c r="F84" s="831">
        <v>1</v>
      </c>
      <c r="G84" s="831">
        <v>127</v>
      </c>
      <c r="H84" s="831"/>
      <c r="I84" s="831">
        <v>127</v>
      </c>
      <c r="J84" s="831"/>
      <c r="K84" s="831"/>
      <c r="L84" s="831"/>
      <c r="M84" s="831"/>
      <c r="N84" s="831">
        <v>1</v>
      </c>
      <c r="O84" s="831">
        <v>128</v>
      </c>
      <c r="P84" s="827"/>
      <c r="Q84" s="832">
        <v>128</v>
      </c>
    </row>
    <row r="85" spans="1:17" ht="14.45" customHeight="1" x14ac:dyDescent="0.2">
      <c r="A85" s="821" t="s">
        <v>1979</v>
      </c>
      <c r="B85" s="822" t="s">
        <v>1980</v>
      </c>
      <c r="C85" s="822" t="s">
        <v>1734</v>
      </c>
      <c r="D85" s="822" t="s">
        <v>2077</v>
      </c>
      <c r="E85" s="822" t="s">
        <v>2078</v>
      </c>
      <c r="F85" s="831">
        <v>184</v>
      </c>
      <c r="G85" s="831">
        <v>6808</v>
      </c>
      <c r="H85" s="831"/>
      <c r="I85" s="831">
        <v>37</v>
      </c>
      <c r="J85" s="831">
        <v>157</v>
      </c>
      <c r="K85" s="831">
        <v>5809</v>
      </c>
      <c r="L85" s="831"/>
      <c r="M85" s="831">
        <v>37</v>
      </c>
      <c r="N85" s="831">
        <v>201</v>
      </c>
      <c r="O85" s="831">
        <v>7638</v>
      </c>
      <c r="P85" s="827"/>
      <c r="Q85" s="832">
        <v>38</v>
      </c>
    </row>
    <row r="86" spans="1:17" ht="14.45" customHeight="1" x14ac:dyDescent="0.2">
      <c r="A86" s="821" t="s">
        <v>1979</v>
      </c>
      <c r="B86" s="822" t="s">
        <v>1980</v>
      </c>
      <c r="C86" s="822" t="s">
        <v>1734</v>
      </c>
      <c r="D86" s="822" t="s">
        <v>2079</v>
      </c>
      <c r="E86" s="822" t="s">
        <v>2080</v>
      </c>
      <c r="F86" s="831"/>
      <c r="G86" s="831"/>
      <c r="H86" s="831"/>
      <c r="I86" s="831"/>
      <c r="J86" s="831">
        <v>1</v>
      </c>
      <c r="K86" s="831">
        <v>931</v>
      </c>
      <c r="L86" s="831"/>
      <c r="M86" s="831">
        <v>931</v>
      </c>
      <c r="N86" s="831"/>
      <c r="O86" s="831"/>
      <c r="P86" s="827"/>
      <c r="Q86" s="832"/>
    </row>
    <row r="87" spans="1:17" ht="14.45" customHeight="1" x14ac:dyDescent="0.2">
      <c r="A87" s="821" t="s">
        <v>1979</v>
      </c>
      <c r="B87" s="822" t="s">
        <v>1980</v>
      </c>
      <c r="C87" s="822" t="s">
        <v>1734</v>
      </c>
      <c r="D87" s="822" t="s">
        <v>2081</v>
      </c>
      <c r="E87" s="822" t="s">
        <v>2082</v>
      </c>
      <c r="F87" s="831">
        <v>1</v>
      </c>
      <c r="G87" s="831">
        <v>94</v>
      </c>
      <c r="H87" s="831"/>
      <c r="I87" s="831">
        <v>94</v>
      </c>
      <c r="J87" s="831"/>
      <c r="K87" s="831"/>
      <c r="L87" s="831"/>
      <c r="M87" s="831"/>
      <c r="N87" s="831"/>
      <c r="O87" s="831"/>
      <c r="P87" s="827"/>
      <c r="Q87" s="832"/>
    </row>
    <row r="88" spans="1:17" ht="14.45" customHeight="1" x14ac:dyDescent="0.2">
      <c r="A88" s="821" t="s">
        <v>2083</v>
      </c>
      <c r="B88" s="822" t="s">
        <v>2084</v>
      </c>
      <c r="C88" s="822" t="s">
        <v>1680</v>
      </c>
      <c r="D88" s="822" t="s">
        <v>2085</v>
      </c>
      <c r="E88" s="822" t="s">
        <v>2086</v>
      </c>
      <c r="F88" s="831">
        <v>0.5</v>
      </c>
      <c r="G88" s="831">
        <v>728.29</v>
      </c>
      <c r="H88" s="831"/>
      <c r="I88" s="831">
        <v>1456.58</v>
      </c>
      <c r="J88" s="831"/>
      <c r="K88" s="831"/>
      <c r="L88" s="831"/>
      <c r="M88" s="831"/>
      <c r="N88" s="831"/>
      <c r="O88" s="831"/>
      <c r="P88" s="827"/>
      <c r="Q88" s="832"/>
    </row>
    <row r="89" spans="1:17" ht="14.45" customHeight="1" x14ac:dyDescent="0.2">
      <c r="A89" s="821" t="s">
        <v>2083</v>
      </c>
      <c r="B89" s="822" t="s">
        <v>2084</v>
      </c>
      <c r="C89" s="822" t="s">
        <v>2087</v>
      </c>
      <c r="D89" s="822" t="s">
        <v>2088</v>
      </c>
      <c r="E89" s="822" t="s">
        <v>2089</v>
      </c>
      <c r="F89" s="831"/>
      <c r="G89" s="831"/>
      <c r="H89" s="831"/>
      <c r="I89" s="831"/>
      <c r="J89" s="831"/>
      <c r="K89" s="831"/>
      <c r="L89" s="831"/>
      <c r="M89" s="831"/>
      <c r="N89" s="831">
        <v>1</v>
      </c>
      <c r="O89" s="831">
        <v>411.4</v>
      </c>
      <c r="P89" s="827"/>
      <c r="Q89" s="832">
        <v>411.4</v>
      </c>
    </row>
    <row r="90" spans="1:17" ht="14.45" customHeight="1" x14ac:dyDescent="0.2">
      <c r="A90" s="821" t="s">
        <v>2083</v>
      </c>
      <c r="B90" s="822" t="s">
        <v>2084</v>
      </c>
      <c r="C90" s="822" t="s">
        <v>1734</v>
      </c>
      <c r="D90" s="822" t="s">
        <v>2090</v>
      </c>
      <c r="E90" s="822" t="s">
        <v>2091</v>
      </c>
      <c r="F90" s="831"/>
      <c r="G90" s="831"/>
      <c r="H90" s="831"/>
      <c r="I90" s="831"/>
      <c r="J90" s="831"/>
      <c r="K90" s="831"/>
      <c r="L90" s="831"/>
      <c r="M90" s="831"/>
      <c r="N90" s="831">
        <v>1</v>
      </c>
      <c r="O90" s="831">
        <v>379</v>
      </c>
      <c r="P90" s="827"/>
      <c r="Q90" s="832">
        <v>379</v>
      </c>
    </row>
    <row r="91" spans="1:17" ht="14.45" customHeight="1" x14ac:dyDescent="0.2">
      <c r="A91" s="821" t="s">
        <v>2083</v>
      </c>
      <c r="B91" s="822" t="s">
        <v>2084</v>
      </c>
      <c r="C91" s="822" t="s">
        <v>1734</v>
      </c>
      <c r="D91" s="822" t="s">
        <v>2092</v>
      </c>
      <c r="E91" s="822" t="s">
        <v>2093</v>
      </c>
      <c r="F91" s="831">
        <v>3</v>
      </c>
      <c r="G91" s="831">
        <v>15486</v>
      </c>
      <c r="H91" s="831"/>
      <c r="I91" s="831">
        <v>5162</v>
      </c>
      <c r="J91" s="831"/>
      <c r="K91" s="831"/>
      <c r="L91" s="831"/>
      <c r="M91" s="831"/>
      <c r="N91" s="831"/>
      <c r="O91" s="831"/>
      <c r="P91" s="827"/>
      <c r="Q91" s="832"/>
    </row>
    <row r="92" spans="1:17" ht="14.45" customHeight="1" x14ac:dyDescent="0.2">
      <c r="A92" s="821" t="s">
        <v>2083</v>
      </c>
      <c r="B92" s="822" t="s">
        <v>2084</v>
      </c>
      <c r="C92" s="822" t="s">
        <v>1734</v>
      </c>
      <c r="D92" s="822" t="s">
        <v>2094</v>
      </c>
      <c r="E92" s="822" t="s">
        <v>2095</v>
      </c>
      <c r="F92" s="831">
        <v>1</v>
      </c>
      <c r="G92" s="831">
        <v>2053</v>
      </c>
      <c r="H92" s="831"/>
      <c r="I92" s="831">
        <v>2053</v>
      </c>
      <c r="J92" s="831"/>
      <c r="K92" s="831"/>
      <c r="L92" s="831"/>
      <c r="M92" s="831"/>
      <c r="N92" s="831"/>
      <c r="O92" s="831"/>
      <c r="P92" s="827"/>
      <c r="Q92" s="832"/>
    </row>
    <row r="93" spans="1:17" ht="14.45" customHeight="1" x14ac:dyDescent="0.2">
      <c r="A93" s="821" t="s">
        <v>2083</v>
      </c>
      <c r="B93" s="822" t="s">
        <v>2084</v>
      </c>
      <c r="C93" s="822" t="s">
        <v>1734</v>
      </c>
      <c r="D93" s="822" t="s">
        <v>2096</v>
      </c>
      <c r="E93" s="822" t="s">
        <v>2097</v>
      </c>
      <c r="F93" s="831">
        <v>1</v>
      </c>
      <c r="G93" s="831">
        <v>2740</v>
      </c>
      <c r="H93" s="831"/>
      <c r="I93" s="831">
        <v>2740</v>
      </c>
      <c r="J93" s="831"/>
      <c r="K93" s="831"/>
      <c r="L93" s="831"/>
      <c r="M93" s="831"/>
      <c r="N93" s="831"/>
      <c r="O93" s="831"/>
      <c r="P93" s="827"/>
      <c r="Q93" s="832"/>
    </row>
    <row r="94" spans="1:17" ht="14.45" customHeight="1" x14ac:dyDescent="0.2">
      <c r="A94" s="821" t="s">
        <v>2083</v>
      </c>
      <c r="B94" s="822" t="s">
        <v>2084</v>
      </c>
      <c r="C94" s="822" t="s">
        <v>1734</v>
      </c>
      <c r="D94" s="822" t="s">
        <v>2098</v>
      </c>
      <c r="E94" s="822" t="s">
        <v>2099</v>
      </c>
      <c r="F94" s="831"/>
      <c r="G94" s="831"/>
      <c r="H94" s="831"/>
      <c r="I94" s="831"/>
      <c r="J94" s="831"/>
      <c r="K94" s="831"/>
      <c r="L94" s="831"/>
      <c r="M94" s="831"/>
      <c r="N94" s="831">
        <v>1</v>
      </c>
      <c r="O94" s="831">
        <v>365</v>
      </c>
      <c r="P94" s="827"/>
      <c r="Q94" s="832">
        <v>365</v>
      </c>
    </row>
    <row r="95" spans="1:17" ht="14.45" customHeight="1" x14ac:dyDescent="0.2">
      <c r="A95" s="821" t="s">
        <v>2083</v>
      </c>
      <c r="B95" s="822" t="s">
        <v>2084</v>
      </c>
      <c r="C95" s="822" t="s">
        <v>1734</v>
      </c>
      <c r="D95" s="822" t="s">
        <v>2100</v>
      </c>
      <c r="E95" s="822" t="s">
        <v>2101</v>
      </c>
      <c r="F95" s="831"/>
      <c r="G95" s="831"/>
      <c r="H95" s="831"/>
      <c r="I95" s="831"/>
      <c r="J95" s="831"/>
      <c r="K95" s="831"/>
      <c r="L95" s="831"/>
      <c r="M95" s="831"/>
      <c r="N95" s="831">
        <v>1</v>
      </c>
      <c r="O95" s="831">
        <v>0</v>
      </c>
      <c r="P95" s="827"/>
      <c r="Q95" s="832">
        <v>0</v>
      </c>
    </row>
    <row r="96" spans="1:17" ht="14.45" customHeight="1" x14ac:dyDescent="0.2">
      <c r="A96" s="821" t="s">
        <v>2102</v>
      </c>
      <c r="B96" s="822" t="s">
        <v>2103</v>
      </c>
      <c r="C96" s="822" t="s">
        <v>1734</v>
      </c>
      <c r="D96" s="822" t="s">
        <v>2104</v>
      </c>
      <c r="E96" s="822" t="s">
        <v>2105</v>
      </c>
      <c r="F96" s="831"/>
      <c r="G96" s="831"/>
      <c r="H96" s="831"/>
      <c r="I96" s="831"/>
      <c r="J96" s="831"/>
      <c r="K96" s="831"/>
      <c r="L96" s="831"/>
      <c r="M96" s="831"/>
      <c r="N96" s="831">
        <v>1</v>
      </c>
      <c r="O96" s="831">
        <v>63</v>
      </c>
      <c r="P96" s="827"/>
      <c r="Q96" s="832">
        <v>63</v>
      </c>
    </row>
    <row r="97" spans="1:17" ht="14.45" customHeight="1" x14ac:dyDescent="0.2">
      <c r="A97" s="821" t="s">
        <v>2102</v>
      </c>
      <c r="B97" s="822" t="s">
        <v>2103</v>
      </c>
      <c r="C97" s="822" t="s">
        <v>1734</v>
      </c>
      <c r="D97" s="822" t="s">
        <v>2106</v>
      </c>
      <c r="E97" s="822" t="s">
        <v>2107</v>
      </c>
      <c r="F97" s="831"/>
      <c r="G97" s="831"/>
      <c r="H97" s="831"/>
      <c r="I97" s="831"/>
      <c r="J97" s="831"/>
      <c r="K97" s="831"/>
      <c r="L97" s="831"/>
      <c r="M97" s="831"/>
      <c r="N97" s="831">
        <v>2</v>
      </c>
      <c r="O97" s="831">
        <v>390</v>
      </c>
      <c r="P97" s="827"/>
      <c r="Q97" s="832">
        <v>195</v>
      </c>
    </row>
    <row r="98" spans="1:17" ht="14.45" customHeight="1" x14ac:dyDescent="0.2">
      <c r="A98" s="821" t="s">
        <v>2102</v>
      </c>
      <c r="B98" s="822" t="s">
        <v>2103</v>
      </c>
      <c r="C98" s="822" t="s">
        <v>1734</v>
      </c>
      <c r="D98" s="822" t="s">
        <v>2108</v>
      </c>
      <c r="E98" s="822" t="s">
        <v>2109</v>
      </c>
      <c r="F98" s="831"/>
      <c r="G98" s="831"/>
      <c r="H98" s="831"/>
      <c r="I98" s="831"/>
      <c r="J98" s="831"/>
      <c r="K98" s="831"/>
      <c r="L98" s="831"/>
      <c r="M98" s="831"/>
      <c r="N98" s="831">
        <v>1</v>
      </c>
      <c r="O98" s="831">
        <v>40</v>
      </c>
      <c r="P98" s="827"/>
      <c r="Q98" s="832">
        <v>40</v>
      </c>
    </row>
    <row r="99" spans="1:17" ht="14.45" customHeight="1" x14ac:dyDescent="0.2">
      <c r="A99" s="821" t="s">
        <v>2102</v>
      </c>
      <c r="B99" s="822" t="s">
        <v>2103</v>
      </c>
      <c r="C99" s="822" t="s">
        <v>1734</v>
      </c>
      <c r="D99" s="822" t="s">
        <v>2110</v>
      </c>
      <c r="E99" s="822" t="s">
        <v>2111</v>
      </c>
      <c r="F99" s="831">
        <v>1</v>
      </c>
      <c r="G99" s="831">
        <v>268</v>
      </c>
      <c r="H99" s="831"/>
      <c r="I99" s="831">
        <v>268</v>
      </c>
      <c r="J99" s="831"/>
      <c r="K99" s="831"/>
      <c r="L99" s="831"/>
      <c r="M99" s="831"/>
      <c r="N99" s="831"/>
      <c r="O99" s="831"/>
      <c r="P99" s="827"/>
      <c r="Q99" s="832"/>
    </row>
    <row r="100" spans="1:17" ht="14.45" customHeight="1" x14ac:dyDescent="0.2">
      <c r="A100" s="821" t="s">
        <v>2102</v>
      </c>
      <c r="B100" s="822" t="s">
        <v>2103</v>
      </c>
      <c r="C100" s="822" t="s">
        <v>1734</v>
      </c>
      <c r="D100" s="822" t="s">
        <v>2112</v>
      </c>
      <c r="E100" s="822" t="s">
        <v>2113</v>
      </c>
      <c r="F100" s="831"/>
      <c r="G100" s="831"/>
      <c r="H100" s="831"/>
      <c r="I100" s="831"/>
      <c r="J100" s="831"/>
      <c r="K100" s="831"/>
      <c r="L100" s="831"/>
      <c r="M100" s="831"/>
      <c r="N100" s="831">
        <v>1</v>
      </c>
      <c r="O100" s="831">
        <v>541</v>
      </c>
      <c r="P100" s="827"/>
      <c r="Q100" s="832">
        <v>541</v>
      </c>
    </row>
    <row r="101" spans="1:17" ht="14.45" customHeight="1" x14ac:dyDescent="0.2">
      <c r="A101" s="821" t="s">
        <v>2102</v>
      </c>
      <c r="B101" s="822" t="s">
        <v>2103</v>
      </c>
      <c r="C101" s="822" t="s">
        <v>1734</v>
      </c>
      <c r="D101" s="822" t="s">
        <v>2114</v>
      </c>
      <c r="E101" s="822" t="s">
        <v>2115</v>
      </c>
      <c r="F101" s="831"/>
      <c r="G101" s="831"/>
      <c r="H101" s="831"/>
      <c r="I101" s="831"/>
      <c r="J101" s="831"/>
      <c r="K101" s="831"/>
      <c r="L101" s="831"/>
      <c r="M101" s="831"/>
      <c r="N101" s="831">
        <v>1</v>
      </c>
      <c r="O101" s="831">
        <v>400</v>
      </c>
      <c r="P101" s="827"/>
      <c r="Q101" s="832">
        <v>400</v>
      </c>
    </row>
    <row r="102" spans="1:17" ht="14.45" customHeight="1" x14ac:dyDescent="0.2">
      <c r="A102" s="821" t="s">
        <v>2102</v>
      </c>
      <c r="B102" s="822" t="s">
        <v>2103</v>
      </c>
      <c r="C102" s="822" t="s">
        <v>1734</v>
      </c>
      <c r="D102" s="822" t="s">
        <v>2116</v>
      </c>
      <c r="E102" s="822" t="s">
        <v>2117</v>
      </c>
      <c r="F102" s="831">
        <v>1</v>
      </c>
      <c r="G102" s="831">
        <v>500</v>
      </c>
      <c r="H102" s="831"/>
      <c r="I102" s="831">
        <v>500</v>
      </c>
      <c r="J102" s="831"/>
      <c r="K102" s="831"/>
      <c r="L102" s="831"/>
      <c r="M102" s="831"/>
      <c r="N102" s="831">
        <v>2</v>
      </c>
      <c r="O102" s="831">
        <v>1084</v>
      </c>
      <c r="P102" s="827"/>
      <c r="Q102" s="832">
        <v>542</v>
      </c>
    </row>
    <row r="103" spans="1:17" ht="14.45" customHeight="1" x14ac:dyDescent="0.2">
      <c r="A103" s="821" t="s">
        <v>2102</v>
      </c>
      <c r="B103" s="822" t="s">
        <v>2103</v>
      </c>
      <c r="C103" s="822" t="s">
        <v>1734</v>
      </c>
      <c r="D103" s="822" t="s">
        <v>2118</v>
      </c>
      <c r="E103" s="822" t="s">
        <v>2119</v>
      </c>
      <c r="F103" s="831">
        <v>4</v>
      </c>
      <c r="G103" s="831">
        <v>348</v>
      </c>
      <c r="H103" s="831"/>
      <c r="I103" s="831">
        <v>87</v>
      </c>
      <c r="J103" s="831"/>
      <c r="K103" s="831"/>
      <c r="L103" s="831"/>
      <c r="M103" s="831"/>
      <c r="N103" s="831">
        <v>10</v>
      </c>
      <c r="O103" s="831">
        <v>930</v>
      </c>
      <c r="P103" s="827"/>
      <c r="Q103" s="832">
        <v>93</v>
      </c>
    </row>
    <row r="104" spans="1:17" ht="14.45" customHeight="1" x14ac:dyDescent="0.2">
      <c r="A104" s="821" t="s">
        <v>2102</v>
      </c>
      <c r="B104" s="822" t="s">
        <v>2103</v>
      </c>
      <c r="C104" s="822" t="s">
        <v>1734</v>
      </c>
      <c r="D104" s="822" t="s">
        <v>2120</v>
      </c>
      <c r="E104" s="822" t="s">
        <v>2121</v>
      </c>
      <c r="F104" s="831">
        <v>1</v>
      </c>
      <c r="G104" s="831">
        <v>109</v>
      </c>
      <c r="H104" s="831"/>
      <c r="I104" s="831">
        <v>109</v>
      </c>
      <c r="J104" s="831"/>
      <c r="K104" s="831"/>
      <c r="L104" s="831"/>
      <c r="M104" s="831"/>
      <c r="N104" s="831">
        <v>2</v>
      </c>
      <c r="O104" s="831">
        <v>234</v>
      </c>
      <c r="P104" s="827"/>
      <c r="Q104" s="832">
        <v>117</v>
      </c>
    </row>
    <row r="105" spans="1:17" ht="14.45" customHeight="1" x14ac:dyDescent="0.2">
      <c r="A105" s="821" t="s">
        <v>2122</v>
      </c>
      <c r="B105" s="822" t="s">
        <v>2123</v>
      </c>
      <c r="C105" s="822" t="s">
        <v>1734</v>
      </c>
      <c r="D105" s="822" t="s">
        <v>2124</v>
      </c>
      <c r="E105" s="822" t="s">
        <v>2125</v>
      </c>
      <c r="F105" s="831">
        <v>6</v>
      </c>
      <c r="G105" s="831">
        <v>282</v>
      </c>
      <c r="H105" s="831"/>
      <c r="I105" s="831">
        <v>47</v>
      </c>
      <c r="J105" s="831"/>
      <c r="K105" s="831"/>
      <c r="L105" s="831"/>
      <c r="M105" s="831"/>
      <c r="N105" s="831"/>
      <c r="O105" s="831"/>
      <c r="P105" s="827"/>
      <c r="Q105" s="832"/>
    </row>
    <row r="106" spans="1:17" ht="14.45" customHeight="1" x14ac:dyDescent="0.2">
      <c r="A106" s="821" t="s">
        <v>2122</v>
      </c>
      <c r="B106" s="822" t="s">
        <v>2123</v>
      </c>
      <c r="C106" s="822" t="s">
        <v>1734</v>
      </c>
      <c r="D106" s="822" t="s">
        <v>2126</v>
      </c>
      <c r="E106" s="822" t="s">
        <v>2127</v>
      </c>
      <c r="F106" s="831">
        <v>1</v>
      </c>
      <c r="G106" s="831">
        <v>67</v>
      </c>
      <c r="H106" s="831"/>
      <c r="I106" s="831">
        <v>67</v>
      </c>
      <c r="J106" s="831"/>
      <c r="K106" s="831"/>
      <c r="L106" s="831"/>
      <c r="M106" s="831"/>
      <c r="N106" s="831"/>
      <c r="O106" s="831"/>
      <c r="P106" s="827"/>
      <c r="Q106" s="832"/>
    </row>
    <row r="107" spans="1:17" ht="14.45" customHeight="1" x14ac:dyDescent="0.2">
      <c r="A107" s="821" t="s">
        <v>2122</v>
      </c>
      <c r="B107" s="822" t="s">
        <v>2123</v>
      </c>
      <c r="C107" s="822" t="s">
        <v>1734</v>
      </c>
      <c r="D107" s="822" t="s">
        <v>2128</v>
      </c>
      <c r="E107" s="822" t="s">
        <v>2129</v>
      </c>
      <c r="F107" s="831">
        <v>1</v>
      </c>
      <c r="G107" s="831">
        <v>262</v>
      </c>
      <c r="H107" s="831"/>
      <c r="I107" s="831">
        <v>262</v>
      </c>
      <c r="J107" s="831"/>
      <c r="K107" s="831"/>
      <c r="L107" s="831"/>
      <c r="M107" s="831"/>
      <c r="N107" s="831"/>
      <c r="O107" s="831"/>
      <c r="P107" s="827"/>
      <c r="Q107" s="832"/>
    </row>
    <row r="108" spans="1:17" ht="14.45" customHeight="1" thickBot="1" x14ac:dyDescent="0.25">
      <c r="A108" s="813" t="s">
        <v>2122</v>
      </c>
      <c r="B108" s="814" t="s">
        <v>2123</v>
      </c>
      <c r="C108" s="814" t="s">
        <v>1734</v>
      </c>
      <c r="D108" s="814" t="s">
        <v>2130</v>
      </c>
      <c r="E108" s="814" t="s">
        <v>2131</v>
      </c>
      <c r="F108" s="833"/>
      <c r="G108" s="833"/>
      <c r="H108" s="833"/>
      <c r="I108" s="833"/>
      <c r="J108" s="833"/>
      <c r="K108" s="833"/>
      <c r="L108" s="833"/>
      <c r="M108" s="833"/>
      <c r="N108" s="833">
        <v>4</v>
      </c>
      <c r="O108" s="833">
        <v>5240</v>
      </c>
      <c r="P108" s="819"/>
      <c r="Q108" s="834">
        <v>1310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1F7EF693-456A-43EA-8A33-485DB5D9E20C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0" t="s">
        <v>328</v>
      </c>
      <c r="B2" s="189"/>
      <c r="C2" s="189"/>
      <c r="D2" s="189"/>
      <c r="E2" s="189"/>
      <c r="F2" s="189"/>
      <c r="G2" s="386"/>
      <c r="H2" s="386"/>
      <c r="I2" s="386"/>
      <c r="J2" s="189"/>
      <c r="K2" s="386"/>
      <c r="L2" s="386"/>
      <c r="M2" s="386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1309</v>
      </c>
      <c r="D3" s="193">
        <f>SUBTOTAL(9,D6:D1048576)</f>
        <v>1046</v>
      </c>
      <c r="E3" s="193">
        <f>SUBTOTAL(9,E6:E1048576)</f>
        <v>1308</v>
      </c>
      <c r="F3" s="194">
        <f>IF(OR(E3=0,D3=0),"",E3/D3)</f>
        <v>1.2504780114722753</v>
      </c>
      <c r="G3" s="387">
        <f>SUBTOTAL(9,G6:G1048576)</f>
        <v>1178.2349999999997</v>
      </c>
      <c r="H3" s="388">
        <f>SUBTOTAL(9,H6:H1048576)</f>
        <v>953.78220000000033</v>
      </c>
      <c r="I3" s="388">
        <f>SUBTOTAL(9,I6:I1048576)</f>
        <v>1178.9775000000002</v>
      </c>
      <c r="J3" s="194">
        <f>IF(OR(I3=0,H3=0),"",I3/H3)</f>
        <v>1.236107677413145</v>
      </c>
      <c r="K3" s="387">
        <f>SUBTOTAL(9,K6:K1048576)</f>
        <v>52.36</v>
      </c>
      <c r="L3" s="388">
        <f>SUBTOTAL(9,L6:L1048576)</f>
        <v>41.84</v>
      </c>
      <c r="M3" s="388">
        <f>SUBTOTAL(9,M6:M1048576)</f>
        <v>52.32</v>
      </c>
      <c r="N3" s="195">
        <f>IF(OR(M3=0,E3=0),"",M3*1000/E3)</f>
        <v>40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51"/>
      <c r="B5" s="952"/>
      <c r="C5" s="955">
        <v>2019</v>
      </c>
      <c r="D5" s="955">
        <v>2020</v>
      </c>
      <c r="E5" s="955">
        <v>2021</v>
      </c>
      <c r="F5" s="956" t="s">
        <v>2</v>
      </c>
      <c r="G5" s="960">
        <v>2019</v>
      </c>
      <c r="H5" s="955">
        <v>2020</v>
      </c>
      <c r="I5" s="955">
        <v>2021</v>
      </c>
      <c r="J5" s="956" t="s">
        <v>2</v>
      </c>
      <c r="K5" s="960">
        <v>2019</v>
      </c>
      <c r="L5" s="955">
        <v>2020</v>
      </c>
      <c r="M5" s="955">
        <v>2021</v>
      </c>
      <c r="N5" s="961" t="s">
        <v>92</v>
      </c>
    </row>
    <row r="6" spans="1:14" ht="14.45" customHeight="1" thickBot="1" x14ac:dyDescent="0.25">
      <c r="A6" s="953" t="s">
        <v>1908</v>
      </c>
      <c r="B6" s="954" t="s">
        <v>2133</v>
      </c>
      <c r="C6" s="957">
        <v>1309</v>
      </c>
      <c r="D6" s="958">
        <v>1046</v>
      </c>
      <c r="E6" s="958">
        <v>1308</v>
      </c>
      <c r="F6" s="959"/>
      <c r="G6" s="957">
        <v>1178.2349999999997</v>
      </c>
      <c r="H6" s="958">
        <v>953.78220000000033</v>
      </c>
      <c r="I6" s="958">
        <v>1178.9775000000002</v>
      </c>
      <c r="J6" s="959"/>
      <c r="K6" s="957">
        <v>52.36</v>
      </c>
      <c r="L6" s="958">
        <v>41.84</v>
      </c>
      <c r="M6" s="958">
        <v>52.32</v>
      </c>
      <c r="N6" s="962">
        <v>40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9CDFEDCB-3A07-4794-81F0-EA4A0F2C9E40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0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19"/>
      <c r="B3" s="320" t="s">
        <v>102</v>
      </c>
      <c r="C3" s="321" t="s">
        <v>103</v>
      </c>
      <c r="D3" s="321" t="s">
        <v>104</v>
      </c>
      <c r="E3" s="320" t="s">
        <v>105</v>
      </c>
      <c r="F3" s="321" t="s">
        <v>106</v>
      </c>
      <c r="G3" s="321" t="s">
        <v>107</v>
      </c>
      <c r="H3" s="321" t="s">
        <v>108</v>
      </c>
      <c r="I3" s="321" t="s">
        <v>109</v>
      </c>
      <c r="J3" s="321" t="s">
        <v>110</v>
      </c>
      <c r="K3" s="321" t="s">
        <v>111</v>
      </c>
      <c r="L3" s="321" t="s">
        <v>112</v>
      </c>
      <c r="M3" s="321" t="s">
        <v>113</v>
      </c>
    </row>
    <row r="4" spans="1:13" ht="14.45" customHeight="1" x14ac:dyDescent="0.2">
      <c r="A4" s="319" t="s">
        <v>101</v>
      </c>
      <c r="B4" s="322">
        <f>(B10+B8)/B6</f>
        <v>0.92302199740709767</v>
      </c>
      <c r="C4" s="322">
        <f t="shared" ref="C4:M4" si="0">(C10+C8)/C6</f>
        <v>0.89099386365796218</v>
      </c>
      <c r="D4" s="322">
        <f t="shared" si="0"/>
        <v>0.92176314862318975</v>
      </c>
      <c r="E4" s="322">
        <f t="shared" si="0"/>
        <v>0.82842885876527361</v>
      </c>
      <c r="F4" s="322">
        <f t="shared" si="0"/>
        <v>0.831753409578461</v>
      </c>
      <c r="G4" s="322">
        <f t="shared" si="0"/>
        <v>0.83828538496193905</v>
      </c>
      <c r="H4" s="322">
        <f t="shared" si="0"/>
        <v>0.79392122227785156</v>
      </c>
      <c r="I4" s="322">
        <f t="shared" si="0"/>
        <v>0.73689830559316283</v>
      </c>
      <c r="J4" s="322">
        <f t="shared" si="0"/>
        <v>0.73689830559316283</v>
      </c>
      <c r="K4" s="322">
        <f t="shared" si="0"/>
        <v>0.73689830559316283</v>
      </c>
      <c r="L4" s="322">
        <f t="shared" si="0"/>
        <v>0.73689830559316283</v>
      </c>
      <c r="M4" s="322">
        <f t="shared" si="0"/>
        <v>0.73689830559316283</v>
      </c>
    </row>
    <row r="5" spans="1:13" ht="14.45" customHeight="1" x14ac:dyDescent="0.2">
      <c r="A5" s="323" t="s">
        <v>53</v>
      </c>
      <c r="B5" s="322">
        <f>IF(ISERROR(VLOOKUP($A5,'Man Tab'!$A:$Q,COLUMN()+2,0)),0,VLOOKUP($A5,'Man Tab'!$A:$Q,COLUMN()+2,0))</f>
        <v>7536.22685</v>
      </c>
      <c r="C5" s="322">
        <f>IF(ISERROR(VLOOKUP($A5,'Man Tab'!$A:$Q,COLUMN()+2,0)),0,VLOOKUP($A5,'Man Tab'!$A:$Q,COLUMN()+2,0))</f>
        <v>8577.3175700000011</v>
      </c>
      <c r="D5" s="322">
        <f>IF(ISERROR(VLOOKUP($A5,'Man Tab'!$A:$Q,COLUMN()+2,0)),0,VLOOKUP($A5,'Man Tab'!$A:$Q,COLUMN()+2,0))</f>
        <v>7830.3676500000001</v>
      </c>
      <c r="E5" s="322">
        <f>IF(ISERROR(VLOOKUP($A5,'Man Tab'!$A:$Q,COLUMN()+2,0)),0,VLOOKUP($A5,'Man Tab'!$A:$Q,COLUMN()+2,0))</f>
        <v>11070.584580000001</v>
      </c>
      <c r="F5" s="322">
        <f>IF(ISERROR(VLOOKUP($A5,'Man Tab'!$A:$Q,COLUMN()+2,0)),0,VLOOKUP($A5,'Man Tab'!$A:$Q,COLUMN()+2,0))</f>
        <v>8627.1335999999992</v>
      </c>
      <c r="G5" s="322">
        <f>IF(ISERROR(VLOOKUP($A5,'Man Tab'!$A:$Q,COLUMN()+2,0)),0,VLOOKUP($A5,'Man Tab'!$A:$Q,COLUMN()+2,0))</f>
        <v>9276.8170900000005</v>
      </c>
      <c r="H5" s="322">
        <f>IF(ISERROR(VLOOKUP($A5,'Man Tab'!$A:$Q,COLUMN()+2,0)),0,VLOOKUP($A5,'Man Tab'!$A:$Q,COLUMN()+2,0))</f>
        <v>8943.8965700000008</v>
      </c>
      <c r="I5" s="322">
        <f>IF(ISERROR(VLOOKUP($A5,'Man Tab'!$A:$Q,COLUMN()+2,0)),0,VLOOKUP($A5,'Man Tab'!$A:$Q,COLUMN()+2,0))</f>
        <v>9666.0991599999998</v>
      </c>
      <c r="J5" s="322">
        <f>IF(ISERROR(VLOOKUP($A5,'Man Tab'!$A:$Q,COLUMN()+2,0)),0,VLOOKUP($A5,'Man Tab'!$A:$Q,COLUMN()+2,0))</f>
        <v>0</v>
      </c>
      <c r="K5" s="322">
        <f>IF(ISERROR(VLOOKUP($A5,'Man Tab'!$A:$Q,COLUMN()+2,0)),0,VLOOKUP($A5,'Man Tab'!$A:$Q,COLUMN()+2,0))</f>
        <v>0</v>
      </c>
      <c r="L5" s="322">
        <f>IF(ISERROR(VLOOKUP($A5,'Man Tab'!$A:$Q,COLUMN()+2,0)),0,VLOOKUP($A5,'Man Tab'!$A:$Q,COLUMN()+2,0))</f>
        <v>0</v>
      </c>
      <c r="M5" s="322">
        <f>IF(ISERROR(VLOOKUP($A5,'Man Tab'!$A:$Q,COLUMN()+2,0)),0,VLOOKUP($A5,'Man Tab'!$A:$Q,COLUMN()+2,0))</f>
        <v>0</v>
      </c>
    </row>
    <row r="6" spans="1:13" ht="14.45" customHeight="1" x14ac:dyDescent="0.2">
      <c r="A6" s="323" t="s">
        <v>97</v>
      </c>
      <c r="B6" s="324">
        <f>B5</f>
        <v>7536.22685</v>
      </c>
      <c r="C6" s="324">
        <f t="shared" ref="C6:M6" si="1">C5+B6</f>
        <v>16113.544420000002</v>
      </c>
      <c r="D6" s="324">
        <f t="shared" si="1"/>
        <v>23943.912070000002</v>
      </c>
      <c r="E6" s="324">
        <f t="shared" si="1"/>
        <v>35014.496650000001</v>
      </c>
      <c r="F6" s="324">
        <f t="shared" si="1"/>
        <v>43641.630250000002</v>
      </c>
      <c r="G6" s="324">
        <f t="shared" si="1"/>
        <v>52918.447339999999</v>
      </c>
      <c r="H6" s="324">
        <f t="shared" si="1"/>
        <v>61862.343909999996</v>
      </c>
      <c r="I6" s="324">
        <f t="shared" si="1"/>
        <v>71528.443069999994</v>
      </c>
      <c r="J6" s="324">
        <f t="shared" si="1"/>
        <v>71528.443069999994</v>
      </c>
      <c r="K6" s="324">
        <f t="shared" si="1"/>
        <v>71528.443069999994</v>
      </c>
      <c r="L6" s="324">
        <f t="shared" si="1"/>
        <v>71528.443069999994</v>
      </c>
      <c r="M6" s="324">
        <f t="shared" si="1"/>
        <v>71528.443069999994</v>
      </c>
    </row>
    <row r="7" spans="1:13" ht="14.45" customHeight="1" x14ac:dyDescent="0.2">
      <c r="A7" s="323" t="s">
        <v>125</v>
      </c>
      <c r="B7" s="323">
        <v>9.0370000000000008</v>
      </c>
      <c r="C7" s="323">
        <v>32.994</v>
      </c>
      <c r="D7" s="323">
        <v>45.796999999999997</v>
      </c>
      <c r="E7" s="323">
        <v>57.545000000000002</v>
      </c>
      <c r="F7" s="323">
        <v>69.772000000000006</v>
      </c>
      <c r="G7" s="323">
        <v>107.947</v>
      </c>
      <c r="H7" s="323">
        <v>70.78</v>
      </c>
      <c r="I7" s="323"/>
      <c r="J7" s="323"/>
      <c r="K7" s="323"/>
      <c r="L7" s="323"/>
      <c r="M7" s="323"/>
    </row>
    <row r="8" spans="1:13" ht="14.45" customHeight="1" x14ac:dyDescent="0.2">
      <c r="A8" s="323" t="s">
        <v>98</v>
      </c>
      <c r="B8" s="324">
        <f>B7*30</f>
        <v>271.11</v>
      </c>
      <c r="C8" s="324">
        <f t="shared" ref="C8:M8" si="2">C7*30</f>
        <v>989.81999999999994</v>
      </c>
      <c r="D8" s="324">
        <f t="shared" si="2"/>
        <v>1373.9099999999999</v>
      </c>
      <c r="E8" s="324">
        <f t="shared" si="2"/>
        <v>1726.3500000000001</v>
      </c>
      <c r="F8" s="324">
        <f t="shared" si="2"/>
        <v>2093.1600000000003</v>
      </c>
      <c r="G8" s="324">
        <f t="shared" si="2"/>
        <v>3238.41</v>
      </c>
      <c r="H8" s="324">
        <f t="shared" si="2"/>
        <v>2123.4</v>
      </c>
      <c r="I8" s="324">
        <f t="shared" si="2"/>
        <v>0</v>
      </c>
      <c r="J8" s="324">
        <f t="shared" si="2"/>
        <v>0</v>
      </c>
      <c r="K8" s="324">
        <f t="shared" si="2"/>
        <v>0</v>
      </c>
      <c r="L8" s="324">
        <f t="shared" si="2"/>
        <v>0</v>
      </c>
      <c r="M8" s="324">
        <f t="shared" si="2"/>
        <v>0</v>
      </c>
    </row>
    <row r="9" spans="1:13" ht="14.45" customHeight="1" x14ac:dyDescent="0.2">
      <c r="A9" s="323" t="s">
        <v>126</v>
      </c>
      <c r="B9" s="323">
        <v>6684993.1600000001</v>
      </c>
      <c r="C9" s="323">
        <v>6682256.04</v>
      </c>
      <c r="D9" s="323">
        <v>7329456.5800000001</v>
      </c>
      <c r="E9" s="323">
        <v>6583963.7200000007</v>
      </c>
      <c r="F9" s="323">
        <v>6925245.2599999998</v>
      </c>
      <c r="G9" s="323">
        <v>6916436.2400000012</v>
      </c>
      <c r="H9" s="323">
        <v>5868076.6900000004</v>
      </c>
      <c r="I9" s="323">
        <v>5718760.8100000005</v>
      </c>
      <c r="J9" s="323">
        <v>0</v>
      </c>
      <c r="K9" s="323">
        <v>0</v>
      </c>
      <c r="L9" s="323">
        <v>0</v>
      </c>
      <c r="M9" s="323">
        <v>0</v>
      </c>
    </row>
    <row r="10" spans="1:13" ht="14.45" customHeight="1" x14ac:dyDescent="0.2">
      <c r="A10" s="323" t="s">
        <v>99</v>
      </c>
      <c r="B10" s="324">
        <f>B9/1000</f>
        <v>6684.99316</v>
      </c>
      <c r="C10" s="324">
        <f t="shared" ref="C10:M10" si="3">C9/1000+B10</f>
        <v>13367.2492</v>
      </c>
      <c r="D10" s="324">
        <f t="shared" si="3"/>
        <v>20696.70578</v>
      </c>
      <c r="E10" s="324">
        <f t="shared" si="3"/>
        <v>27280.6695</v>
      </c>
      <c r="F10" s="324">
        <f t="shared" si="3"/>
        <v>34205.91476</v>
      </c>
      <c r="G10" s="324">
        <f t="shared" si="3"/>
        <v>41122.351000000002</v>
      </c>
      <c r="H10" s="324">
        <f t="shared" si="3"/>
        <v>46990.427690000004</v>
      </c>
      <c r="I10" s="324">
        <f t="shared" si="3"/>
        <v>52709.188500000004</v>
      </c>
      <c r="J10" s="324">
        <f t="shared" si="3"/>
        <v>52709.188500000004</v>
      </c>
      <c r="K10" s="324">
        <f t="shared" si="3"/>
        <v>52709.188500000004</v>
      </c>
      <c r="L10" s="324">
        <f t="shared" si="3"/>
        <v>52709.188500000004</v>
      </c>
      <c r="M10" s="324">
        <f t="shared" si="3"/>
        <v>52709.188500000004</v>
      </c>
    </row>
    <row r="11" spans="1:13" ht="14.45" customHeight="1" x14ac:dyDescent="0.2">
      <c r="A11" s="319"/>
      <c r="B11" s="319" t="s">
        <v>115</v>
      </c>
      <c r="C11" s="319">
        <f ca="1">IF(MONTH(TODAY())=1,12,MONTH(TODAY())-1)</f>
        <v>8</v>
      </c>
      <c r="D11" s="319"/>
      <c r="E11" s="319"/>
      <c r="F11" s="319"/>
      <c r="G11" s="319"/>
      <c r="H11" s="319"/>
      <c r="I11" s="319"/>
      <c r="J11" s="319"/>
      <c r="K11" s="319"/>
      <c r="L11" s="319"/>
      <c r="M11" s="319"/>
    </row>
    <row r="12" spans="1:13" ht="14.45" customHeight="1" x14ac:dyDescent="0.2">
      <c r="A12" s="319">
        <v>0</v>
      </c>
      <c r="B12" s="322">
        <f>IF(ISERROR(HI!F15),#REF!,HI!F15)</f>
        <v>0</v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</row>
    <row r="13" spans="1:13" ht="14.45" customHeight="1" x14ac:dyDescent="0.2">
      <c r="A13" s="319">
        <v>1</v>
      </c>
      <c r="B13" s="322">
        <f>IF(ISERROR(HI!F15),#REF!,HI!F15)</f>
        <v>0</v>
      </c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</row>
  </sheetData>
  <mergeCells count="1">
    <mergeCell ref="A1:M1"/>
  </mergeCells>
  <hyperlinks>
    <hyperlink ref="A2" location="Obsah!A1" display="Zpět na Obsah  KL 01  1.-4.měsíc" xr:uid="{7842A053-F1B2-43EE-87F5-CE02DD1473C4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5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5" customFormat="1" ht="14.45" customHeight="1" thickBot="1" x14ac:dyDescent="0.25">
      <c r="A2" s="370" t="s">
        <v>328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2021</v>
      </c>
      <c r="C4" s="257" t="s">
        <v>30</v>
      </c>
      <c r="D4" s="405" t="s">
        <v>304</v>
      </c>
      <c r="E4" s="405" t="s">
        <v>305</v>
      </c>
      <c r="F4" s="405" t="s">
        <v>306</v>
      </c>
      <c r="G4" s="405" t="s">
        <v>307</v>
      </c>
      <c r="H4" s="405" t="s">
        <v>308</v>
      </c>
      <c r="I4" s="405" t="s">
        <v>309</v>
      </c>
      <c r="J4" s="405" t="s">
        <v>310</v>
      </c>
      <c r="K4" s="405" t="s">
        <v>311</v>
      </c>
      <c r="L4" s="405" t="s">
        <v>312</v>
      </c>
      <c r="M4" s="405" t="s">
        <v>313</v>
      </c>
      <c r="N4" s="405" t="s">
        <v>314</v>
      </c>
      <c r="O4" s="405" t="s">
        <v>315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33529.999999699998</v>
      </c>
      <c r="C7" s="56">
        <v>2794.1666666416663</v>
      </c>
      <c r="D7" s="56">
        <v>2378.2401800000002</v>
      </c>
      <c r="E7" s="56">
        <v>2789.0493300000003</v>
      </c>
      <c r="F7" s="56">
        <v>2462.59692</v>
      </c>
      <c r="G7" s="56">
        <v>2530.8636900000001</v>
      </c>
      <c r="H7" s="56">
        <v>2726.7468900000003</v>
      </c>
      <c r="I7" s="56">
        <v>3906.0367700000002</v>
      </c>
      <c r="J7" s="56">
        <v>1930.249</v>
      </c>
      <c r="K7" s="56">
        <v>3687.9477900000002</v>
      </c>
      <c r="L7" s="56">
        <v>0</v>
      </c>
      <c r="M7" s="56">
        <v>0</v>
      </c>
      <c r="N7" s="56">
        <v>0</v>
      </c>
      <c r="O7" s="56">
        <v>0</v>
      </c>
      <c r="P7" s="57">
        <v>22411.73057</v>
      </c>
      <c r="Q7" s="185">
        <v>1.0026124621324422</v>
      </c>
    </row>
    <row r="8" spans="1:17" ht="14.45" customHeight="1" x14ac:dyDescent="0.2">
      <c r="A8" s="19" t="s">
        <v>36</v>
      </c>
      <c r="B8" s="55">
        <v>7.7780289000000007</v>
      </c>
      <c r="C8" s="56">
        <v>0.64816907500000009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0</v>
      </c>
      <c r="Q8" s="185">
        <v>0</v>
      </c>
    </row>
    <row r="9" spans="1:17" ht="14.45" customHeight="1" x14ac:dyDescent="0.2">
      <c r="A9" s="19" t="s">
        <v>37</v>
      </c>
      <c r="B9" s="55">
        <v>3120.0000005000002</v>
      </c>
      <c r="C9" s="56">
        <v>260.00000004166668</v>
      </c>
      <c r="D9" s="56">
        <v>262.87973</v>
      </c>
      <c r="E9" s="56">
        <v>238.67026999999999</v>
      </c>
      <c r="F9" s="56">
        <v>268.30859999999996</v>
      </c>
      <c r="G9" s="56">
        <v>227.79145</v>
      </c>
      <c r="H9" s="56">
        <v>273.53957000000003</v>
      </c>
      <c r="I9" s="56">
        <v>271.09798999999998</v>
      </c>
      <c r="J9" s="56">
        <v>255.38287</v>
      </c>
      <c r="K9" s="56">
        <v>314.91498999999999</v>
      </c>
      <c r="L9" s="56">
        <v>0</v>
      </c>
      <c r="M9" s="56">
        <v>0</v>
      </c>
      <c r="N9" s="56">
        <v>0</v>
      </c>
      <c r="O9" s="56">
        <v>0</v>
      </c>
      <c r="P9" s="57">
        <v>2112.58547</v>
      </c>
      <c r="Q9" s="185">
        <v>1.0156660911833868</v>
      </c>
    </row>
    <row r="10" spans="1:17" ht="14.45" customHeight="1" x14ac:dyDescent="0.2">
      <c r="A10" s="19" t="s">
        <v>38</v>
      </c>
      <c r="B10" s="55">
        <v>149.915313</v>
      </c>
      <c r="C10" s="56">
        <v>12.492942749999999</v>
      </c>
      <c r="D10" s="56">
        <v>12.338040000000001</v>
      </c>
      <c r="E10" s="56">
        <v>13.8018</v>
      </c>
      <c r="F10" s="56">
        <v>13.755129999999999</v>
      </c>
      <c r="G10" s="56">
        <v>15.091010000000001</v>
      </c>
      <c r="H10" s="56">
        <v>15.669270000000001</v>
      </c>
      <c r="I10" s="56">
        <v>15.645100000000001</v>
      </c>
      <c r="J10" s="56">
        <v>0.19909000000000002</v>
      </c>
      <c r="K10" s="56">
        <v>13.04509</v>
      </c>
      <c r="L10" s="56">
        <v>0</v>
      </c>
      <c r="M10" s="56">
        <v>0</v>
      </c>
      <c r="N10" s="56">
        <v>0</v>
      </c>
      <c r="O10" s="56">
        <v>0</v>
      </c>
      <c r="P10" s="57">
        <v>99.544529999999995</v>
      </c>
      <c r="Q10" s="185">
        <v>0.99600762598547887</v>
      </c>
    </row>
    <row r="11" spans="1:17" ht="14.45" customHeight="1" x14ac:dyDescent="0.2">
      <c r="A11" s="19" t="s">
        <v>39</v>
      </c>
      <c r="B11" s="55">
        <v>247.48667159999999</v>
      </c>
      <c r="C11" s="56">
        <v>20.623889299999998</v>
      </c>
      <c r="D11" s="56">
        <v>20.665959999999998</v>
      </c>
      <c r="E11" s="56">
        <v>27.040900000000001</v>
      </c>
      <c r="F11" s="56">
        <v>35.327120000000001</v>
      </c>
      <c r="G11" s="56">
        <v>18.019970000000001</v>
      </c>
      <c r="H11" s="56">
        <v>20.797519999999999</v>
      </c>
      <c r="I11" s="56">
        <v>18.201270000000001</v>
      </c>
      <c r="J11" s="56">
        <v>20.171569999999999</v>
      </c>
      <c r="K11" s="56">
        <v>20.18045</v>
      </c>
      <c r="L11" s="56">
        <v>0</v>
      </c>
      <c r="M11" s="56">
        <v>0</v>
      </c>
      <c r="N11" s="56">
        <v>0</v>
      </c>
      <c r="O11" s="56">
        <v>0</v>
      </c>
      <c r="P11" s="57">
        <v>180.40476000000001</v>
      </c>
      <c r="Q11" s="185">
        <v>1.0934210648619027</v>
      </c>
    </row>
    <row r="12" spans="1:17" ht="14.45" customHeight="1" x14ac:dyDescent="0.2">
      <c r="A12" s="19" t="s">
        <v>40</v>
      </c>
      <c r="B12" s="55">
        <v>6.4992452000000007</v>
      </c>
      <c r="C12" s="56">
        <v>0.54160376666666676</v>
      </c>
      <c r="D12" s="56">
        <v>0</v>
      </c>
      <c r="E12" s="56">
        <v>6.7760000000000001E-2</v>
      </c>
      <c r="F12" s="56">
        <v>0.52300000000000002</v>
      </c>
      <c r="G12" s="56">
        <v>0.16919000000000001</v>
      </c>
      <c r="H12" s="56">
        <v>0</v>
      </c>
      <c r="I12" s="56">
        <v>0.11599</v>
      </c>
      <c r="J12" s="56">
        <v>0</v>
      </c>
      <c r="K12" s="56">
        <v>18.271709999999999</v>
      </c>
      <c r="L12" s="56">
        <v>0</v>
      </c>
      <c r="M12" s="56">
        <v>0</v>
      </c>
      <c r="N12" s="56">
        <v>0</v>
      </c>
      <c r="O12" s="56">
        <v>0</v>
      </c>
      <c r="P12" s="57">
        <v>19.147649999999999</v>
      </c>
      <c r="Q12" s="185">
        <v>4.4192016328296084</v>
      </c>
    </row>
    <row r="13" spans="1:17" ht="14.45" customHeight="1" x14ac:dyDescent="0.2">
      <c r="A13" s="19" t="s">
        <v>41</v>
      </c>
      <c r="B13" s="55">
        <v>209</v>
      </c>
      <c r="C13" s="56">
        <v>17.416666666666668</v>
      </c>
      <c r="D13" s="56">
        <v>38.053800000000003</v>
      </c>
      <c r="E13" s="56">
        <v>21.95046</v>
      </c>
      <c r="F13" s="56">
        <v>24.407310000000003</v>
      </c>
      <c r="G13" s="56">
        <v>15.80233</v>
      </c>
      <c r="H13" s="56">
        <v>22.86788</v>
      </c>
      <c r="I13" s="56">
        <v>9.6442199999999989</v>
      </c>
      <c r="J13" s="56">
        <v>9.0201000000000011</v>
      </c>
      <c r="K13" s="56">
        <v>9.0257199999999997</v>
      </c>
      <c r="L13" s="56">
        <v>0</v>
      </c>
      <c r="M13" s="56">
        <v>0</v>
      </c>
      <c r="N13" s="56">
        <v>0</v>
      </c>
      <c r="O13" s="56">
        <v>0</v>
      </c>
      <c r="P13" s="57">
        <v>150.77182000000002</v>
      </c>
      <c r="Q13" s="185">
        <v>1.0820944019138756</v>
      </c>
    </row>
    <row r="14" spans="1:17" ht="14.45" customHeight="1" x14ac:dyDescent="0.2">
      <c r="A14" s="19" t="s">
        <v>42</v>
      </c>
      <c r="B14" s="55">
        <v>2383.7499945999998</v>
      </c>
      <c r="C14" s="56">
        <v>198.64583288333333</v>
      </c>
      <c r="D14" s="56">
        <v>280.96899999999999</v>
      </c>
      <c r="E14" s="56">
        <v>256.94499999999999</v>
      </c>
      <c r="F14" s="56">
        <v>250.09399999999999</v>
      </c>
      <c r="G14" s="56">
        <v>200.79300000000001</v>
      </c>
      <c r="H14" s="56">
        <v>164.49700000000001</v>
      </c>
      <c r="I14" s="56">
        <v>128.31800000000001</v>
      </c>
      <c r="J14" s="56">
        <v>117.18899999999999</v>
      </c>
      <c r="K14" s="56">
        <v>127.956</v>
      </c>
      <c r="L14" s="56">
        <v>0</v>
      </c>
      <c r="M14" s="56">
        <v>0</v>
      </c>
      <c r="N14" s="56">
        <v>0</v>
      </c>
      <c r="O14" s="56">
        <v>0</v>
      </c>
      <c r="P14" s="57">
        <v>1526.761</v>
      </c>
      <c r="Q14" s="185">
        <v>0.96073057375477511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280.9374565</v>
      </c>
      <c r="C17" s="56">
        <v>23.411454708333334</v>
      </c>
      <c r="D17" s="56">
        <v>46.266719999999999</v>
      </c>
      <c r="E17" s="56">
        <v>38.16675</v>
      </c>
      <c r="F17" s="56">
        <v>3.4202199999999996</v>
      </c>
      <c r="G17" s="56">
        <v>75.605119999999999</v>
      </c>
      <c r="H17" s="56">
        <v>25.604299999999999</v>
      </c>
      <c r="I17" s="56">
        <v>30.767250000000001</v>
      </c>
      <c r="J17" s="56">
        <v>70.769259999999989</v>
      </c>
      <c r="K17" s="56">
        <v>145.30179999999999</v>
      </c>
      <c r="L17" s="56">
        <v>0</v>
      </c>
      <c r="M17" s="56">
        <v>0</v>
      </c>
      <c r="N17" s="56">
        <v>0</v>
      </c>
      <c r="O17" s="56">
        <v>0</v>
      </c>
      <c r="P17" s="57">
        <v>435.90141999999992</v>
      </c>
      <c r="Q17" s="185">
        <v>2.3273939265553216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</v>
      </c>
      <c r="E18" s="56">
        <v>1.2589999999999999</v>
      </c>
      <c r="F18" s="56">
        <v>0</v>
      </c>
      <c r="G18" s="56">
        <v>0.63900000000000001</v>
      </c>
      <c r="H18" s="56">
        <v>0</v>
      </c>
      <c r="I18" s="56">
        <v>7.141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9.0389999999999997</v>
      </c>
      <c r="Q18" s="185" t="s">
        <v>329</v>
      </c>
    </row>
    <row r="19" spans="1:17" ht="14.45" customHeight="1" x14ac:dyDescent="0.2">
      <c r="A19" s="19" t="s">
        <v>47</v>
      </c>
      <c r="B19" s="55">
        <v>8789.8663882000001</v>
      </c>
      <c r="C19" s="56">
        <v>732.4888656833333</v>
      </c>
      <c r="D19" s="56">
        <v>403.57807000000003</v>
      </c>
      <c r="E19" s="56">
        <v>828.02946999999995</v>
      </c>
      <c r="F19" s="56">
        <v>657.93835999999999</v>
      </c>
      <c r="G19" s="56">
        <v>293.80086999999997</v>
      </c>
      <c r="H19" s="56">
        <v>856.46808999999996</v>
      </c>
      <c r="I19" s="56">
        <v>454.98683</v>
      </c>
      <c r="J19" s="56">
        <v>543.49522999999999</v>
      </c>
      <c r="K19" s="56">
        <v>859.97456999999997</v>
      </c>
      <c r="L19" s="56">
        <v>0</v>
      </c>
      <c r="M19" s="56">
        <v>0</v>
      </c>
      <c r="N19" s="56">
        <v>0</v>
      </c>
      <c r="O19" s="56">
        <v>0</v>
      </c>
      <c r="P19" s="57">
        <v>4898.2714900000001</v>
      </c>
      <c r="Q19" s="185">
        <v>0.83589521279453849</v>
      </c>
    </row>
    <row r="20" spans="1:17" ht="14.45" customHeight="1" x14ac:dyDescent="0.2">
      <c r="A20" s="19" t="s">
        <v>48</v>
      </c>
      <c r="B20" s="55">
        <v>41586.0821363</v>
      </c>
      <c r="C20" s="56">
        <v>3465.5068446916666</v>
      </c>
      <c r="D20" s="56">
        <v>2921.8133599999996</v>
      </c>
      <c r="E20" s="56">
        <v>2993.6279500000001</v>
      </c>
      <c r="F20" s="56">
        <v>2744.2094099999999</v>
      </c>
      <c r="G20" s="56">
        <v>6317.2891799999998</v>
      </c>
      <c r="H20" s="56">
        <v>3129.7230499999996</v>
      </c>
      <c r="I20" s="56">
        <v>3060.9633900000003</v>
      </c>
      <c r="J20" s="56">
        <v>4623.7134500000002</v>
      </c>
      <c r="K20" s="56">
        <v>3095.7722899999999</v>
      </c>
      <c r="L20" s="56">
        <v>0</v>
      </c>
      <c r="M20" s="56">
        <v>0</v>
      </c>
      <c r="N20" s="56">
        <v>0</v>
      </c>
      <c r="O20" s="56">
        <v>0</v>
      </c>
      <c r="P20" s="57">
        <v>28887.112079999999</v>
      </c>
      <c r="Q20" s="185">
        <v>1.0419511984317746</v>
      </c>
    </row>
    <row r="21" spans="1:17" ht="14.45" customHeight="1" x14ac:dyDescent="0.2">
      <c r="A21" s="20" t="s">
        <v>49</v>
      </c>
      <c r="B21" s="55">
        <v>16222.655682000001</v>
      </c>
      <c r="C21" s="56">
        <v>1351.8879735</v>
      </c>
      <c r="D21" s="56">
        <v>1171.42183</v>
      </c>
      <c r="E21" s="56">
        <v>1368.70883</v>
      </c>
      <c r="F21" s="56">
        <v>1365.49783</v>
      </c>
      <c r="G21" s="56">
        <v>1373.70983</v>
      </c>
      <c r="H21" s="56">
        <v>1373.70883</v>
      </c>
      <c r="I21" s="56">
        <v>1373.7078300000001</v>
      </c>
      <c r="J21" s="56">
        <v>1373.7068300000001</v>
      </c>
      <c r="K21" s="56">
        <v>1373.70883</v>
      </c>
      <c r="L21" s="56">
        <v>0</v>
      </c>
      <c r="M21" s="56">
        <v>0</v>
      </c>
      <c r="N21" s="56">
        <v>0</v>
      </c>
      <c r="O21" s="56">
        <v>0</v>
      </c>
      <c r="P21" s="57">
        <v>10774.17064</v>
      </c>
      <c r="Q21" s="185">
        <v>0.99621518676081333</v>
      </c>
    </row>
    <row r="22" spans="1:17" ht="14.45" customHeight="1" x14ac:dyDescent="0.2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85" t="s">
        <v>329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0</v>
      </c>
      <c r="C24" s="56">
        <v>0</v>
      </c>
      <c r="D24" s="56">
        <v>1.5999999959603883E-4</v>
      </c>
      <c r="E24" s="56">
        <v>5.0000000555883162E-5</v>
      </c>
      <c r="F24" s="56">
        <v>4.2897499999999127</v>
      </c>
      <c r="G24" s="56">
        <v>1.009939999999915</v>
      </c>
      <c r="H24" s="56">
        <v>17.511199999999008</v>
      </c>
      <c r="I24" s="56">
        <v>0.19145000000207801</v>
      </c>
      <c r="J24" s="56">
        <v>1.6999999934341758E-4</v>
      </c>
      <c r="K24" s="56">
        <v>-7.9999999798019417E-5</v>
      </c>
      <c r="L24" s="56">
        <v>0</v>
      </c>
      <c r="M24" s="56">
        <v>0</v>
      </c>
      <c r="N24" s="56">
        <v>0</v>
      </c>
      <c r="O24" s="56">
        <v>0</v>
      </c>
      <c r="P24" s="57">
        <v>23.002640000000611</v>
      </c>
      <c r="Q24" s="185" t="s">
        <v>329</v>
      </c>
    </row>
    <row r="25" spans="1:17" ht="14.45" customHeight="1" x14ac:dyDescent="0.2">
      <c r="A25" s="21" t="s">
        <v>53</v>
      </c>
      <c r="B25" s="58">
        <v>106533.97091649999</v>
      </c>
      <c r="C25" s="59">
        <v>8877.8309097083329</v>
      </c>
      <c r="D25" s="59">
        <v>7536.22685</v>
      </c>
      <c r="E25" s="59">
        <v>8577.3175700000011</v>
      </c>
      <c r="F25" s="59">
        <v>7830.3676500000001</v>
      </c>
      <c r="G25" s="59">
        <v>11070.584580000001</v>
      </c>
      <c r="H25" s="59">
        <v>8627.1335999999992</v>
      </c>
      <c r="I25" s="59">
        <v>9276.8170900000005</v>
      </c>
      <c r="J25" s="59">
        <v>8943.8965700000008</v>
      </c>
      <c r="K25" s="59">
        <v>9666.0991599999998</v>
      </c>
      <c r="L25" s="59">
        <v>0</v>
      </c>
      <c r="M25" s="59">
        <v>0</v>
      </c>
      <c r="N25" s="59">
        <v>0</v>
      </c>
      <c r="O25" s="59">
        <v>0</v>
      </c>
      <c r="P25" s="60">
        <v>71528.443069999994</v>
      </c>
      <c r="Q25" s="186">
        <v>1.0071216127773426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378.55547999999999</v>
      </c>
      <c r="E26" s="56">
        <v>320.13840000000005</v>
      </c>
      <c r="F26" s="56">
        <v>345.88274999999999</v>
      </c>
      <c r="G26" s="56">
        <v>468.64717999999999</v>
      </c>
      <c r="H26" s="56">
        <v>335.51742999999999</v>
      </c>
      <c r="I26" s="56">
        <v>433.90224000000001</v>
      </c>
      <c r="J26" s="56">
        <v>1542.1845800000001</v>
      </c>
      <c r="K26" s="56">
        <v>322.40636000000001</v>
      </c>
      <c r="L26" s="56">
        <v>0</v>
      </c>
      <c r="M26" s="56">
        <v>0</v>
      </c>
      <c r="N26" s="56">
        <v>0</v>
      </c>
      <c r="O26" s="56">
        <v>0</v>
      </c>
      <c r="P26" s="57">
        <v>4147.2344199999998</v>
      </c>
      <c r="Q26" s="185" t="s">
        <v>329</v>
      </c>
    </row>
    <row r="27" spans="1:17" ht="14.45" customHeight="1" x14ac:dyDescent="0.2">
      <c r="A27" s="22" t="s">
        <v>55</v>
      </c>
      <c r="B27" s="58">
        <v>106533.97091649999</v>
      </c>
      <c r="C27" s="59">
        <v>8877.8309097083329</v>
      </c>
      <c r="D27" s="59">
        <v>7914.78233</v>
      </c>
      <c r="E27" s="59">
        <v>8897.4559700000009</v>
      </c>
      <c r="F27" s="59">
        <v>8176.2503999999999</v>
      </c>
      <c r="G27" s="59">
        <v>11539.231760000001</v>
      </c>
      <c r="H27" s="59">
        <v>8962.6510299999991</v>
      </c>
      <c r="I27" s="59">
        <v>9710.7193299999999</v>
      </c>
      <c r="J27" s="59">
        <v>10486.081150000002</v>
      </c>
      <c r="K27" s="59">
        <v>9988.5055200000006</v>
      </c>
      <c r="L27" s="59">
        <v>0</v>
      </c>
      <c r="M27" s="59">
        <v>0</v>
      </c>
      <c r="N27" s="59">
        <v>0</v>
      </c>
      <c r="O27" s="59">
        <v>0</v>
      </c>
      <c r="P27" s="60">
        <v>75675.677490000016</v>
      </c>
      <c r="Q27" s="186">
        <v>1.0655147391808995</v>
      </c>
    </row>
    <row r="28" spans="1:17" ht="14.45" customHeight="1" x14ac:dyDescent="0.2">
      <c r="A28" s="20" t="s">
        <v>56</v>
      </c>
      <c r="B28" s="55">
        <v>114.5289118</v>
      </c>
      <c r="C28" s="56">
        <v>9.5440759833333342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27.805299999999999</v>
      </c>
      <c r="K28" s="56">
        <v>0.25801999999999997</v>
      </c>
      <c r="L28" s="56">
        <v>0</v>
      </c>
      <c r="M28" s="56">
        <v>0</v>
      </c>
      <c r="N28" s="56">
        <v>0</v>
      </c>
      <c r="O28" s="56">
        <v>0</v>
      </c>
      <c r="P28" s="57">
        <v>28.063319999999997</v>
      </c>
      <c r="Q28" s="185">
        <v>0.36754893885231166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 t="s">
        <v>329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303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phoneticPr fontId="67" type="noConversion"/>
  <hyperlinks>
    <hyperlink ref="A2" location="Obsah!A1" display="Zpět na Obsah  KL 01  1.-4.měsíc" xr:uid="{EFD207AF-F6FD-4D29-9EE7-9A9B70C640BB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370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319</v>
      </c>
      <c r="G4" s="540" t="s">
        <v>64</v>
      </c>
      <c r="H4" s="259" t="s">
        <v>182</v>
      </c>
      <c r="I4" s="538" t="s">
        <v>65</v>
      </c>
      <c r="J4" s="540" t="s">
        <v>317</v>
      </c>
      <c r="K4" s="541" t="s">
        <v>316</v>
      </c>
    </row>
    <row r="5" spans="1:13" ht="39" thickBot="1" x14ac:dyDescent="0.25">
      <c r="A5" s="103"/>
      <c r="B5" s="28" t="s">
        <v>323</v>
      </c>
      <c r="C5" s="29" t="s">
        <v>322</v>
      </c>
      <c r="D5" s="30" t="s">
        <v>321</v>
      </c>
      <c r="E5" s="30" t="s">
        <v>320</v>
      </c>
      <c r="F5" s="539"/>
      <c r="G5" s="539"/>
      <c r="H5" s="29" t="s">
        <v>318</v>
      </c>
      <c r="I5" s="539"/>
      <c r="J5" s="539"/>
      <c r="K5" s="542"/>
    </row>
    <row r="6" spans="1:13" ht="14.45" customHeight="1" x14ac:dyDescent="0.2">
      <c r="A6" s="710" t="s">
        <v>66</v>
      </c>
      <c r="B6" s="706">
        <v>-95646.053895899808</v>
      </c>
      <c r="C6" s="707">
        <v>80121.789099999995</v>
      </c>
      <c r="D6" s="707">
        <v>175767.84299589979</v>
      </c>
      <c r="E6" s="708">
        <v>-0.8376904831557791</v>
      </c>
      <c r="F6" s="706">
        <v>87164.300501000107</v>
      </c>
      <c r="G6" s="707">
        <v>58109.533667333402</v>
      </c>
      <c r="H6" s="707">
        <v>9403.4658500000005</v>
      </c>
      <c r="I6" s="707">
        <v>59151.781380000102</v>
      </c>
      <c r="J6" s="707">
        <v>1042.2477126667</v>
      </c>
      <c r="K6" s="709">
        <v>0.67862394397717218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0" t="s">
        <v>331</v>
      </c>
      <c r="B7" s="706">
        <v>95763.536053299802</v>
      </c>
      <c r="C7" s="707">
        <v>92772.299559999898</v>
      </c>
      <c r="D7" s="707">
        <v>-2991.2364932999044</v>
      </c>
      <c r="E7" s="708">
        <v>0.96876434792847399</v>
      </c>
      <c r="F7" s="706">
        <v>106533.97091649999</v>
      </c>
      <c r="G7" s="707">
        <v>71022.647277666663</v>
      </c>
      <c r="H7" s="707">
        <v>9666.0991599999998</v>
      </c>
      <c r="I7" s="707">
        <v>71528.443069999907</v>
      </c>
      <c r="J7" s="707">
        <v>505.7957923332433</v>
      </c>
      <c r="K7" s="709">
        <v>0.67141440851822765</v>
      </c>
      <c r="L7" s="270"/>
      <c r="M7" s="705" t="str">
        <f t="shared" si="0"/>
        <v/>
      </c>
    </row>
    <row r="8" spans="1:13" ht="14.45" customHeight="1" x14ac:dyDescent="0.2">
      <c r="A8" s="710" t="s">
        <v>332</v>
      </c>
      <c r="B8" s="706">
        <v>37905.008268700003</v>
      </c>
      <c r="C8" s="707">
        <v>33081.504410000001</v>
      </c>
      <c r="D8" s="707">
        <v>-4823.5038587000017</v>
      </c>
      <c r="E8" s="708">
        <v>0.87274758458018853</v>
      </c>
      <c r="F8" s="706">
        <v>39654.429253499999</v>
      </c>
      <c r="G8" s="707">
        <v>26436.286168999999</v>
      </c>
      <c r="H8" s="707">
        <v>4191.3416699999998</v>
      </c>
      <c r="I8" s="707">
        <v>26500.94644</v>
      </c>
      <c r="J8" s="707">
        <v>64.660271000000648</v>
      </c>
      <c r="K8" s="709">
        <v>0.66829726058056826</v>
      </c>
      <c r="L8" s="270"/>
      <c r="M8" s="705" t="str">
        <f t="shared" si="0"/>
        <v/>
      </c>
    </row>
    <row r="9" spans="1:13" ht="14.45" customHeight="1" x14ac:dyDescent="0.2">
      <c r="A9" s="710" t="s">
        <v>333</v>
      </c>
      <c r="B9" s="706">
        <v>35544.047332999995</v>
      </c>
      <c r="C9" s="707">
        <v>30769.612410000002</v>
      </c>
      <c r="D9" s="707">
        <v>-4774.4349229999934</v>
      </c>
      <c r="E9" s="708">
        <v>0.8656755411596786</v>
      </c>
      <c r="F9" s="706">
        <v>37270.679258900003</v>
      </c>
      <c r="G9" s="707">
        <v>24847.119505933337</v>
      </c>
      <c r="H9" s="707">
        <v>4063.3856700000001</v>
      </c>
      <c r="I9" s="707">
        <v>24974.185440000001</v>
      </c>
      <c r="J9" s="707">
        <v>127.06593406666434</v>
      </c>
      <c r="K9" s="709">
        <v>0.67007594003096482</v>
      </c>
      <c r="L9" s="270"/>
      <c r="M9" s="705" t="str">
        <f t="shared" si="0"/>
        <v/>
      </c>
    </row>
    <row r="10" spans="1:13" ht="14.45" customHeight="1" x14ac:dyDescent="0.2">
      <c r="A10" s="710" t="s">
        <v>334</v>
      </c>
      <c r="B10" s="706">
        <v>0</v>
      </c>
      <c r="C10" s="707">
        <v>-7.1999999999999994E-4</v>
      </c>
      <c r="D10" s="707">
        <v>-7.1999999999999994E-4</v>
      </c>
      <c r="E10" s="708">
        <v>0</v>
      </c>
      <c r="F10" s="706">
        <v>0</v>
      </c>
      <c r="G10" s="707">
        <v>0</v>
      </c>
      <c r="H10" s="707">
        <v>-8.0000000000000007E-5</v>
      </c>
      <c r="I10" s="707">
        <v>6.4000000000000005E-4</v>
      </c>
      <c r="J10" s="707">
        <v>6.4000000000000005E-4</v>
      </c>
      <c r="K10" s="709">
        <v>0</v>
      </c>
      <c r="L10" s="270"/>
      <c r="M10" s="705" t="str">
        <f t="shared" si="0"/>
        <v>X</v>
      </c>
    </row>
    <row r="11" spans="1:13" ht="14.45" customHeight="1" x14ac:dyDescent="0.2">
      <c r="A11" s="710" t="s">
        <v>335</v>
      </c>
      <c r="B11" s="706">
        <v>0</v>
      </c>
      <c r="C11" s="707">
        <v>-7.1999999999999994E-4</v>
      </c>
      <c r="D11" s="707">
        <v>-7.1999999999999994E-4</v>
      </c>
      <c r="E11" s="708">
        <v>0</v>
      </c>
      <c r="F11" s="706">
        <v>0</v>
      </c>
      <c r="G11" s="707">
        <v>0</v>
      </c>
      <c r="H11" s="707">
        <v>-8.0000000000000007E-5</v>
      </c>
      <c r="I11" s="707">
        <v>6.4000000000000005E-4</v>
      </c>
      <c r="J11" s="707">
        <v>6.4000000000000005E-4</v>
      </c>
      <c r="K11" s="709">
        <v>0</v>
      </c>
      <c r="L11" s="270"/>
      <c r="M11" s="705" t="str">
        <f t="shared" si="0"/>
        <v/>
      </c>
    </row>
    <row r="12" spans="1:13" ht="14.45" customHeight="1" x14ac:dyDescent="0.2">
      <c r="A12" s="710" t="s">
        <v>336</v>
      </c>
      <c r="B12" s="706">
        <v>32104.9999995</v>
      </c>
      <c r="C12" s="707">
        <v>26523.181039999999</v>
      </c>
      <c r="D12" s="707">
        <v>-5581.8189595000003</v>
      </c>
      <c r="E12" s="708">
        <v>0.82613864010007998</v>
      </c>
      <c r="F12" s="706">
        <v>33529.999999699998</v>
      </c>
      <c r="G12" s="707">
        <v>22353.333333133331</v>
      </c>
      <c r="H12" s="707">
        <v>3687.9477900000002</v>
      </c>
      <c r="I12" s="707">
        <v>22411.73057</v>
      </c>
      <c r="J12" s="707">
        <v>58.397236866669118</v>
      </c>
      <c r="K12" s="709">
        <v>0.66840830808829477</v>
      </c>
      <c r="L12" s="270"/>
      <c r="M12" s="705" t="str">
        <f t="shared" si="0"/>
        <v>X</v>
      </c>
    </row>
    <row r="13" spans="1:13" ht="14.45" customHeight="1" x14ac:dyDescent="0.2">
      <c r="A13" s="710" t="s">
        <v>337</v>
      </c>
      <c r="B13" s="706">
        <v>84.999999800000012</v>
      </c>
      <c r="C13" s="707">
        <v>78.411369999999991</v>
      </c>
      <c r="D13" s="707">
        <v>-6.588629800000021</v>
      </c>
      <c r="E13" s="708">
        <v>0.92248670805290967</v>
      </c>
      <c r="F13" s="706">
        <v>84.999999800000012</v>
      </c>
      <c r="G13" s="707">
        <v>56.666666533333341</v>
      </c>
      <c r="H13" s="707">
        <v>5.4381300000000001</v>
      </c>
      <c r="I13" s="707">
        <v>55.072830000000003</v>
      </c>
      <c r="J13" s="707">
        <v>-1.593836533333338</v>
      </c>
      <c r="K13" s="709">
        <v>0.64791564858333084</v>
      </c>
      <c r="L13" s="270"/>
      <c r="M13" s="705" t="str">
        <f t="shared" si="0"/>
        <v/>
      </c>
    </row>
    <row r="14" spans="1:13" ht="14.45" customHeight="1" x14ac:dyDescent="0.2">
      <c r="A14" s="710" t="s">
        <v>338</v>
      </c>
      <c r="B14" s="706">
        <v>26020.000000199998</v>
      </c>
      <c r="C14" s="707">
        <v>22656.860359999999</v>
      </c>
      <c r="D14" s="707">
        <v>-3363.1396401999991</v>
      </c>
      <c r="E14" s="708">
        <v>0.87074790007017111</v>
      </c>
      <c r="F14" s="706">
        <v>26700</v>
      </c>
      <c r="G14" s="707">
        <v>17800</v>
      </c>
      <c r="H14" s="707">
        <v>2244.0789799999998</v>
      </c>
      <c r="I14" s="707">
        <v>17170.735339999999</v>
      </c>
      <c r="J14" s="707">
        <v>-629.26466000000073</v>
      </c>
      <c r="K14" s="709">
        <v>0.64309870187265916</v>
      </c>
      <c r="L14" s="270"/>
      <c r="M14" s="705" t="str">
        <f t="shared" si="0"/>
        <v/>
      </c>
    </row>
    <row r="15" spans="1:13" ht="14.45" customHeight="1" x14ac:dyDescent="0.2">
      <c r="A15" s="710" t="s">
        <v>339</v>
      </c>
      <c r="B15" s="706">
        <v>1999.9999998999999</v>
      </c>
      <c r="C15" s="707">
        <v>1636.7909999999999</v>
      </c>
      <c r="D15" s="707">
        <v>-363.20899989999998</v>
      </c>
      <c r="E15" s="708">
        <v>0.81839550004091977</v>
      </c>
      <c r="F15" s="706">
        <v>1999.9999998999999</v>
      </c>
      <c r="G15" s="707">
        <v>1333.3333332666666</v>
      </c>
      <c r="H15" s="707">
        <v>168.27387999999999</v>
      </c>
      <c r="I15" s="707">
        <v>1167.5701299999998</v>
      </c>
      <c r="J15" s="707">
        <v>-165.76320326666678</v>
      </c>
      <c r="K15" s="709">
        <v>0.58378506502918914</v>
      </c>
      <c r="L15" s="270"/>
      <c r="M15" s="705" t="str">
        <f t="shared" si="0"/>
        <v/>
      </c>
    </row>
    <row r="16" spans="1:13" ht="14.45" customHeight="1" x14ac:dyDescent="0.2">
      <c r="A16" s="710" t="s">
        <v>340</v>
      </c>
      <c r="B16" s="706">
        <v>3999.9999996000001</v>
      </c>
      <c r="C16" s="707">
        <v>2151.1183099999998</v>
      </c>
      <c r="D16" s="707">
        <v>-1848.8816896000003</v>
      </c>
      <c r="E16" s="708">
        <v>0.53777957755377792</v>
      </c>
      <c r="F16" s="706">
        <v>4745</v>
      </c>
      <c r="G16" s="707">
        <v>3163.3333333333335</v>
      </c>
      <c r="H16" s="707">
        <v>1270.1568</v>
      </c>
      <c r="I16" s="707">
        <v>4017.76577</v>
      </c>
      <c r="J16" s="707">
        <v>854.43243666666649</v>
      </c>
      <c r="K16" s="709">
        <v>0.84673672708113801</v>
      </c>
      <c r="L16" s="270"/>
      <c r="M16" s="705" t="str">
        <f t="shared" si="0"/>
        <v/>
      </c>
    </row>
    <row r="17" spans="1:13" ht="14.45" customHeight="1" x14ac:dyDescent="0.2">
      <c r="A17" s="710" t="s">
        <v>341</v>
      </c>
      <c r="B17" s="706">
        <v>0</v>
      </c>
      <c r="C17" s="707">
        <v>0</v>
      </c>
      <c r="D17" s="707">
        <v>0</v>
      </c>
      <c r="E17" s="708">
        <v>0</v>
      </c>
      <c r="F17" s="706">
        <v>0</v>
      </c>
      <c r="G17" s="707">
        <v>0</v>
      </c>
      <c r="H17" s="707">
        <v>0</v>
      </c>
      <c r="I17" s="707">
        <v>0.58650000000000002</v>
      </c>
      <c r="J17" s="707">
        <v>0.58650000000000002</v>
      </c>
      <c r="K17" s="709">
        <v>0</v>
      </c>
      <c r="L17" s="270"/>
      <c r="M17" s="705" t="str">
        <f t="shared" si="0"/>
        <v/>
      </c>
    </row>
    <row r="18" spans="1:13" ht="14.45" customHeight="1" x14ac:dyDescent="0.2">
      <c r="A18" s="710" t="s">
        <v>342</v>
      </c>
      <c r="B18" s="706">
        <v>8.2234424999999991</v>
      </c>
      <c r="C18" s="707">
        <v>0</v>
      </c>
      <c r="D18" s="707">
        <v>-8.2234424999999991</v>
      </c>
      <c r="E18" s="708">
        <v>0</v>
      </c>
      <c r="F18" s="706">
        <v>7.7780289000000007</v>
      </c>
      <c r="G18" s="707">
        <v>5.1853526000000008</v>
      </c>
      <c r="H18" s="707">
        <v>0</v>
      </c>
      <c r="I18" s="707">
        <v>0</v>
      </c>
      <c r="J18" s="707">
        <v>-5.1853526000000008</v>
      </c>
      <c r="K18" s="709">
        <v>0</v>
      </c>
      <c r="L18" s="270"/>
      <c r="M18" s="705" t="str">
        <f t="shared" si="0"/>
        <v>X</v>
      </c>
    </row>
    <row r="19" spans="1:13" ht="14.45" customHeight="1" x14ac:dyDescent="0.2">
      <c r="A19" s="710" t="s">
        <v>343</v>
      </c>
      <c r="B19" s="706">
        <v>8.2234424999999991</v>
      </c>
      <c r="C19" s="707">
        <v>0</v>
      </c>
      <c r="D19" s="707">
        <v>-8.2234424999999991</v>
      </c>
      <c r="E19" s="708">
        <v>0</v>
      </c>
      <c r="F19" s="706">
        <v>7.7780289000000007</v>
      </c>
      <c r="G19" s="707">
        <v>5.1853526000000008</v>
      </c>
      <c r="H19" s="707">
        <v>0</v>
      </c>
      <c r="I19" s="707">
        <v>0</v>
      </c>
      <c r="J19" s="707">
        <v>-5.1853526000000008</v>
      </c>
      <c r="K19" s="709">
        <v>0</v>
      </c>
      <c r="L19" s="270"/>
      <c r="M19" s="705" t="str">
        <f t="shared" si="0"/>
        <v/>
      </c>
    </row>
    <row r="20" spans="1:13" ht="14.45" customHeight="1" x14ac:dyDescent="0.2">
      <c r="A20" s="710" t="s">
        <v>344</v>
      </c>
      <c r="B20" s="706">
        <v>3020.0000005000002</v>
      </c>
      <c r="C20" s="707">
        <v>2824.5570600000001</v>
      </c>
      <c r="D20" s="707">
        <v>-195.44294050000008</v>
      </c>
      <c r="E20" s="708">
        <v>0.93528379454713839</v>
      </c>
      <c r="F20" s="706">
        <v>3120.0000005000002</v>
      </c>
      <c r="G20" s="707">
        <v>2080.0000003333334</v>
      </c>
      <c r="H20" s="707">
        <v>314.91498999999999</v>
      </c>
      <c r="I20" s="707">
        <v>2112.58547</v>
      </c>
      <c r="J20" s="707">
        <v>32.58546966666654</v>
      </c>
      <c r="K20" s="709">
        <v>0.6771107274555912</v>
      </c>
      <c r="L20" s="270"/>
      <c r="M20" s="705" t="str">
        <f t="shared" si="0"/>
        <v>X</v>
      </c>
    </row>
    <row r="21" spans="1:13" ht="14.45" customHeight="1" x14ac:dyDescent="0.2">
      <c r="A21" s="710" t="s">
        <v>345</v>
      </c>
      <c r="B21" s="706">
        <v>2</v>
      </c>
      <c r="C21" s="707">
        <v>0.71929999999999994</v>
      </c>
      <c r="D21" s="707">
        <v>-1.2806999999999999</v>
      </c>
      <c r="E21" s="708">
        <v>0.35964999999999997</v>
      </c>
      <c r="F21" s="706">
        <v>2</v>
      </c>
      <c r="G21" s="707">
        <v>1.3333333333333333</v>
      </c>
      <c r="H21" s="707">
        <v>0</v>
      </c>
      <c r="I21" s="707">
        <v>3.9885000000000002</v>
      </c>
      <c r="J21" s="707">
        <v>2.6551666666666671</v>
      </c>
      <c r="K21" s="709">
        <v>1.9942500000000001</v>
      </c>
      <c r="L21" s="270"/>
      <c r="M21" s="705" t="str">
        <f t="shared" si="0"/>
        <v/>
      </c>
    </row>
    <row r="22" spans="1:13" ht="14.45" customHeight="1" x14ac:dyDescent="0.2">
      <c r="A22" s="710" t="s">
        <v>346</v>
      </c>
      <c r="B22" s="706">
        <v>0</v>
      </c>
      <c r="C22" s="707">
        <v>0.30885000000000001</v>
      </c>
      <c r="D22" s="707">
        <v>0.30885000000000001</v>
      </c>
      <c r="E22" s="708">
        <v>0</v>
      </c>
      <c r="F22" s="706">
        <v>0</v>
      </c>
      <c r="G22" s="707">
        <v>0</v>
      </c>
      <c r="H22" s="707">
        <v>0</v>
      </c>
      <c r="I22" s="707">
        <v>0.33759</v>
      </c>
      <c r="J22" s="707">
        <v>0.33759</v>
      </c>
      <c r="K22" s="709">
        <v>0</v>
      </c>
      <c r="L22" s="270"/>
      <c r="M22" s="705" t="str">
        <f t="shared" si="0"/>
        <v/>
      </c>
    </row>
    <row r="23" spans="1:13" ht="14.45" customHeight="1" x14ac:dyDescent="0.2">
      <c r="A23" s="710" t="s">
        <v>347</v>
      </c>
      <c r="B23" s="706">
        <v>28</v>
      </c>
      <c r="C23" s="707">
        <v>23.836410000000001</v>
      </c>
      <c r="D23" s="707">
        <v>-4.1635899999999992</v>
      </c>
      <c r="E23" s="708">
        <v>0.85130035714285712</v>
      </c>
      <c r="F23" s="706">
        <v>32.000000199999995</v>
      </c>
      <c r="G23" s="707">
        <v>21.333333466666662</v>
      </c>
      <c r="H23" s="707">
        <v>3.6402800000000002</v>
      </c>
      <c r="I23" s="707">
        <v>21.810029999999998</v>
      </c>
      <c r="J23" s="707">
        <v>0.47669653333333528</v>
      </c>
      <c r="K23" s="709">
        <v>0.68156343324022861</v>
      </c>
      <c r="L23" s="270"/>
      <c r="M23" s="705" t="str">
        <f t="shared" si="0"/>
        <v/>
      </c>
    </row>
    <row r="24" spans="1:13" ht="14.45" customHeight="1" x14ac:dyDescent="0.2">
      <c r="A24" s="710" t="s">
        <v>348</v>
      </c>
      <c r="B24" s="706">
        <v>2899.9999997999998</v>
      </c>
      <c r="C24" s="707">
        <v>2721.2411899999997</v>
      </c>
      <c r="D24" s="707">
        <v>-178.75880980000011</v>
      </c>
      <c r="E24" s="708">
        <v>0.93835903109919716</v>
      </c>
      <c r="F24" s="706">
        <v>2999.9999997999998</v>
      </c>
      <c r="G24" s="707">
        <v>1999.9999998666665</v>
      </c>
      <c r="H24" s="707">
        <v>293.72371000000004</v>
      </c>
      <c r="I24" s="707">
        <v>1939.5547900000001</v>
      </c>
      <c r="J24" s="707">
        <v>-60.445209866666346</v>
      </c>
      <c r="K24" s="709">
        <v>0.64651826337643459</v>
      </c>
      <c r="L24" s="270"/>
      <c r="M24" s="705" t="str">
        <f t="shared" si="0"/>
        <v/>
      </c>
    </row>
    <row r="25" spans="1:13" ht="14.45" customHeight="1" x14ac:dyDescent="0.2">
      <c r="A25" s="710" t="s">
        <v>349</v>
      </c>
      <c r="B25" s="706">
        <v>12</v>
      </c>
      <c r="C25" s="707">
        <v>4.1013599999999997</v>
      </c>
      <c r="D25" s="707">
        <v>-7.8986400000000003</v>
      </c>
      <c r="E25" s="708">
        <v>0.34177999999999997</v>
      </c>
      <c r="F25" s="706">
        <v>9</v>
      </c>
      <c r="G25" s="707">
        <v>6</v>
      </c>
      <c r="H25" s="707">
        <v>0</v>
      </c>
      <c r="I25" s="707">
        <v>0.40595999999999999</v>
      </c>
      <c r="J25" s="707">
        <v>-5.5940399999999997</v>
      </c>
      <c r="K25" s="709">
        <v>4.5106666666666663E-2</v>
      </c>
      <c r="L25" s="270"/>
      <c r="M25" s="705" t="str">
        <f t="shared" si="0"/>
        <v/>
      </c>
    </row>
    <row r="26" spans="1:13" ht="14.45" customHeight="1" x14ac:dyDescent="0.2">
      <c r="A26" s="710" t="s">
        <v>350</v>
      </c>
      <c r="B26" s="706">
        <v>23</v>
      </c>
      <c r="C26" s="707">
        <v>16.486219999999999</v>
      </c>
      <c r="D26" s="707">
        <v>-6.5137800000000006</v>
      </c>
      <c r="E26" s="708">
        <v>0.71679217391304351</v>
      </c>
      <c r="F26" s="706">
        <v>21.999999800000001</v>
      </c>
      <c r="G26" s="707">
        <v>14.666666533333334</v>
      </c>
      <c r="H26" s="707">
        <v>0.77100000000000002</v>
      </c>
      <c r="I26" s="707">
        <v>6.2389999999999999</v>
      </c>
      <c r="J26" s="707">
        <v>-8.4276665333333334</v>
      </c>
      <c r="K26" s="709">
        <v>0.28359091166900829</v>
      </c>
      <c r="L26" s="270"/>
      <c r="M26" s="705" t="str">
        <f t="shared" si="0"/>
        <v/>
      </c>
    </row>
    <row r="27" spans="1:13" ht="14.45" customHeight="1" x14ac:dyDescent="0.2">
      <c r="A27" s="710" t="s">
        <v>351</v>
      </c>
      <c r="B27" s="706">
        <v>53.000000299999996</v>
      </c>
      <c r="C27" s="707">
        <v>57.863730000000004</v>
      </c>
      <c r="D27" s="707">
        <v>4.8637297000000075</v>
      </c>
      <c r="E27" s="708">
        <v>1.0917684843862163</v>
      </c>
      <c r="F27" s="706">
        <v>53.000000299999996</v>
      </c>
      <c r="G27" s="707">
        <v>35.333333533333331</v>
      </c>
      <c r="H27" s="707">
        <v>16.78</v>
      </c>
      <c r="I27" s="707">
        <v>130.38060000000002</v>
      </c>
      <c r="J27" s="707">
        <v>95.047266466666684</v>
      </c>
      <c r="K27" s="709">
        <v>2.460011306830125</v>
      </c>
      <c r="L27" s="270"/>
      <c r="M27" s="705" t="str">
        <f t="shared" si="0"/>
        <v/>
      </c>
    </row>
    <row r="28" spans="1:13" ht="14.45" customHeight="1" x14ac:dyDescent="0.2">
      <c r="A28" s="710" t="s">
        <v>352</v>
      </c>
      <c r="B28" s="706">
        <v>2.0000003999999998</v>
      </c>
      <c r="C28" s="707">
        <v>0</v>
      </c>
      <c r="D28" s="707">
        <v>-2.0000003999999998</v>
      </c>
      <c r="E28" s="708">
        <v>0</v>
      </c>
      <c r="F28" s="706">
        <v>2.0000003999999998</v>
      </c>
      <c r="G28" s="707">
        <v>1.3333335999999998</v>
      </c>
      <c r="H28" s="707">
        <v>0</v>
      </c>
      <c r="I28" s="707">
        <v>1.694</v>
      </c>
      <c r="J28" s="707">
        <v>0.36066640000000016</v>
      </c>
      <c r="K28" s="709">
        <v>0.84699983060003392</v>
      </c>
      <c r="L28" s="270"/>
      <c r="M28" s="705" t="str">
        <f t="shared" si="0"/>
        <v/>
      </c>
    </row>
    <row r="29" spans="1:13" ht="14.45" customHeight="1" x14ac:dyDescent="0.2">
      <c r="A29" s="710" t="s">
        <v>353</v>
      </c>
      <c r="B29" s="706">
        <v>0</v>
      </c>
      <c r="C29" s="707">
        <v>0</v>
      </c>
      <c r="D29" s="707">
        <v>0</v>
      </c>
      <c r="E29" s="708">
        <v>0</v>
      </c>
      <c r="F29" s="706">
        <v>0</v>
      </c>
      <c r="G29" s="707">
        <v>0</v>
      </c>
      <c r="H29" s="707">
        <v>0</v>
      </c>
      <c r="I29" s="707">
        <v>8.1750000000000007</v>
      </c>
      <c r="J29" s="707">
        <v>8.1750000000000007</v>
      </c>
      <c r="K29" s="709">
        <v>0</v>
      </c>
      <c r="L29" s="270"/>
      <c r="M29" s="705" t="str">
        <f t="shared" si="0"/>
        <v/>
      </c>
    </row>
    <row r="30" spans="1:13" ht="14.45" customHeight="1" x14ac:dyDescent="0.2">
      <c r="A30" s="710" t="s">
        <v>354</v>
      </c>
      <c r="B30" s="706">
        <v>142.1793241</v>
      </c>
      <c r="C30" s="707">
        <v>113.03516</v>
      </c>
      <c r="D30" s="707">
        <v>-29.144164099999998</v>
      </c>
      <c r="E30" s="708">
        <v>0.79501826806053866</v>
      </c>
      <c r="F30" s="706">
        <v>149.915313</v>
      </c>
      <c r="G30" s="707">
        <v>99.943541999999994</v>
      </c>
      <c r="H30" s="707">
        <v>13.04509</v>
      </c>
      <c r="I30" s="707">
        <v>99.544529999999995</v>
      </c>
      <c r="J30" s="707">
        <v>-0.39901199999999903</v>
      </c>
      <c r="K30" s="709">
        <v>0.66400508399031921</v>
      </c>
      <c r="L30" s="270"/>
      <c r="M30" s="705" t="str">
        <f t="shared" si="0"/>
        <v>X</v>
      </c>
    </row>
    <row r="31" spans="1:13" ht="14.45" customHeight="1" x14ac:dyDescent="0.2">
      <c r="A31" s="710" t="s">
        <v>355</v>
      </c>
      <c r="B31" s="706">
        <v>130.4990057</v>
      </c>
      <c r="C31" s="707">
        <v>103.00755000000001</v>
      </c>
      <c r="D31" s="707">
        <v>-27.491455699999989</v>
      </c>
      <c r="E31" s="708">
        <v>0.78933589913168212</v>
      </c>
      <c r="F31" s="706">
        <v>137.59198710000001</v>
      </c>
      <c r="G31" s="707">
        <v>91.727991400000008</v>
      </c>
      <c r="H31" s="707">
        <v>11.36609</v>
      </c>
      <c r="I31" s="707">
        <v>88.515740000000008</v>
      </c>
      <c r="J31" s="707">
        <v>-3.2122513999999995</v>
      </c>
      <c r="K31" s="709">
        <v>0.6433204568494818</v>
      </c>
      <c r="L31" s="270"/>
      <c r="M31" s="705" t="str">
        <f t="shared" si="0"/>
        <v/>
      </c>
    </row>
    <row r="32" spans="1:13" ht="14.45" customHeight="1" x14ac:dyDescent="0.2">
      <c r="A32" s="710" t="s">
        <v>356</v>
      </c>
      <c r="B32" s="706">
        <v>11.680318400000001</v>
      </c>
      <c r="C32" s="707">
        <v>10.027610000000001</v>
      </c>
      <c r="D32" s="707">
        <v>-1.6527083999999999</v>
      </c>
      <c r="E32" s="708">
        <v>0.85850485034723023</v>
      </c>
      <c r="F32" s="706">
        <v>12.3233259</v>
      </c>
      <c r="G32" s="707">
        <v>8.2155506000000003</v>
      </c>
      <c r="H32" s="707">
        <v>1.679</v>
      </c>
      <c r="I32" s="707">
        <v>11.028790000000001</v>
      </c>
      <c r="J32" s="707">
        <v>2.8132394000000005</v>
      </c>
      <c r="K32" s="709">
        <v>0.89495239268158933</v>
      </c>
      <c r="L32" s="270"/>
      <c r="M32" s="705" t="str">
        <f t="shared" si="0"/>
        <v/>
      </c>
    </row>
    <row r="33" spans="1:13" ht="14.45" customHeight="1" x14ac:dyDescent="0.2">
      <c r="A33" s="710" t="s">
        <v>357</v>
      </c>
      <c r="B33" s="706">
        <v>222.9516027</v>
      </c>
      <c r="C33" s="707">
        <v>265.50963999999999</v>
      </c>
      <c r="D33" s="707">
        <v>42.558037299999995</v>
      </c>
      <c r="E33" s="708">
        <v>1.190884643952371</v>
      </c>
      <c r="F33" s="706">
        <v>247.48667159999999</v>
      </c>
      <c r="G33" s="707">
        <v>164.99111439999999</v>
      </c>
      <c r="H33" s="707">
        <v>20.18045</v>
      </c>
      <c r="I33" s="707">
        <v>180.40476000000001</v>
      </c>
      <c r="J33" s="707">
        <v>15.413645600000024</v>
      </c>
      <c r="K33" s="709">
        <v>0.72894737657460185</v>
      </c>
      <c r="L33" s="270"/>
      <c r="M33" s="705" t="str">
        <f t="shared" si="0"/>
        <v>X</v>
      </c>
    </row>
    <row r="34" spans="1:13" ht="14.45" customHeight="1" x14ac:dyDescent="0.2">
      <c r="A34" s="710" t="s">
        <v>358</v>
      </c>
      <c r="B34" s="706">
        <v>0</v>
      </c>
      <c r="C34" s="707">
        <v>12.52882</v>
      </c>
      <c r="D34" s="707">
        <v>12.52882</v>
      </c>
      <c r="E34" s="708">
        <v>0</v>
      </c>
      <c r="F34" s="706">
        <v>0</v>
      </c>
      <c r="G34" s="707">
        <v>0</v>
      </c>
      <c r="H34" s="707">
        <v>2.4538000000000002</v>
      </c>
      <c r="I34" s="707">
        <v>8.50047</v>
      </c>
      <c r="J34" s="707">
        <v>8.50047</v>
      </c>
      <c r="K34" s="709">
        <v>0</v>
      </c>
      <c r="L34" s="270"/>
      <c r="M34" s="705" t="str">
        <f t="shared" si="0"/>
        <v/>
      </c>
    </row>
    <row r="35" spans="1:13" ht="14.45" customHeight="1" x14ac:dyDescent="0.2">
      <c r="A35" s="710" t="s">
        <v>359</v>
      </c>
      <c r="B35" s="706">
        <v>9.9999999000000006</v>
      </c>
      <c r="C35" s="707">
        <v>8.7686000000000011</v>
      </c>
      <c r="D35" s="707">
        <v>-1.2313998999999995</v>
      </c>
      <c r="E35" s="708">
        <v>0.87686000876860015</v>
      </c>
      <c r="F35" s="706">
        <v>9.9999999000000006</v>
      </c>
      <c r="G35" s="707">
        <v>6.6666666000000001</v>
      </c>
      <c r="H35" s="707">
        <v>0.37081999999999998</v>
      </c>
      <c r="I35" s="707">
        <v>6.6563299999999996</v>
      </c>
      <c r="J35" s="707">
        <v>-1.0336600000000473E-2</v>
      </c>
      <c r="K35" s="709">
        <v>0.66563300665632996</v>
      </c>
      <c r="L35" s="270"/>
      <c r="M35" s="705" t="str">
        <f t="shared" si="0"/>
        <v/>
      </c>
    </row>
    <row r="36" spans="1:13" ht="14.45" customHeight="1" x14ac:dyDescent="0.2">
      <c r="A36" s="710" t="s">
        <v>360</v>
      </c>
      <c r="B36" s="706">
        <v>42.000000099999994</v>
      </c>
      <c r="C36" s="707">
        <v>83.270289999999989</v>
      </c>
      <c r="D36" s="707">
        <v>41.270289899999995</v>
      </c>
      <c r="E36" s="708">
        <v>1.9826259476604144</v>
      </c>
      <c r="F36" s="706">
        <v>42.000000099999994</v>
      </c>
      <c r="G36" s="707">
        <v>28.000000066666662</v>
      </c>
      <c r="H36" s="707">
        <v>1.4701500000000001</v>
      </c>
      <c r="I36" s="707">
        <v>49.038050000000005</v>
      </c>
      <c r="J36" s="707">
        <v>21.038049933333344</v>
      </c>
      <c r="K36" s="709">
        <v>1.1675726162676845</v>
      </c>
      <c r="L36" s="270"/>
      <c r="M36" s="705" t="str">
        <f t="shared" si="0"/>
        <v/>
      </c>
    </row>
    <row r="37" spans="1:13" ht="14.45" customHeight="1" x14ac:dyDescent="0.2">
      <c r="A37" s="710" t="s">
        <v>361</v>
      </c>
      <c r="B37" s="706">
        <v>39.000000299999996</v>
      </c>
      <c r="C37" s="707">
        <v>42.366959999999999</v>
      </c>
      <c r="D37" s="707">
        <v>3.3669597000000024</v>
      </c>
      <c r="E37" s="708">
        <v>1.0863322993359055</v>
      </c>
      <c r="F37" s="706">
        <v>39.000000299999996</v>
      </c>
      <c r="G37" s="707">
        <v>26.000000199999999</v>
      </c>
      <c r="H37" s="707">
        <v>2.90543</v>
      </c>
      <c r="I37" s="707">
        <v>23.244160000000001</v>
      </c>
      <c r="J37" s="707">
        <v>-2.755840199999998</v>
      </c>
      <c r="K37" s="709">
        <v>0.59600409797945575</v>
      </c>
      <c r="L37" s="270"/>
      <c r="M37" s="705" t="str">
        <f t="shared" si="0"/>
        <v/>
      </c>
    </row>
    <row r="38" spans="1:13" ht="14.45" customHeight="1" x14ac:dyDescent="0.2">
      <c r="A38" s="710" t="s">
        <v>362</v>
      </c>
      <c r="B38" s="706">
        <v>19.3501683</v>
      </c>
      <c r="C38" s="707">
        <v>11.488</v>
      </c>
      <c r="D38" s="707">
        <v>-7.8621683000000004</v>
      </c>
      <c r="E38" s="708">
        <v>0.59368992671758825</v>
      </c>
      <c r="F38" s="706">
        <v>21.376163999999999</v>
      </c>
      <c r="G38" s="707">
        <v>14.250776</v>
      </c>
      <c r="H38" s="707">
        <v>0</v>
      </c>
      <c r="I38" s="707">
        <v>12.08827</v>
      </c>
      <c r="J38" s="707">
        <v>-2.1625060000000005</v>
      </c>
      <c r="K38" s="709">
        <v>0.56550230434235071</v>
      </c>
      <c r="L38" s="270"/>
      <c r="M38" s="705" t="str">
        <f t="shared" si="0"/>
        <v/>
      </c>
    </row>
    <row r="39" spans="1:13" ht="14.45" customHeight="1" x14ac:dyDescent="0.2">
      <c r="A39" s="710" t="s">
        <v>363</v>
      </c>
      <c r="B39" s="706">
        <v>0</v>
      </c>
      <c r="C39" s="707">
        <v>0.13643</v>
      </c>
      <c r="D39" s="707">
        <v>0.13643</v>
      </c>
      <c r="E39" s="708">
        <v>0</v>
      </c>
      <c r="F39" s="706">
        <v>0</v>
      </c>
      <c r="G39" s="707">
        <v>0</v>
      </c>
      <c r="H39" s="707">
        <v>0</v>
      </c>
      <c r="I39" s="707">
        <v>0</v>
      </c>
      <c r="J39" s="707">
        <v>0</v>
      </c>
      <c r="K39" s="709">
        <v>0</v>
      </c>
      <c r="L39" s="270"/>
      <c r="M39" s="705" t="str">
        <f t="shared" si="0"/>
        <v/>
      </c>
    </row>
    <row r="40" spans="1:13" ht="14.45" customHeight="1" x14ac:dyDescent="0.2">
      <c r="A40" s="710" t="s">
        <v>364</v>
      </c>
      <c r="B40" s="706">
        <v>0</v>
      </c>
      <c r="C40" s="707">
        <v>1.2826</v>
      </c>
      <c r="D40" s="707">
        <v>1.2826</v>
      </c>
      <c r="E40" s="708">
        <v>0</v>
      </c>
      <c r="F40" s="706">
        <v>0</v>
      </c>
      <c r="G40" s="707">
        <v>0</v>
      </c>
      <c r="H40" s="707">
        <v>0.35211000000000003</v>
      </c>
      <c r="I40" s="707">
        <v>1.6431800000000001</v>
      </c>
      <c r="J40" s="707">
        <v>1.6431800000000001</v>
      </c>
      <c r="K40" s="709">
        <v>0</v>
      </c>
      <c r="L40" s="270"/>
      <c r="M40" s="705" t="str">
        <f t="shared" si="0"/>
        <v/>
      </c>
    </row>
    <row r="41" spans="1:13" ht="14.45" customHeight="1" x14ac:dyDescent="0.2">
      <c r="A41" s="710" t="s">
        <v>365</v>
      </c>
      <c r="B41" s="706">
        <v>0</v>
      </c>
      <c r="C41" s="707">
        <v>0.32127999999999995</v>
      </c>
      <c r="D41" s="707">
        <v>0.32127999999999995</v>
      </c>
      <c r="E41" s="708">
        <v>0</v>
      </c>
      <c r="F41" s="706">
        <v>0</v>
      </c>
      <c r="G41" s="707">
        <v>0</v>
      </c>
      <c r="H41" s="707">
        <v>0</v>
      </c>
      <c r="I41" s="707">
        <v>1.51484</v>
      </c>
      <c r="J41" s="707">
        <v>1.51484</v>
      </c>
      <c r="K41" s="709">
        <v>0</v>
      </c>
      <c r="L41" s="270"/>
      <c r="M41" s="705" t="str">
        <f t="shared" si="0"/>
        <v/>
      </c>
    </row>
    <row r="42" spans="1:13" ht="14.45" customHeight="1" x14ac:dyDescent="0.2">
      <c r="A42" s="710" t="s">
        <v>366</v>
      </c>
      <c r="B42" s="706">
        <v>48.601434099999999</v>
      </c>
      <c r="C42" s="707">
        <v>37.630559999999996</v>
      </c>
      <c r="D42" s="707">
        <v>-10.970874100000003</v>
      </c>
      <c r="E42" s="708">
        <v>0.77426851073104441</v>
      </c>
      <c r="F42" s="706">
        <v>71.110507299999995</v>
      </c>
      <c r="G42" s="707">
        <v>47.407004866666661</v>
      </c>
      <c r="H42" s="707">
        <v>2.4974400000000001</v>
      </c>
      <c r="I42" s="707">
        <v>30.680900000000001</v>
      </c>
      <c r="J42" s="707">
        <v>-16.72610486666666</v>
      </c>
      <c r="K42" s="709">
        <v>0.43145381976483249</v>
      </c>
      <c r="L42" s="270"/>
      <c r="M42" s="705" t="str">
        <f t="shared" si="0"/>
        <v/>
      </c>
    </row>
    <row r="43" spans="1:13" ht="14.45" customHeight="1" x14ac:dyDescent="0.2">
      <c r="A43" s="710" t="s">
        <v>367</v>
      </c>
      <c r="B43" s="706">
        <v>0</v>
      </c>
      <c r="C43" s="707">
        <v>2.6619999999999999</v>
      </c>
      <c r="D43" s="707">
        <v>2.6619999999999999</v>
      </c>
      <c r="E43" s="708">
        <v>0</v>
      </c>
      <c r="F43" s="706">
        <v>0</v>
      </c>
      <c r="G43" s="707">
        <v>0</v>
      </c>
      <c r="H43" s="707">
        <v>0</v>
      </c>
      <c r="I43" s="707">
        <v>0.245</v>
      </c>
      <c r="J43" s="707">
        <v>0.245</v>
      </c>
      <c r="K43" s="709">
        <v>0</v>
      </c>
      <c r="L43" s="270"/>
      <c r="M43" s="705" t="str">
        <f t="shared" si="0"/>
        <v/>
      </c>
    </row>
    <row r="44" spans="1:13" ht="14.45" customHeight="1" x14ac:dyDescent="0.2">
      <c r="A44" s="710" t="s">
        <v>368</v>
      </c>
      <c r="B44" s="706">
        <v>0</v>
      </c>
      <c r="C44" s="707">
        <v>4.8572499999999996</v>
      </c>
      <c r="D44" s="707">
        <v>4.8572499999999996</v>
      </c>
      <c r="E44" s="708">
        <v>0</v>
      </c>
      <c r="F44" s="706">
        <v>0</v>
      </c>
      <c r="G44" s="707">
        <v>0</v>
      </c>
      <c r="H44" s="707">
        <v>0</v>
      </c>
      <c r="I44" s="707">
        <v>0</v>
      </c>
      <c r="J44" s="707">
        <v>0</v>
      </c>
      <c r="K44" s="709">
        <v>0</v>
      </c>
      <c r="L44" s="270"/>
      <c r="M44" s="705" t="str">
        <f t="shared" si="0"/>
        <v/>
      </c>
    </row>
    <row r="45" spans="1:13" ht="14.45" customHeight="1" x14ac:dyDescent="0.2">
      <c r="A45" s="710" t="s">
        <v>369</v>
      </c>
      <c r="B45" s="706">
        <v>64</v>
      </c>
      <c r="C45" s="707">
        <v>60.196849999999998</v>
      </c>
      <c r="D45" s="707">
        <v>-3.8031500000000023</v>
      </c>
      <c r="E45" s="708">
        <v>0.94057578124999996</v>
      </c>
      <c r="F45" s="706">
        <v>64</v>
      </c>
      <c r="G45" s="707">
        <v>42.666666666666664</v>
      </c>
      <c r="H45" s="707">
        <v>10.130700000000001</v>
      </c>
      <c r="I45" s="707">
        <v>46.793559999999999</v>
      </c>
      <c r="J45" s="707">
        <v>4.1268933333333351</v>
      </c>
      <c r="K45" s="709">
        <v>0.73114937499999999</v>
      </c>
      <c r="L45" s="270"/>
      <c r="M45" s="705" t="str">
        <f t="shared" si="0"/>
        <v/>
      </c>
    </row>
    <row r="46" spans="1:13" ht="14.45" customHeight="1" x14ac:dyDescent="0.2">
      <c r="A46" s="710" t="s">
        <v>370</v>
      </c>
      <c r="B46" s="706">
        <v>7.6929634999999994</v>
      </c>
      <c r="C46" s="707">
        <v>622.03005000000007</v>
      </c>
      <c r="D46" s="707">
        <v>614.33708650000005</v>
      </c>
      <c r="E46" s="708">
        <v>80.857013035353688</v>
      </c>
      <c r="F46" s="706">
        <v>6.4992452000000007</v>
      </c>
      <c r="G46" s="707">
        <v>4.3328301333333341</v>
      </c>
      <c r="H46" s="707">
        <v>18.271709999999999</v>
      </c>
      <c r="I46" s="707">
        <v>19.147650000000002</v>
      </c>
      <c r="J46" s="707">
        <v>14.814819866666667</v>
      </c>
      <c r="K46" s="709">
        <v>2.9461344218864061</v>
      </c>
      <c r="L46" s="270"/>
      <c r="M46" s="705" t="str">
        <f t="shared" si="0"/>
        <v>X</v>
      </c>
    </row>
    <row r="47" spans="1:13" ht="14.45" customHeight="1" x14ac:dyDescent="0.2">
      <c r="A47" s="710" t="s">
        <v>371</v>
      </c>
      <c r="B47" s="706">
        <v>1.2245051</v>
      </c>
      <c r="C47" s="707">
        <v>0</v>
      </c>
      <c r="D47" s="707">
        <v>-1.2245051</v>
      </c>
      <c r="E47" s="708">
        <v>0</v>
      </c>
      <c r="F47" s="706">
        <v>3.0612631000000001</v>
      </c>
      <c r="G47" s="707">
        <v>2.0408420666666669</v>
      </c>
      <c r="H47" s="707">
        <v>0</v>
      </c>
      <c r="I47" s="707">
        <v>0</v>
      </c>
      <c r="J47" s="707">
        <v>-2.0408420666666669</v>
      </c>
      <c r="K47" s="709">
        <v>0</v>
      </c>
      <c r="L47" s="270"/>
      <c r="M47" s="705" t="str">
        <f t="shared" si="0"/>
        <v/>
      </c>
    </row>
    <row r="48" spans="1:13" ht="14.45" customHeight="1" x14ac:dyDescent="0.2">
      <c r="A48" s="710" t="s">
        <v>372</v>
      </c>
      <c r="B48" s="706">
        <v>1.4684584000000001</v>
      </c>
      <c r="C48" s="707">
        <v>619.9556</v>
      </c>
      <c r="D48" s="707">
        <v>618.48714159999997</v>
      </c>
      <c r="E48" s="708">
        <v>422.1812480353546</v>
      </c>
      <c r="F48" s="706">
        <v>1.6230331</v>
      </c>
      <c r="G48" s="707">
        <v>1.0820220666666667</v>
      </c>
      <c r="H48" s="707">
        <v>1.8277099999999999</v>
      </c>
      <c r="I48" s="707">
        <v>1.8277099999999999</v>
      </c>
      <c r="J48" s="707">
        <v>0.74568793333333327</v>
      </c>
      <c r="K48" s="709">
        <v>1.1261076560915486</v>
      </c>
      <c r="L48" s="270"/>
      <c r="M48" s="705" t="str">
        <f t="shared" si="0"/>
        <v/>
      </c>
    </row>
    <row r="49" spans="1:13" ht="14.45" customHeight="1" x14ac:dyDescent="0.2">
      <c r="A49" s="710" t="s">
        <v>373</v>
      </c>
      <c r="B49" s="706">
        <v>0</v>
      </c>
      <c r="C49" s="707">
        <v>0.70784999999999998</v>
      </c>
      <c r="D49" s="707">
        <v>0.70784999999999998</v>
      </c>
      <c r="E49" s="708">
        <v>0</v>
      </c>
      <c r="F49" s="706">
        <v>0</v>
      </c>
      <c r="G49" s="707">
        <v>0</v>
      </c>
      <c r="H49" s="707">
        <v>0</v>
      </c>
      <c r="I49" s="707">
        <v>0</v>
      </c>
      <c r="J49" s="707">
        <v>0</v>
      </c>
      <c r="K49" s="709">
        <v>0</v>
      </c>
      <c r="L49" s="270"/>
      <c r="M49" s="705" t="str">
        <f t="shared" si="0"/>
        <v/>
      </c>
    </row>
    <row r="50" spans="1:13" ht="14.45" customHeight="1" x14ac:dyDescent="0.2">
      <c r="A50" s="710" t="s">
        <v>374</v>
      </c>
      <c r="B50" s="706">
        <v>5</v>
      </c>
      <c r="C50" s="707">
        <v>1.3665999999999998</v>
      </c>
      <c r="D50" s="707">
        <v>-3.6334</v>
      </c>
      <c r="E50" s="708">
        <v>0.27331999999999995</v>
      </c>
      <c r="F50" s="706">
        <v>1.8149490000000001</v>
      </c>
      <c r="G50" s="707">
        <v>1.2099660000000001</v>
      </c>
      <c r="H50" s="707">
        <v>0</v>
      </c>
      <c r="I50" s="707">
        <v>0.87594000000000005</v>
      </c>
      <c r="J50" s="707">
        <v>-0.33402600000000005</v>
      </c>
      <c r="K50" s="709">
        <v>0.48262513161526854</v>
      </c>
      <c r="L50" s="270"/>
      <c r="M50" s="705" t="str">
        <f t="shared" si="0"/>
        <v/>
      </c>
    </row>
    <row r="51" spans="1:13" ht="14.45" customHeight="1" x14ac:dyDescent="0.2">
      <c r="A51" s="710" t="s">
        <v>375</v>
      </c>
      <c r="B51" s="706">
        <v>0</v>
      </c>
      <c r="C51" s="707">
        <v>0</v>
      </c>
      <c r="D51" s="707">
        <v>0</v>
      </c>
      <c r="E51" s="708">
        <v>0</v>
      </c>
      <c r="F51" s="706">
        <v>0</v>
      </c>
      <c r="G51" s="707">
        <v>0</v>
      </c>
      <c r="H51" s="707">
        <v>16.443999999999999</v>
      </c>
      <c r="I51" s="707">
        <v>16.443999999999999</v>
      </c>
      <c r="J51" s="707">
        <v>16.443999999999999</v>
      </c>
      <c r="K51" s="709">
        <v>0</v>
      </c>
      <c r="L51" s="270"/>
      <c r="M51" s="705" t="str">
        <f t="shared" si="0"/>
        <v/>
      </c>
    </row>
    <row r="52" spans="1:13" ht="14.45" customHeight="1" x14ac:dyDescent="0.2">
      <c r="A52" s="710" t="s">
        <v>376</v>
      </c>
      <c r="B52" s="706">
        <v>38.000000200000002</v>
      </c>
      <c r="C52" s="707">
        <v>421.03618</v>
      </c>
      <c r="D52" s="707">
        <v>383.03617980000001</v>
      </c>
      <c r="E52" s="708">
        <v>11.079899415368949</v>
      </c>
      <c r="F52" s="706">
        <v>209</v>
      </c>
      <c r="G52" s="707">
        <v>139.33333333333334</v>
      </c>
      <c r="H52" s="707">
        <v>9.0257199999999997</v>
      </c>
      <c r="I52" s="707">
        <v>150.77182000000002</v>
      </c>
      <c r="J52" s="707">
        <v>11.438486666666677</v>
      </c>
      <c r="K52" s="709">
        <v>0.72139626794258382</v>
      </c>
      <c r="L52" s="270"/>
      <c r="M52" s="705" t="str">
        <f t="shared" si="0"/>
        <v>X</v>
      </c>
    </row>
    <row r="53" spans="1:13" ht="14.45" customHeight="1" x14ac:dyDescent="0.2">
      <c r="A53" s="710" t="s">
        <v>377</v>
      </c>
      <c r="B53" s="706">
        <v>0</v>
      </c>
      <c r="C53" s="707">
        <v>8.68187</v>
      </c>
      <c r="D53" s="707">
        <v>8.68187</v>
      </c>
      <c r="E53" s="708">
        <v>0</v>
      </c>
      <c r="F53" s="706">
        <v>0</v>
      </c>
      <c r="G53" s="707">
        <v>0</v>
      </c>
      <c r="H53" s="707">
        <v>1.33826</v>
      </c>
      <c r="I53" s="707">
        <v>6.1831000000000005</v>
      </c>
      <c r="J53" s="707">
        <v>6.1831000000000005</v>
      </c>
      <c r="K53" s="709">
        <v>0</v>
      </c>
      <c r="L53" s="270"/>
      <c r="M53" s="705" t="str">
        <f t="shared" si="0"/>
        <v/>
      </c>
    </row>
    <row r="54" spans="1:13" ht="14.45" customHeight="1" x14ac:dyDescent="0.2">
      <c r="A54" s="710" t="s">
        <v>378</v>
      </c>
      <c r="B54" s="706">
        <v>0</v>
      </c>
      <c r="C54" s="707">
        <v>0.51900000000000002</v>
      </c>
      <c r="D54" s="707">
        <v>0.51900000000000002</v>
      </c>
      <c r="E54" s="708">
        <v>0</v>
      </c>
      <c r="F54" s="706">
        <v>0</v>
      </c>
      <c r="G54" s="707">
        <v>0</v>
      </c>
      <c r="H54" s="707">
        <v>0</v>
      </c>
      <c r="I54" s="707">
        <v>0</v>
      </c>
      <c r="J54" s="707">
        <v>0</v>
      </c>
      <c r="K54" s="709">
        <v>0</v>
      </c>
      <c r="L54" s="270"/>
      <c r="M54" s="705" t="str">
        <f t="shared" si="0"/>
        <v/>
      </c>
    </row>
    <row r="55" spans="1:13" ht="14.45" customHeight="1" x14ac:dyDescent="0.2">
      <c r="A55" s="710" t="s">
        <v>379</v>
      </c>
      <c r="B55" s="706">
        <v>1.0000001000000001</v>
      </c>
      <c r="C55" s="707">
        <v>160.93010999999998</v>
      </c>
      <c r="D55" s="707">
        <v>159.93010989999999</v>
      </c>
      <c r="E55" s="708">
        <v>160.93009390699058</v>
      </c>
      <c r="F55" s="706">
        <v>163.99999979999998</v>
      </c>
      <c r="G55" s="707">
        <v>109.33333319999998</v>
      </c>
      <c r="H55" s="707">
        <v>4.0878499999999995</v>
      </c>
      <c r="I55" s="707">
        <v>116.06758000000001</v>
      </c>
      <c r="J55" s="707">
        <v>6.7342468000000224</v>
      </c>
      <c r="K55" s="709">
        <v>0.70772914720454783</v>
      </c>
      <c r="L55" s="270"/>
      <c r="M55" s="705" t="str">
        <f t="shared" si="0"/>
        <v/>
      </c>
    </row>
    <row r="56" spans="1:13" ht="14.45" customHeight="1" x14ac:dyDescent="0.2">
      <c r="A56" s="710" t="s">
        <v>380</v>
      </c>
      <c r="B56" s="706">
        <v>37.000000099999994</v>
      </c>
      <c r="C56" s="707">
        <v>42.266949999999994</v>
      </c>
      <c r="D56" s="707">
        <v>5.2669499000000002</v>
      </c>
      <c r="E56" s="708">
        <v>1.1423499969125677</v>
      </c>
      <c r="F56" s="706">
        <v>45.000000200000002</v>
      </c>
      <c r="G56" s="707">
        <v>30.000000133333334</v>
      </c>
      <c r="H56" s="707">
        <v>3.5996100000000002</v>
      </c>
      <c r="I56" s="707">
        <v>28.521139999999999</v>
      </c>
      <c r="J56" s="707">
        <v>-1.4788601333333347</v>
      </c>
      <c r="K56" s="709">
        <v>0.63380310829420838</v>
      </c>
      <c r="L56" s="270"/>
      <c r="M56" s="705" t="str">
        <f t="shared" si="0"/>
        <v/>
      </c>
    </row>
    <row r="57" spans="1:13" ht="14.45" customHeight="1" x14ac:dyDescent="0.2">
      <c r="A57" s="710" t="s">
        <v>381</v>
      </c>
      <c r="B57" s="706">
        <v>0</v>
      </c>
      <c r="C57" s="707">
        <v>165.74579999999997</v>
      </c>
      <c r="D57" s="707">
        <v>165.74579999999997</v>
      </c>
      <c r="E57" s="708">
        <v>0</v>
      </c>
      <c r="F57" s="706">
        <v>0</v>
      </c>
      <c r="G57" s="707">
        <v>0</v>
      </c>
      <c r="H57" s="707">
        <v>0</v>
      </c>
      <c r="I57" s="707">
        <v>0</v>
      </c>
      <c r="J57" s="707">
        <v>0</v>
      </c>
      <c r="K57" s="709">
        <v>0</v>
      </c>
      <c r="L57" s="270"/>
      <c r="M57" s="705" t="str">
        <f t="shared" si="0"/>
        <v/>
      </c>
    </row>
    <row r="58" spans="1:13" ht="14.45" customHeight="1" x14ac:dyDescent="0.2">
      <c r="A58" s="710" t="s">
        <v>382</v>
      </c>
      <c r="B58" s="706">
        <v>0</v>
      </c>
      <c r="C58" s="707">
        <v>23.15005</v>
      </c>
      <c r="D58" s="707">
        <v>23.15005</v>
      </c>
      <c r="E58" s="708">
        <v>0</v>
      </c>
      <c r="F58" s="706">
        <v>0</v>
      </c>
      <c r="G58" s="707">
        <v>0</v>
      </c>
      <c r="H58" s="707">
        <v>0</v>
      </c>
      <c r="I58" s="707">
        <v>0</v>
      </c>
      <c r="J58" s="707">
        <v>0</v>
      </c>
      <c r="K58" s="709">
        <v>0</v>
      </c>
      <c r="L58" s="270"/>
      <c r="M58" s="705" t="str">
        <f t="shared" si="0"/>
        <v/>
      </c>
    </row>
    <row r="59" spans="1:13" ht="14.45" customHeight="1" x14ac:dyDescent="0.2">
      <c r="A59" s="710" t="s">
        <v>383</v>
      </c>
      <c r="B59" s="706">
        <v>0</v>
      </c>
      <c r="C59" s="707">
        <v>19.7424</v>
      </c>
      <c r="D59" s="707">
        <v>19.7424</v>
      </c>
      <c r="E59" s="708">
        <v>0</v>
      </c>
      <c r="F59" s="706">
        <v>0</v>
      </c>
      <c r="G59" s="707">
        <v>0</v>
      </c>
      <c r="H59" s="707">
        <v>0</v>
      </c>
      <c r="I59" s="707">
        <v>0</v>
      </c>
      <c r="J59" s="707">
        <v>0</v>
      </c>
      <c r="K59" s="709">
        <v>0</v>
      </c>
      <c r="L59" s="270"/>
      <c r="M59" s="705" t="str">
        <f t="shared" si="0"/>
        <v/>
      </c>
    </row>
    <row r="60" spans="1:13" ht="14.45" customHeight="1" x14ac:dyDescent="0.2">
      <c r="A60" s="710" t="s">
        <v>384</v>
      </c>
      <c r="B60" s="706">
        <v>0</v>
      </c>
      <c r="C60" s="707">
        <v>0.26400000000000001</v>
      </c>
      <c r="D60" s="707">
        <v>0.26400000000000001</v>
      </c>
      <c r="E60" s="708">
        <v>0</v>
      </c>
      <c r="F60" s="706">
        <v>0</v>
      </c>
      <c r="G60" s="707">
        <v>0</v>
      </c>
      <c r="H60" s="707">
        <v>0</v>
      </c>
      <c r="I60" s="707">
        <v>0</v>
      </c>
      <c r="J60" s="707">
        <v>0</v>
      </c>
      <c r="K60" s="709">
        <v>0</v>
      </c>
      <c r="L60" s="270"/>
      <c r="M60" s="705" t="str">
        <f t="shared" si="0"/>
        <v>X</v>
      </c>
    </row>
    <row r="61" spans="1:13" ht="14.45" customHeight="1" x14ac:dyDescent="0.2">
      <c r="A61" s="710" t="s">
        <v>385</v>
      </c>
      <c r="B61" s="706">
        <v>0</v>
      </c>
      <c r="C61" s="707">
        <v>0.26400000000000001</v>
      </c>
      <c r="D61" s="707">
        <v>0.26400000000000001</v>
      </c>
      <c r="E61" s="708">
        <v>0</v>
      </c>
      <c r="F61" s="706">
        <v>0</v>
      </c>
      <c r="G61" s="707">
        <v>0</v>
      </c>
      <c r="H61" s="707">
        <v>0</v>
      </c>
      <c r="I61" s="707">
        <v>0</v>
      </c>
      <c r="J61" s="707">
        <v>0</v>
      </c>
      <c r="K61" s="709">
        <v>0</v>
      </c>
      <c r="L61" s="270"/>
      <c r="M61" s="705" t="str">
        <f t="shared" si="0"/>
        <v/>
      </c>
    </row>
    <row r="62" spans="1:13" ht="14.45" customHeight="1" x14ac:dyDescent="0.2">
      <c r="A62" s="710" t="s">
        <v>386</v>
      </c>
      <c r="B62" s="706">
        <v>2360.9609356999999</v>
      </c>
      <c r="C62" s="707">
        <v>2311.8919999999998</v>
      </c>
      <c r="D62" s="707">
        <v>-49.068935700000111</v>
      </c>
      <c r="E62" s="708">
        <v>0.9792165406220702</v>
      </c>
      <c r="F62" s="706">
        <v>2383.7499945999998</v>
      </c>
      <c r="G62" s="707">
        <v>1589.1666630666666</v>
      </c>
      <c r="H62" s="707">
        <v>127.956</v>
      </c>
      <c r="I62" s="707">
        <v>1526.761</v>
      </c>
      <c r="J62" s="707">
        <v>-62.405663066666648</v>
      </c>
      <c r="K62" s="709">
        <v>0.64048704916985011</v>
      </c>
      <c r="L62" s="270"/>
      <c r="M62" s="705" t="str">
        <f t="shared" si="0"/>
        <v/>
      </c>
    </row>
    <row r="63" spans="1:13" ht="14.45" customHeight="1" x14ac:dyDescent="0.2">
      <c r="A63" s="710" t="s">
        <v>387</v>
      </c>
      <c r="B63" s="706">
        <v>2360.9609356999999</v>
      </c>
      <c r="C63" s="707">
        <v>2311.8919999999998</v>
      </c>
      <c r="D63" s="707">
        <v>-49.068935700000111</v>
      </c>
      <c r="E63" s="708">
        <v>0.9792165406220702</v>
      </c>
      <c r="F63" s="706">
        <v>2383.7499945999998</v>
      </c>
      <c r="G63" s="707">
        <v>1589.1666630666666</v>
      </c>
      <c r="H63" s="707">
        <v>127.956</v>
      </c>
      <c r="I63" s="707">
        <v>1526.761</v>
      </c>
      <c r="J63" s="707">
        <v>-62.405663066666648</v>
      </c>
      <c r="K63" s="709">
        <v>0.64048704916985011</v>
      </c>
      <c r="L63" s="270"/>
      <c r="M63" s="705" t="str">
        <f t="shared" si="0"/>
        <v>X</v>
      </c>
    </row>
    <row r="64" spans="1:13" ht="14.45" customHeight="1" x14ac:dyDescent="0.2">
      <c r="A64" s="710" t="s">
        <v>388</v>
      </c>
      <c r="B64" s="706">
        <v>773.84042949999991</v>
      </c>
      <c r="C64" s="707">
        <v>748.92499999999995</v>
      </c>
      <c r="D64" s="707">
        <v>-24.915429499999959</v>
      </c>
      <c r="E64" s="708">
        <v>0.96780288474188603</v>
      </c>
      <c r="F64" s="706">
        <v>746.66882950000002</v>
      </c>
      <c r="G64" s="707">
        <v>497.77921966666668</v>
      </c>
      <c r="H64" s="707">
        <v>60.133000000000003</v>
      </c>
      <c r="I64" s="707">
        <v>468.59</v>
      </c>
      <c r="J64" s="707">
        <v>-29.189219666666702</v>
      </c>
      <c r="K64" s="709">
        <v>0.62757407499357776</v>
      </c>
      <c r="L64" s="270"/>
      <c r="M64" s="705" t="str">
        <f t="shared" si="0"/>
        <v/>
      </c>
    </row>
    <row r="65" spans="1:13" ht="14.45" customHeight="1" x14ac:dyDescent="0.2">
      <c r="A65" s="710" t="s">
        <v>389</v>
      </c>
      <c r="B65" s="706">
        <v>269.9119298</v>
      </c>
      <c r="C65" s="707">
        <v>238.72200000000001</v>
      </c>
      <c r="D65" s="707">
        <v>-31.189929799999987</v>
      </c>
      <c r="E65" s="708">
        <v>0.88444404875652893</v>
      </c>
      <c r="F65" s="706">
        <v>276.45180360000001</v>
      </c>
      <c r="G65" s="707">
        <v>184.30120239999999</v>
      </c>
      <c r="H65" s="707">
        <v>26.076000000000001</v>
      </c>
      <c r="I65" s="707">
        <v>178.524</v>
      </c>
      <c r="J65" s="707">
        <v>-5.7772023999999931</v>
      </c>
      <c r="K65" s="709">
        <v>0.6457689827855404</v>
      </c>
      <c r="L65" s="270"/>
      <c r="M65" s="705" t="str">
        <f t="shared" si="0"/>
        <v/>
      </c>
    </row>
    <row r="66" spans="1:13" ht="14.45" customHeight="1" x14ac:dyDescent="0.2">
      <c r="A66" s="710" t="s">
        <v>390</v>
      </c>
      <c r="B66" s="706">
        <v>1317.2085763999999</v>
      </c>
      <c r="C66" s="707">
        <v>1324.2449999999999</v>
      </c>
      <c r="D66" s="707">
        <v>7.0364236000000346</v>
      </c>
      <c r="E66" s="708">
        <v>1.00534192057816</v>
      </c>
      <c r="F66" s="706">
        <v>1360.6293615000002</v>
      </c>
      <c r="G66" s="707">
        <v>907.08624100000009</v>
      </c>
      <c r="H66" s="707">
        <v>41.747</v>
      </c>
      <c r="I66" s="707">
        <v>879.64700000000005</v>
      </c>
      <c r="J66" s="707">
        <v>-27.439241000000038</v>
      </c>
      <c r="K66" s="709">
        <v>0.64650008657041602</v>
      </c>
      <c r="L66" s="270"/>
      <c r="M66" s="705" t="str">
        <f t="shared" si="0"/>
        <v/>
      </c>
    </row>
    <row r="67" spans="1:13" ht="14.45" customHeight="1" x14ac:dyDescent="0.2">
      <c r="A67" s="710" t="s">
        <v>391</v>
      </c>
      <c r="B67" s="706">
        <v>5622.0887851999996</v>
      </c>
      <c r="C67" s="707">
        <v>7862.8412400000007</v>
      </c>
      <c r="D67" s="707">
        <v>2240.752454800001</v>
      </c>
      <c r="E67" s="708">
        <v>1.3985622675861547</v>
      </c>
      <c r="F67" s="706">
        <v>9070.8038446999908</v>
      </c>
      <c r="G67" s="707">
        <v>6047.2025631333272</v>
      </c>
      <c r="H67" s="707">
        <v>1005.27637</v>
      </c>
      <c r="I67" s="707">
        <v>5343.21191000001</v>
      </c>
      <c r="J67" s="707">
        <v>-703.99065313331721</v>
      </c>
      <c r="K67" s="709">
        <v>0.58905605296734675</v>
      </c>
      <c r="L67" s="270"/>
      <c r="M67" s="705" t="str">
        <f t="shared" si="0"/>
        <v/>
      </c>
    </row>
    <row r="68" spans="1:13" ht="14.45" customHeight="1" x14ac:dyDescent="0.2">
      <c r="A68" s="710" t="s">
        <v>392</v>
      </c>
      <c r="B68" s="706">
        <v>442.38001350000002</v>
      </c>
      <c r="C68" s="707">
        <v>634.18781999999999</v>
      </c>
      <c r="D68" s="707">
        <v>191.80780649999997</v>
      </c>
      <c r="E68" s="708">
        <v>1.4335815376975658</v>
      </c>
      <c r="F68" s="706">
        <v>280.9374565</v>
      </c>
      <c r="G68" s="707">
        <v>187.29163766666667</v>
      </c>
      <c r="H68" s="707">
        <v>145.30179999999999</v>
      </c>
      <c r="I68" s="707">
        <v>435.90141999999997</v>
      </c>
      <c r="J68" s="707">
        <v>248.6097823333333</v>
      </c>
      <c r="K68" s="709">
        <v>1.5515959510368813</v>
      </c>
      <c r="L68" s="270"/>
      <c r="M68" s="705" t="str">
        <f t="shared" si="0"/>
        <v/>
      </c>
    </row>
    <row r="69" spans="1:13" ht="14.45" customHeight="1" x14ac:dyDescent="0.2">
      <c r="A69" s="710" t="s">
        <v>393</v>
      </c>
      <c r="B69" s="706">
        <v>442.38001350000002</v>
      </c>
      <c r="C69" s="707">
        <v>634.18781999999999</v>
      </c>
      <c r="D69" s="707">
        <v>191.80780649999997</v>
      </c>
      <c r="E69" s="708">
        <v>1.4335815376975658</v>
      </c>
      <c r="F69" s="706">
        <v>280.9374565</v>
      </c>
      <c r="G69" s="707">
        <v>187.29163766666667</v>
      </c>
      <c r="H69" s="707">
        <v>145.30179999999999</v>
      </c>
      <c r="I69" s="707">
        <v>435.90141999999997</v>
      </c>
      <c r="J69" s="707">
        <v>248.6097823333333</v>
      </c>
      <c r="K69" s="709">
        <v>1.5515959510368813</v>
      </c>
      <c r="L69" s="270"/>
      <c r="M69" s="705" t="str">
        <f t="shared" si="0"/>
        <v>X</v>
      </c>
    </row>
    <row r="70" spans="1:13" ht="14.45" customHeight="1" x14ac:dyDescent="0.2">
      <c r="A70" s="710" t="s">
        <v>394</v>
      </c>
      <c r="B70" s="706">
        <v>175.04799869999999</v>
      </c>
      <c r="C70" s="707">
        <v>287.5444</v>
      </c>
      <c r="D70" s="707">
        <v>112.4964013</v>
      </c>
      <c r="E70" s="708">
        <v>1.6426603110887208</v>
      </c>
      <c r="F70" s="706">
        <v>175.04799929999999</v>
      </c>
      <c r="G70" s="707">
        <v>116.69866619999999</v>
      </c>
      <c r="H70" s="707">
        <v>15.6332</v>
      </c>
      <c r="I70" s="707">
        <v>68.590369999999993</v>
      </c>
      <c r="J70" s="707">
        <v>-48.108296199999998</v>
      </c>
      <c r="K70" s="709">
        <v>0.39183749756801706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710" t="s">
        <v>395</v>
      </c>
      <c r="B71" s="706">
        <v>4.0377345</v>
      </c>
      <c r="C71" s="707">
        <v>0.26900000000000002</v>
      </c>
      <c r="D71" s="707">
        <v>-3.7687344999999999</v>
      </c>
      <c r="E71" s="708">
        <v>6.662151758616125E-2</v>
      </c>
      <c r="F71" s="706">
        <v>7.9733572000000006</v>
      </c>
      <c r="G71" s="707">
        <v>5.3155714666666674</v>
      </c>
      <c r="H71" s="707">
        <v>0</v>
      </c>
      <c r="I71" s="707">
        <v>0</v>
      </c>
      <c r="J71" s="707">
        <v>-5.3155714666666674</v>
      </c>
      <c r="K71" s="709">
        <v>0</v>
      </c>
      <c r="L71" s="270"/>
      <c r="M71" s="705" t="str">
        <f t="shared" si="1"/>
        <v/>
      </c>
    </row>
    <row r="72" spans="1:13" ht="14.45" customHeight="1" x14ac:dyDescent="0.2">
      <c r="A72" s="710" t="s">
        <v>396</v>
      </c>
      <c r="B72" s="706">
        <v>160</v>
      </c>
      <c r="C72" s="707">
        <v>24.734819999999999</v>
      </c>
      <c r="D72" s="707">
        <v>-135.26517999999999</v>
      </c>
      <c r="E72" s="708">
        <v>0.15459262499999998</v>
      </c>
      <c r="F72" s="706">
        <v>21.014206399999999</v>
      </c>
      <c r="G72" s="707">
        <v>14.009470933333333</v>
      </c>
      <c r="H72" s="707">
        <v>12.38992</v>
      </c>
      <c r="I72" s="707">
        <v>98.986609999999999</v>
      </c>
      <c r="J72" s="707">
        <v>84.977139066666666</v>
      </c>
      <c r="K72" s="709">
        <v>4.7104614904705606</v>
      </c>
      <c r="L72" s="270"/>
      <c r="M72" s="705" t="str">
        <f t="shared" si="1"/>
        <v/>
      </c>
    </row>
    <row r="73" spans="1:13" ht="14.45" customHeight="1" x14ac:dyDescent="0.2">
      <c r="A73" s="710" t="s">
        <v>397</v>
      </c>
      <c r="B73" s="706">
        <v>35.412924500000003</v>
      </c>
      <c r="C73" s="707">
        <v>38.826689999999999</v>
      </c>
      <c r="D73" s="707">
        <v>3.4137654999999967</v>
      </c>
      <c r="E73" s="708">
        <v>1.096398858557982</v>
      </c>
      <c r="F73" s="706">
        <v>41.956832599999998</v>
      </c>
      <c r="G73" s="707">
        <v>27.971221733333334</v>
      </c>
      <c r="H73" s="707">
        <v>3.1883900000000001</v>
      </c>
      <c r="I73" s="707">
        <v>59.769460000000002</v>
      </c>
      <c r="J73" s="707">
        <v>31.798238266666669</v>
      </c>
      <c r="K73" s="709">
        <v>1.4245465230852532</v>
      </c>
      <c r="L73" s="270"/>
      <c r="M73" s="705" t="str">
        <f t="shared" si="1"/>
        <v/>
      </c>
    </row>
    <row r="74" spans="1:13" ht="14.45" customHeight="1" x14ac:dyDescent="0.2">
      <c r="A74" s="710" t="s">
        <v>398</v>
      </c>
      <c r="B74" s="706">
        <v>7.8813558000000006</v>
      </c>
      <c r="C74" s="707">
        <v>8.5645100000000003</v>
      </c>
      <c r="D74" s="707">
        <v>0.68315419999999971</v>
      </c>
      <c r="E74" s="708">
        <v>1.0866797816690372</v>
      </c>
      <c r="F74" s="706">
        <v>3.3777241</v>
      </c>
      <c r="G74" s="707">
        <v>2.2518160666666667</v>
      </c>
      <c r="H74" s="707">
        <v>0</v>
      </c>
      <c r="I74" s="707">
        <v>2.7103999999999999</v>
      </c>
      <c r="J74" s="707">
        <v>0.45858393333333325</v>
      </c>
      <c r="K74" s="709">
        <v>0.8024338044661492</v>
      </c>
      <c r="L74" s="270"/>
      <c r="M74" s="705" t="str">
        <f t="shared" si="1"/>
        <v/>
      </c>
    </row>
    <row r="75" spans="1:13" ht="14.45" customHeight="1" x14ac:dyDescent="0.2">
      <c r="A75" s="710" t="s">
        <v>399</v>
      </c>
      <c r="B75" s="706">
        <v>0</v>
      </c>
      <c r="C75" s="707">
        <v>6.0499999999999998E-3</v>
      </c>
      <c r="D75" s="707">
        <v>6.0499999999999998E-3</v>
      </c>
      <c r="E75" s="708">
        <v>0</v>
      </c>
      <c r="F75" s="706">
        <v>0</v>
      </c>
      <c r="G75" s="707">
        <v>0</v>
      </c>
      <c r="H75" s="707">
        <v>0</v>
      </c>
      <c r="I75" s="707">
        <v>0</v>
      </c>
      <c r="J75" s="707">
        <v>0</v>
      </c>
      <c r="K75" s="709">
        <v>0</v>
      </c>
      <c r="L75" s="270"/>
      <c r="M75" s="705" t="str">
        <f t="shared" si="1"/>
        <v/>
      </c>
    </row>
    <row r="76" spans="1:13" ht="14.45" customHeight="1" x14ac:dyDescent="0.2">
      <c r="A76" s="710" t="s">
        <v>400</v>
      </c>
      <c r="B76" s="706">
        <v>60</v>
      </c>
      <c r="C76" s="707">
        <v>52.03</v>
      </c>
      <c r="D76" s="707">
        <v>-7.9699999999999989</v>
      </c>
      <c r="E76" s="708">
        <v>0.86716666666666664</v>
      </c>
      <c r="F76" s="706">
        <v>31.567336899999997</v>
      </c>
      <c r="G76" s="707">
        <v>21.044891266666664</v>
      </c>
      <c r="H76" s="707">
        <v>115.1315</v>
      </c>
      <c r="I76" s="707">
        <v>172.374</v>
      </c>
      <c r="J76" s="707">
        <v>151.32910873333333</v>
      </c>
      <c r="K76" s="709">
        <v>5.4605176403081384</v>
      </c>
      <c r="L76" s="270"/>
      <c r="M76" s="705" t="str">
        <f t="shared" si="1"/>
        <v/>
      </c>
    </row>
    <row r="77" spans="1:13" ht="14.45" customHeight="1" x14ac:dyDescent="0.2">
      <c r="A77" s="710" t="s">
        <v>401</v>
      </c>
      <c r="B77" s="706">
        <v>0</v>
      </c>
      <c r="C77" s="707">
        <v>222.21235000000001</v>
      </c>
      <c r="D77" s="707">
        <v>222.21235000000001</v>
      </c>
      <c r="E77" s="708">
        <v>0</v>
      </c>
      <c r="F77" s="706">
        <v>0</v>
      </c>
      <c r="G77" s="707">
        <v>0</v>
      </c>
      <c r="H77" s="707">
        <v>-1.04121</v>
      </c>
      <c r="I77" s="707">
        <v>33.470579999999998</v>
      </c>
      <c r="J77" s="707">
        <v>33.470579999999998</v>
      </c>
      <c r="K77" s="709">
        <v>0</v>
      </c>
      <c r="L77" s="270"/>
      <c r="M77" s="705" t="str">
        <f t="shared" si="1"/>
        <v/>
      </c>
    </row>
    <row r="78" spans="1:13" ht="14.45" customHeight="1" x14ac:dyDescent="0.2">
      <c r="A78" s="710" t="s">
        <v>402</v>
      </c>
      <c r="B78" s="706">
        <v>0</v>
      </c>
      <c r="C78" s="707">
        <v>1.6519999999999999</v>
      </c>
      <c r="D78" s="707">
        <v>1.6519999999999999</v>
      </c>
      <c r="E78" s="708">
        <v>0</v>
      </c>
      <c r="F78" s="706">
        <v>0</v>
      </c>
      <c r="G78" s="707">
        <v>0</v>
      </c>
      <c r="H78" s="707">
        <v>0</v>
      </c>
      <c r="I78" s="707">
        <v>9.0389999999999997</v>
      </c>
      <c r="J78" s="707">
        <v>9.0389999999999997</v>
      </c>
      <c r="K78" s="709">
        <v>0</v>
      </c>
      <c r="L78" s="270"/>
      <c r="M78" s="705" t="str">
        <f t="shared" si="1"/>
        <v/>
      </c>
    </row>
    <row r="79" spans="1:13" ht="14.45" customHeight="1" x14ac:dyDescent="0.2">
      <c r="A79" s="710" t="s">
        <v>403</v>
      </c>
      <c r="B79" s="706">
        <v>0</v>
      </c>
      <c r="C79" s="707">
        <v>1.6519999999999999</v>
      </c>
      <c r="D79" s="707">
        <v>1.6519999999999999</v>
      </c>
      <c r="E79" s="708">
        <v>0</v>
      </c>
      <c r="F79" s="706">
        <v>0</v>
      </c>
      <c r="G79" s="707">
        <v>0</v>
      </c>
      <c r="H79" s="707">
        <v>0</v>
      </c>
      <c r="I79" s="707">
        <v>9.0389999999999997</v>
      </c>
      <c r="J79" s="707">
        <v>9.0389999999999997</v>
      </c>
      <c r="K79" s="709">
        <v>0</v>
      </c>
      <c r="L79" s="270"/>
      <c r="M79" s="705" t="str">
        <f t="shared" si="1"/>
        <v>X</v>
      </c>
    </row>
    <row r="80" spans="1:13" ht="14.45" customHeight="1" x14ac:dyDescent="0.2">
      <c r="A80" s="710" t="s">
        <v>404</v>
      </c>
      <c r="B80" s="706">
        <v>0</v>
      </c>
      <c r="C80" s="707">
        <v>1.6519999999999999</v>
      </c>
      <c r="D80" s="707">
        <v>1.6519999999999999</v>
      </c>
      <c r="E80" s="708">
        <v>0</v>
      </c>
      <c r="F80" s="706">
        <v>0</v>
      </c>
      <c r="G80" s="707">
        <v>0</v>
      </c>
      <c r="H80" s="707">
        <v>0</v>
      </c>
      <c r="I80" s="707">
        <v>9.0389999999999997</v>
      </c>
      <c r="J80" s="707">
        <v>9.0389999999999997</v>
      </c>
      <c r="K80" s="709">
        <v>0</v>
      </c>
      <c r="L80" s="270"/>
      <c r="M80" s="705" t="str">
        <f t="shared" si="1"/>
        <v/>
      </c>
    </row>
    <row r="81" spans="1:13" ht="14.45" customHeight="1" x14ac:dyDescent="0.2">
      <c r="A81" s="710" t="s">
        <v>405</v>
      </c>
      <c r="B81" s="706">
        <v>5179.7087717000004</v>
      </c>
      <c r="C81" s="707">
        <v>7227.0014199999996</v>
      </c>
      <c r="D81" s="707">
        <v>2047.2926482999992</v>
      </c>
      <c r="E81" s="708">
        <v>1.3952524627418521</v>
      </c>
      <c r="F81" s="706">
        <v>8789.8663882000001</v>
      </c>
      <c r="G81" s="707">
        <v>5859.9109254666664</v>
      </c>
      <c r="H81" s="707">
        <v>859.97456999999997</v>
      </c>
      <c r="I81" s="707">
        <v>4898.2714900000001</v>
      </c>
      <c r="J81" s="707">
        <v>-961.63943546666633</v>
      </c>
      <c r="K81" s="709">
        <v>0.55726347519635899</v>
      </c>
      <c r="L81" s="270"/>
      <c r="M81" s="705" t="str">
        <f t="shared" si="1"/>
        <v/>
      </c>
    </row>
    <row r="82" spans="1:13" ht="14.45" customHeight="1" x14ac:dyDescent="0.2">
      <c r="A82" s="710" t="s">
        <v>406</v>
      </c>
      <c r="B82" s="706">
        <v>91.571440700000011</v>
      </c>
      <c r="C82" s="707">
        <v>87.125280000000004</v>
      </c>
      <c r="D82" s="707">
        <v>-4.4461607000000072</v>
      </c>
      <c r="E82" s="708">
        <v>0.95144598942626435</v>
      </c>
      <c r="F82" s="706">
        <v>35.096883900000002</v>
      </c>
      <c r="G82" s="707">
        <v>23.397922600000001</v>
      </c>
      <c r="H82" s="707">
        <v>7.4259700000000004</v>
      </c>
      <c r="I82" s="707">
        <v>68.52543</v>
      </c>
      <c r="J82" s="707">
        <v>45.127507399999999</v>
      </c>
      <c r="K82" s="709">
        <v>1.9524647884765631</v>
      </c>
      <c r="L82" s="270"/>
      <c r="M82" s="705" t="str">
        <f t="shared" si="1"/>
        <v>X</v>
      </c>
    </row>
    <row r="83" spans="1:13" ht="14.45" customHeight="1" x14ac:dyDescent="0.2">
      <c r="A83" s="710" t="s">
        <v>407</v>
      </c>
      <c r="B83" s="706">
        <v>59.220021699999997</v>
      </c>
      <c r="C83" s="707">
        <v>51.404199999999996</v>
      </c>
      <c r="D83" s="707">
        <v>-7.8158217000000008</v>
      </c>
      <c r="E83" s="708">
        <v>0.86802062080298092</v>
      </c>
      <c r="F83" s="706">
        <v>0</v>
      </c>
      <c r="G83" s="707">
        <v>0</v>
      </c>
      <c r="H83" s="707">
        <v>4.4103999999999992</v>
      </c>
      <c r="I83" s="707">
        <v>39.7849</v>
      </c>
      <c r="J83" s="707">
        <v>39.7849</v>
      </c>
      <c r="K83" s="709">
        <v>0</v>
      </c>
      <c r="L83" s="270"/>
      <c r="M83" s="705" t="str">
        <f t="shared" si="1"/>
        <v/>
      </c>
    </row>
    <row r="84" spans="1:13" ht="14.45" customHeight="1" x14ac:dyDescent="0.2">
      <c r="A84" s="710" t="s">
        <v>408</v>
      </c>
      <c r="B84" s="706">
        <v>32.351419</v>
      </c>
      <c r="C84" s="707">
        <v>35.721080000000001</v>
      </c>
      <c r="D84" s="707">
        <v>3.3696610000000007</v>
      </c>
      <c r="E84" s="708">
        <v>1.104158058723792</v>
      </c>
      <c r="F84" s="706">
        <v>35.096883900000002</v>
      </c>
      <c r="G84" s="707">
        <v>23.397922600000001</v>
      </c>
      <c r="H84" s="707">
        <v>3.0155700000000003</v>
      </c>
      <c r="I84" s="707">
        <v>28.74053</v>
      </c>
      <c r="J84" s="707">
        <v>5.3426073999999986</v>
      </c>
      <c r="K84" s="709">
        <v>0.81889121786108188</v>
      </c>
      <c r="L84" s="270"/>
      <c r="M84" s="705" t="str">
        <f t="shared" si="1"/>
        <v/>
      </c>
    </row>
    <row r="85" spans="1:13" ht="14.45" customHeight="1" x14ac:dyDescent="0.2">
      <c r="A85" s="710" t="s">
        <v>409</v>
      </c>
      <c r="B85" s="706">
        <v>25.774589899999999</v>
      </c>
      <c r="C85" s="707">
        <v>23.5215</v>
      </c>
      <c r="D85" s="707">
        <v>-2.2530898999999991</v>
      </c>
      <c r="E85" s="708">
        <v>0.91258484000166384</v>
      </c>
      <c r="F85" s="706">
        <v>23.349738000000002</v>
      </c>
      <c r="G85" s="707">
        <v>15.566492000000002</v>
      </c>
      <c r="H85" s="707">
        <v>0</v>
      </c>
      <c r="I85" s="707">
        <v>17.120999999999999</v>
      </c>
      <c r="J85" s="707">
        <v>1.5545079999999967</v>
      </c>
      <c r="K85" s="709">
        <v>0.7332416320902615</v>
      </c>
      <c r="L85" s="270"/>
      <c r="M85" s="705" t="str">
        <f t="shared" si="1"/>
        <v>X</v>
      </c>
    </row>
    <row r="86" spans="1:13" ht="14.45" customHeight="1" x14ac:dyDescent="0.2">
      <c r="A86" s="710" t="s">
        <v>410</v>
      </c>
      <c r="B86" s="706">
        <v>21.87</v>
      </c>
      <c r="C86" s="707">
        <v>19.71</v>
      </c>
      <c r="D86" s="707">
        <v>-2.16</v>
      </c>
      <c r="E86" s="708">
        <v>0.90123456790123457</v>
      </c>
      <c r="F86" s="706">
        <v>19.440000000000001</v>
      </c>
      <c r="G86" s="707">
        <v>12.96</v>
      </c>
      <c r="H86" s="707">
        <v>0</v>
      </c>
      <c r="I86" s="707">
        <v>14.58</v>
      </c>
      <c r="J86" s="707">
        <v>1.6199999999999992</v>
      </c>
      <c r="K86" s="709">
        <v>0.75</v>
      </c>
      <c r="L86" s="270"/>
      <c r="M86" s="705" t="str">
        <f t="shared" si="1"/>
        <v/>
      </c>
    </row>
    <row r="87" spans="1:13" ht="14.45" customHeight="1" x14ac:dyDescent="0.2">
      <c r="A87" s="710" t="s">
        <v>411</v>
      </c>
      <c r="B87" s="706">
        <v>3.9045898999999999</v>
      </c>
      <c r="C87" s="707">
        <v>3.8115000000000001</v>
      </c>
      <c r="D87" s="707">
        <v>-9.3089899999999837E-2</v>
      </c>
      <c r="E87" s="708">
        <v>0.97615885345603137</v>
      </c>
      <c r="F87" s="706">
        <v>3.9097379999999999</v>
      </c>
      <c r="G87" s="707">
        <v>2.6064919999999998</v>
      </c>
      <c r="H87" s="707">
        <v>0</v>
      </c>
      <c r="I87" s="707">
        <v>2.5409999999999999</v>
      </c>
      <c r="J87" s="707">
        <v>-6.5491999999999884E-2</v>
      </c>
      <c r="K87" s="709">
        <v>0.64991567209874423</v>
      </c>
      <c r="L87" s="270"/>
      <c r="M87" s="705" t="str">
        <f t="shared" si="1"/>
        <v/>
      </c>
    </row>
    <row r="88" spans="1:13" ht="14.45" customHeight="1" x14ac:dyDescent="0.2">
      <c r="A88" s="710" t="s">
        <v>412</v>
      </c>
      <c r="B88" s="706">
        <v>1039.2937745000002</v>
      </c>
      <c r="C88" s="707">
        <v>927.96135000000106</v>
      </c>
      <c r="D88" s="707">
        <v>-111.33242449999909</v>
      </c>
      <c r="E88" s="708">
        <v>0.89287684846033</v>
      </c>
      <c r="F88" s="706">
        <v>1039.2640776999999</v>
      </c>
      <c r="G88" s="707">
        <v>692.84271846666661</v>
      </c>
      <c r="H88" s="707">
        <v>89.011949999999999</v>
      </c>
      <c r="I88" s="707">
        <v>765.39618999999993</v>
      </c>
      <c r="J88" s="707">
        <v>72.553471533333322</v>
      </c>
      <c r="K88" s="709">
        <v>0.73647902051411396</v>
      </c>
      <c r="L88" s="270"/>
      <c r="M88" s="705" t="str">
        <f t="shared" si="1"/>
        <v>X</v>
      </c>
    </row>
    <row r="89" spans="1:13" ht="14.45" customHeight="1" x14ac:dyDescent="0.2">
      <c r="A89" s="710" t="s">
        <v>413</v>
      </c>
      <c r="B89" s="706">
        <v>616.26584230000003</v>
      </c>
      <c r="C89" s="707">
        <v>572.84070999999994</v>
      </c>
      <c r="D89" s="707">
        <v>-43.425132300000087</v>
      </c>
      <c r="E89" s="708">
        <v>0.92953506535762109</v>
      </c>
      <c r="F89" s="706">
        <v>657.61152530000106</v>
      </c>
      <c r="G89" s="707">
        <v>438.40768353333402</v>
      </c>
      <c r="H89" s="707">
        <v>53.362589999999997</v>
      </c>
      <c r="I89" s="707">
        <v>496.05144000000001</v>
      </c>
      <c r="J89" s="707">
        <v>57.643756466665991</v>
      </c>
      <c r="K89" s="709">
        <v>0.75432291089135384</v>
      </c>
      <c r="L89" s="270"/>
      <c r="M89" s="705" t="str">
        <f t="shared" si="1"/>
        <v/>
      </c>
    </row>
    <row r="90" spans="1:13" ht="14.45" customHeight="1" x14ac:dyDescent="0.2">
      <c r="A90" s="710" t="s">
        <v>414</v>
      </c>
      <c r="B90" s="706">
        <v>16.0085634</v>
      </c>
      <c r="C90" s="707">
        <v>10.01468</v>
      </c>
      <c r="D90" s="707">
        <v>-5.9938833999999996</v>
      </c>
      <c r="E90" s="708">
        <v>0.6255826803297041</v>
      </c>
      <c r="F90" s="706">
        <v>20.390872899999998</v>
      </c>
      <c r="G90" s="707">
        <v>13.593915266666665</v>
      </c>
      <c r="H90" s="707">
        <v>0</v>
      </c>
      <c r="I90" s="707">
        <v>7.65184</v>
      </c>
      <c r="J90" s="707">
        <v>-5.9420752666666647</v>
      </c>
      <c r="K90" s="709">
        <v>0.37525808912280556</v>
      </c>
      <c r="L90" s="270"/>
      <c r="M90" s="705" t="str">
        <f t="shared" si="1"/>
        <v/>
      </c>
    </row>
    <row r="91" spans="1:13" ht="14.45" customHeight="1" x14ac:dyDescent="0.2">
      <c r="A91" s="710" t="s">
        <v>415</v>
      </c>
      <c r="B91" s="706">
        <v>93.314368000000002</v>
      </c>
      <c r="C91" s="707">
        <v>93.040770000000009</v>
      </c>
      <c r="D91" s="707">
        <v>-0.27359799999999268</v>
      </c>
      <c r="E91" s="708">
        <v>0.99706799707414839</v>
      </c>
      <c r="F91" s="706">
        <v>98.836679699999991</v>
      </c>
      <c r="G91" s="707">
        <v>65.891119799999998</v>
      </c>
      <c r="H91" s="707">
        <v>7.7799399999999999</v>
      </c>
      <c r="I91" s="707">
        <v>69.531669999999991</v>
      </c>
      <c r="J91" s="707">
        <v>3.6405501999999927</v>
      </c>
      <c r="K91" s="709">
        <v>0.70350066605889838</v>
      </c>
      <c r="L91" s="270"/>
      <c r="M91" s="705" t="str">
        <f t="shared" si="1"/>
        <v/>
      </c>
    </row>
    <row r="92" spans="1:13" ht="14.45" customHeight="1" x14ac:dyDescent="0.2">
      <c r="A92" s="710" t="s">
        <v>416</v>
      </c>
      <c r="B92" s="706">
        <v>313.70500079999999</v>
      </c>
      <c r="C92" s="707">
        <v>252.06519</v>
      </c>
      <c r="D92" s="707">
        <v>-61.639810799999992</v>
      </c>
      <c r="E92" s="708">
        <v>0.80351027034058042</v>
      </c>
      <c r="F92" s="706">
        <v>262.42499979999997</v>
      </c>
      <c r="G92" s="707">
        <v>174.94999986666664</v>
      </c>
      <c r="H92" s="707">
        <v>27.869419999999998</v>
      </c>
      <c r="I92" s="707">
        <v>192.16123999999999</v>
      </c>
      <c r="J92" s="707">
        <v>17.211240133333348</v>
      </c>
      <c r="K92" s="709">
        <v>0.73225203447251752</v>
      </c>
      <c r="L92" s="270"/>
      <c r="M92" s="705" t="str">
        <f t="shared" si="1"/>
        <v/>
      </c>
    </row>
    <row r="93" spans="1:13" ht="14.45" customHeight="1" x14ac:dyDescent="0.2">
      <c r="A93" s="710" t="s">
        <v>417</v>
      </c>
      <c r="B93" s="706">
        <v>3951.4605791000004</v>
      </c>
      <c r="C93" s="707">
        <v>6188.39329</v>
      </c>
      <c r="D93" s="707">
        <v>2236.9327108999996</v>
      </c>
      <c r="E93" s="708">
        <v>1.5661027526711382</v>
      </c>
      <c r="F93" s="706">
        <v>7580.8633958999999</v>
      </c>
      <c r="G93" s="707">
        <v>5053.9089305999996</v>
      </c>
      <c r="H93" s="707">
        <v>763.53665000000001</v>
      </c>
      <c r="I93" s="707">
        <v>4009.4829199999999</v>
      </c>
      <c r="J93" s="707">
        <v>-1044.4260105999997</v>
      </c>
      <c r="K93" s="709">
        <v>0.52889528680446485</v>
      </c>
      <c r="L93" s="270"/>
      <c r="M93" s="705" t="str">
        <f t="shared" si="1"/>
        <v>X</v>
      </c>
    </row>
    <row r="94" spans="1:13" ht="14.45" customHeight="1" x14ac:dyDescent="0.2">
      <c r="A94" s="710" t="s">
        <v>418</v>
      </c>
      <c r="B94" s="706">
        <v>0</v>
      </c>
      <c r="C94" s="707">
        <v>34.058999999999997</v>
      </c>
      <c r="D94" s="707">
        <v>34.058999999999997</v>
      </c>
      <c r="E94" s="708">
        <v>0</v>
      </c>
      <c r="F94" s="706">
        <v>0</v>
      </c>
      <c r="G94" s="707">
        <v>0</v>
      </c>
      <c r="H94" s="707">
        <v>0</v>
      </c>
      <c r="I94" s="707">
        <v>0</v>
      </c>
      <c r="J94" s="707">
        <v>0</v>
      </c>
      <c r="K94" s="709">
        <v>0</v>
      </c>
      <c r="L94" s="270"/>
      <c r="M94" s="705" t="str">
        <f t="shared" si="1"/>
        <v/>
      </c>
    </row>
    <row r="95" spans="1:13" ht="14.45" customHeight="1" x14ac:dyDescent="0.2">
      <c r="A95" s="710" t="s">
        <v>419</v>
      </c>
      <c r="B95" s="706">
        <v>159.59370000000001</v>
      </c>
      <c r="C95" s="707">
        <v>289.66318000000001</v>
      </c>
      <c r="D95" s="707">
        <v>130.06948</v>
      </c>
      <c r="E95" s="708">
        <v>1.815003850402616</v>
      </c>
      <c r="F95" s="706">
        <v>179.46392889999998</v>
      </c>
      <c r="G95" s="707">
        <v>119.64261926666666</v>
      </c>
      <c r="H95" s="707">
        <v>0.95186999999999999</v>
      </c>
      <c r="I95" s="707">
        <v>94.241</v>
      </c>
      <c r="J95" s="707">
        <v>-25.401619266666657</v>
      </c>
      <c r="K95" s="709">
        <v>0.52512502416300333</v>
      </c>
      <c r="L95" s="270"/>
      <c r="M95" s="705" t="str">
        <f t="shared" si="1"/>
        <v/>
      </c>
    </row>
    <row r="96" spans="1:13" ht="14.45" customHeight="1" x14ac:dyDescent="0.2">
      <c r="A96" s="710" t="s">
        <v>420</v>
      </c>
      <c r="B96" s="706">
        <v>6</v>
      </c>
      <c r="C96" s="707">
        <v>6.3243900000000002</v>
      </c>
      <c r="D96" s="707">
        <v>0.32439000000000018</v>
      </c>
      <c r="E96" s="708">
        <v>1.054065</v>
      </c>
      <c r="F96" s="706">
        <v>13</v>
      </c>
      <c r="G96" s="707">
        <v>8.6666666666666661</v>
      </c>
      <c r="H96" s="707">
        <v>0</v>
      </c>
      <c r="I96" s="707">
        <v>0.87120000000000009</v>
      </c>
      <c r="J96" s="707">
        <v>-7.7954666666666661</v>
      </c>
      <c r="K96" s="709">
        <v>6.7015384615384616E-2</v>
      </c>
      <c r="L96" s="270"/>
      <c r="M96" s="705" t="str">
        <f t="shared" si="1"/>
        <v/>
      </c>
    </row>
    <row r="97" spans="1:13" ht="14.45" customHeight="1" x14ac:dyDescent="0.2">
      <c r="A97" s="710" t="s">
        <v>421</v>
      </c>
      <c r="B97" s="706">
        <v>296.43167200000005</v>
      </c>
      <c r="C97" s="707">
        <v>234.28323999999998</v>
      </c>
      <c r="D97" s="707">
        <v>-62.148432000000071</v>
      </c>
      <c r="E97" s="708">
        <v>0.79034483197868255</v>
      </c>
      <c r="F97" s="706">
        <v>315.08821080000001</v>
      </c>
      <c r="G97" s="707">
        <v>210.05880720000002</v>
      </c>
      <c r="H97" s="707">
        <v>0</v>
      </c>
      <c r="I97" s="707">
        <v>37.768000000000001</v>
      </c>
      <c r="J97" s="707">
        <v>-172.29080720000002</v>
      </c>
      <c r="K97" s="709">
        <v>0.11986484643175993</v>
      </c>
      <c r="L97" s="270"/>
      <c r="M97" s="705" t="str">
        <f t="shared" si="1"/>
        <v/>
      </c>
    </row>
    <row r="98" spans="1:13" ht="14.45" customHeight="1" x14ac:dyDescent="0.2">
      <c r="A98" s="710" t="s">
        <v>422</v>
      </c>
      <c r="B98" s="706">
        <v>3451.2099996000002</v>
      </c>
      <c r="C98" s="707">
        <v>5604.8864800000001</v>
      </c>
      <c r="D98" s="707">
        <v>2153.6764803999999</v>
      </c>
      <c r="E98" s="708">
        <v>1.6240351878470489</v>
      </c>
      <c r="F98" s="706">
        <v>6673.1581824000004</v>
      </c>
      <c r="G98" s="707">
        <v>4448.7721216</v>
      </c>
      <c r="H98" s="707">
        <v>739.93842000000006</v>
      </c>
      <c r="I98" s="707">
        <v>3689.0026000000003</v>
      </c>
      <c r="J98" s="707">
        <v>-759.76952159999973</v>
      </c>
      <c r="K98" s="709">
        <v>0.55281210173160489</v>
      </c>
      <c r="L98" s="270"/>
      <c r="M98" s="705" t="str">
        <f t="shared" si="1"/>
        <v/>
      </c>
    </row>
    <row r="99" spans="1:13" ht="14.45" customHeight="1" x14ac:dyDescent="0.2">
      <c r="A99" s="710" t="s">
        <v>423</v>
      </c>
      <c r="B99" s="706">
        <v>0.99520750000000002</v>
      </c>
      <c r="C99" s="707">
        <v>2.0811999999999999</v>
      </c>
      <c r="D99" s="707">
        <v>1.0859924999999999</v>
      </c>
      <c r="E99" s="708">
        <v>2.0912221823087145</v>
      </c>
      <c r="F99" s="706">
        <v>0.48789270000000001</v>
      </c>
      <c r="G99" s="707">
        <v>0.32526179999999999</v>
      </c>
      <c r="H99" s="707">
        <v>0</v>
      </c>
      <c r="I99" s="707">
        <v>0</v>
      </c>
      <c r="J99" s="707">
        <v>-0.32526179999999999</v>
      </c>
      <c r="K99" s="709">
        <v>0</v>
      </c>
      <c r="L99" s="270"/>
      <c r="M99" s="705" t="str">
        <f t="shared" si="1"/>
        <v/>
      </c>
    </row>
    <row r="100" spans="1:13" ht="14.45" customHeight="1" x14ac:dyDescent="0.2">
      <c r="A100" s="710" t="s">
        <v>424</v>
      </c>
      <c r="B100" s="706">
        <v>27.230000400000002</v>
      </c>
      <c r="C100" s="707">
        <v>8.3787099999999999</v>
      </c>
      <c r="D100" s="707">
        <v>-18.851290400000003</v>
      </c>
      <c r="E100" s="708">
        <v>0.30770142772381304</v>
      </c>
      <c r="F100" s="706">
        <v>361.72453780000001</v>
      </c>
      <c r="G100" s="707">
        <v>241.14969186666667</v>
      </c>
      <c r="H100" s="707">
        <v>22.646360000000001</v>
      </c>
      <c r="I100" s="707">
        <v>181.00011999999998</v>
      </c>
      <c r="J100" s="707">
        <v>-60.14957186666669</v>
      </c>
      <c r="K100" s="709">
        <v>0.50038109413543908</v>
      </c>
      <c r="L100" s="270"/>
      <c r="M100" s="705" t="str">
        <f t="shared" si="1"/>
        <v/>
      </c>
    </row>
    <row r="101" spans="1:13" ht="14.45" customHeight="1" x14ac:dyDescent="0.2">
      <c r="A101" s="710" t="s">
        <v>425</v>
      </c>
      <c r="B101" s="706">
        <v>9.9999995999999989</v>
      </c>
      <c r="C101" s="707">
        <v>8.7170900000000007</v>
      </c>
      <c r="D101" s="707">
        <v>-1.2829095999999982</v>
      </c>
      <c r="E101" s="708">
        <v>0.8717090348683616</v>
      </c>
      <c r="F101" s="706">
        <v>37.940643300000005</v>
      </c>
      <c r="G101" s="707">
        <v>25.293762200000003</v>
      </c>
      <c r="H101" s="707">
        <v>0</v>
      </c>
      <c r="I101" s="707">
        <v>6.6</v>
      </c>
      <c r="J101" s="707">
        <v>-18.693762200000002</v>
      </c>
      <c r="K101" s="709">
        <v>0.17395593289795375</v>
      </c>
      <c r="L101" s="270"/>
      <c r="M101" s="705" t="str">
        <f t="shared" si="1"/>
        <v/>
      </c>
    </row>
    <row r="102" spans="1:13" ht="14.45" customHeight="1" x14ac:dyDescent="0.2">
      <c r="A102" s="710" t="s">
        <v>426</v>
      </c>
      <c r="B102" s="706">
        <v>71.608387499999992</v>
      </c>
      <c r="C102" s="707">
        <v>0</v>
      </c>
      <c r="D102" s="707">
        <v>-71.608387499999992</v>
      </c>
      <c r="E102" s="708">
        <v>0</v>
      </c>
      <c r="F102" s="706">
        <v>111.2922927</v>
      </c>
      <c r="G102" s="707">
        <v>74.194861799999998</v>
      </c>
      <c r="H102" s="707">
        <v>0</v>
      </c>
      <c r="I102" s="707">
        <v>37.745950000000001</v>
      </c>
      <c r="J102" s="707">
        <v>-36.448911799999998</v>
      </c>
      <c r="K102" s="709">
        <v>0.33916050325019498</v>
      </c>
      <c r="L102" s="270"/>
      <c r="M102" s="705" t="str">
        <f t="shared" si="1"/>
        <v>X</v>
      </c>
    </row>
    <row r="103" spans="1:13" ht="14.45" customHeight="1" x14ac:dyDescent="0.2">
      <c r="A103" s="710" t="s">
        <v>427</v>
      </c>
      <c r="B103" s="706">
        <v>71.608387499999992</v>
      </c>
      <c r="C103" s="707">
        <v>0</v>
      </c>
      <c r="D103" s="707">
        <v>-71.608387499999992</v>
      </c>
      <c r="E103" s="708">
        <v>0</v>
      </c>
      <c r="F103" s="706">
        <v>111.2922927</v>
      </c>
      <c r="G103" s="707">
        <v>74.194861799999998</v>
      </c>
      <c r="H103" s="707">
        <v>0</v>
      </c>
      <c r="I103" s="707">
        <v>31.956099999999999</v>
      </c>
      <c r="J103" s="707">
        <v>-42.238761799999999</v>
      </c>
      <c r="K103" s="709">
        <v>0.28713668507253243</v>
      </c>
      <c r="L103" s="270"/>
      <c r="M103" s="705" t="str">
        <f t="shared" si="1"/>
        <v/>
      </c>
    </row>
    <row r="104" spans="1:13" ht="14.45" customHeight="1" x14ac:dyDescent="0.2">
      <c r="A104" s="710" t="s">
        <v>428</v>
      </c>
      <c r="B104" s="706">
        <v>0</v>
      </c>
      <c r="C104" s="707">
        <v>0</v>
      </c>
      <c r="D104" s="707">
        <v>0</v>
      </c>
      <c r="E104" s="708">
        <v>0</v>
      </c>
      <c r="F104" s="706">
        <v>0</v>
      </c>
      <c r="G104" s="707">
        <v>0</v>
      </c>
      <c r="H104" s="707">
        <v>0</v>
      </c>
      <c r="I104" s="707">
        <v>5.7898500000000004</v>
      </c>
      <c r="J104" s="707">
        <v>5.7898500000000004</v>
      </c>
      <c r="K104" s="709">
        <v>0</v>
      </c>
      <c r="L104" s="270"/>
      <c r="M104" s="705" t="str">
        <f t="shared" si="1"/>
        <v/>
      </c>
    </row>
    <row r="105" spans="1:13" ht="14.45" customHeight="1" x14ac:dyDescent="0.2">
      <c r="A105" s="710" t="s">
        <v>429</v>
      </c>
      <c r="B105" s="706">
        <v>37680.037357000001</v>
      </c>
      <c r="C105" s="707">
        <v>38089.186020000001</v>
      </c>
      <c r="D105" s="707">
        <v>409.14866299999994</v>
      </c>
      <c r="E105" s="708">
        <v>1.0108584993991252</v>
      </c>
      <c r="F105" s="706">
        <v>41586.0821363</v>
      </c>
      <c r="G105" s="707">
        <v>27724.054757533333</v>
      </c>
      <c r="H105" s="707">
        <v>3095.7722899999999</v>
      </c>
      <c r="I105" s="707">
        <v>28887.112079999999</v>
      </c>
      <c r="J105" s="707">
        <v>1163.0573224666659</v>
      </c>
      <c r="K105" s="709">
        <v>0.69463413228784976</v>
      </c>
      <c r="L105" s="270"/>
      <c r="M105" s="705" t="str">
        <f t="shared" si="1"/>
        <v/>
      </c>
    </row>
    <row r="106" spans="1:13" ht="14.45" customHeight="1" x14ac:dyDescent="0.2">
      <c r="A106" s="710" t="s">
        <v>430</v>
      </c>
      <c r="B106" s="706">
        <v>27673.816099</v>
      </c>
      <c r="C106" s="707">
        <v>28178.819</v>
      </c>
      <c r="D106" s="707">
        <v>505.00290099999984</v>
      </c>
      <c r="E106" s="708">
        <v>1.0182484012755382</v>
      </c>
      <c r="F106" s="706">
        <v>30641.9952251</v>
      </c>
      <c r="G106" s="707">
        <v>20427.996816733332</v>
      </c>
      <c r="H106" s="707">
        <v>2282.4</v>
      </c>
      <c r="I106" s="707">
        <v>21342.54</v>
      </c>
      <c r="J106" s="707">
        <v>914.54318326666908</v>
      </c>
      <c r="K106" s="709">
        <v>0.69651273826051419</v>
      </c>
      <c r="L106" s="270"/>
      <c r="M106" s="705" t="str">
        <f t="shared" si="1"/>
        <v/>
      </c>
    </row>
    <row r="107" spans="1:13" ht="14.45" customHeight="1" x14ac:dyDescent="0.2">
      <c r="A107" s="710" t="s">
        <v>431</v>
      </c>
      <c r="B107" s="706">
        <v>27488.891240699999</v>
      </c>
      <c r="C107" s="707">
        <v>25336.23</v>
      </c>
      <c r="D107" s="707">
        <v>-2152.6612406999993</v>
      </c>
      <c r="E107" s="708">
        <v>0.92168977563151866</v>
      </c>
      <c r="F107" s="706">
        <v>30319.017247</v>
      </c>
      <c r="G107" s="707">
        <v>20212.678164666668</v>
      </c>
      <c r="H107" s="707">
        <v>2271.3510000000001</v>
      </c>
      <c r="I107" s="707">
        <v>18682.28</v>
      </c>
      <c r="J107" s="707">
        <v>-1530.3981646666689</v>
      </c>
      <c r="K107" s="709">
        <v>0.61619015708197367</v>
      </c>
      <c r="L107" s="270"/>
      <c r="M107" s="705" t="str">
        <f t="shared" si="1"/>
        <v>X</v>
      </c>
    </row>
    <row r="108" spans="1:13" ht="14.45" customHeight="1" x14ac:dyDescent="0.2">
      <c r="A108" s="710" t="s">
        <v>432</v>
      </c>
      <c r="B108" s="706">
        <v>27488.891240699999</v>
      </c>
      <c r="C108" s="707">
        <v>25336.23</v>
      </c>
      <c r="D108" s="707">
        <v>-2152.6612406999993</v>
      </c>
      <c r="E108" s="708">
        <v>0.92168977563151866</v>
      </c>
      <c r="F108" s="706">
        <v>30319.017247</v>
      </c>
      <c r="G108" s="707">
        <v>20212.678164666668</v>
      </c>
      <c r="H108" s="707">
        <v>2271.3510000000001</v>
      </c>
      <c r="I108" s="707">
        <v>18682.28</v>
      </c>
      <c r="J108" s="707">
        <v>-1530.3981646666689</v>
      </c>
      <c r="K108" s="709">
        <v>0.61619015708197367</v>
      </c>
      <c r="L108" s="270"/>
      <c r="M108" s="705" t="str">
        <f t="shared" si="1"/>
        <v/>
      </c>
    </row>
    <row r="109" spans="1:13" ht="14.45" customHeight="1" x14ac:dyDescent="0.2">
      <c r="A109" s="710" t="s">
        <v>433</v>
      </c>
      <c r="B109" s="706">
        <v>0</v>
      </c>
      <c r="C109" s="707">
        <v>0</v>
      </c>
      <c r="D109" s="707">
        <v>0</v>
      </c>
      <c r="E109" s="708">
        <v>0</v>
      </c>
      <c r="F109" s="706">
        <v>0</v>
      </c>
      <c r="G109" s="707">
        <v>0</v>
      </c>
      <c r="H109" s="707">
        <v>0</v>
      </c>
      <c r="I109" s="707">
        <v>-10.942</v>
      </c>
      <c r="J109" s="707">
        <v>-10.942</v>
      </c>
      <c r="K109" s="709">
        <v>0</v>
      </c>
      <c r="L109" s="270"/>
      <c r="M109" s="705" t="str">
        <f t="shared" si="1"/>
        <v>X</v>
      </c>
    </row>
    <row r="110" spans="1:13" ht="14.45" customHeight="1" x14ac:dyDescent="0.2">
      <c r="A110" s="710" t="s">
        <v>434</v>
      </c>
      <c r="B110" s="706">
        <v>0</v>
      </c>
      <c r="C110" s="707">
        <v>0</v>
      </c>
      <c r="D110" s="707">
        <v>0</v>
      </c>
      <c r="E110" s="708">
        <v>0</v>
      </c>
      <c r="F110" s="706">
        <v>0</v>
      </c>
      <c r="G110" s="707">
        <v>0</v>
      </c>
      <c r="H110" s="707">
        <v>0</v>
      </c>
      <c r="I110" s="707">
        <v>-10.942</v>
      </c>
      <c r="J110" s="707">
        <v>-10.942</v>
      </c>
      <c r="K110" s="709">
        <v>0</v>
      </c>
      <c r="L110" s="270"/>
      <c r="M110" s="705" t="str">
        <f t="shared" si="1"/>
        <v/>
      </c>
    </row>
    <row r="111" spans="1:13" ht="14.45" customHeight="1" x14ac:dyDescent="0.2">
      <c r="A111" s="710" t="s">
        <v>435</v>
      </c>
      <c r="B111" s="706">
        <v>47.127272400000003</v>
      </c>
      <c r="C111" s="707">
        <v>161.20099999999999</v>
      </c>
      <c r="D111" s="707">
        <v>114.07372759999998</v>
      </c>
      <c r="E111" s="708">
        <v>3.4205459342476181</v>
      </c>
      <c r="F111" s="706">
        <v>50.802332399999997</v>
      </c>
      <c r="G111" s="707">
        <v>33.868221599999998</v>
      </c>
      <c r="H111" s="707">
        <v>0</v>
      </c>
      <c r="I111" s="707">
        <v>82.754999999999995</v>
      </c>
      <c r="J111" s="707">
        <v>48.886778399999997</v>
      </c>
      <c r="K111" s="709">
        <v>1.6289606419724145</v>
      </c>
      <c r="L111" s="270"/>
      <c r="M111" s="705" t="str">
        <f t="shared" si="1"/>
        <v>X</v>
      </c>
    </row>
    <row r="112" spans="1:13" ht="14.45" customHeight="1" x14ac:dyDescent="0.2">
      <c r="A112" s="710" t="s">
        <v>436</v>
      </c>
      <c r="B112" s="706">
        <v>47.127272400000003</v>
      </c>
      <c r="C112" s="707">
        <v>161.20099999999999</v>
      </c>
      <c r="D112" s="707">
        <v>114.07372759999998</v>
      </c>
      <c r="E112" s="708">
        <v>3.4205459342476181</v>
      </c>
      <c r="F112" s="706">
        <v>50.802332399999997</v>
      </c>
      <c r="G112" s="707">
        <v>33.868221599999998</v>
      </c>
      <c r="H112" s="707">
        <v>0</v>
      </c>
      <c r="I112" s="707">
        <v>82.754999999999995</v>
      </c>
      <c r="J112" s="707">
        <v>48.886778399999997</v>
      </c>
      <c r="K112" s="709">
        <v>1.6289606419724145</v>
      </c>
      <c r="L112" s="270"/>
      <c r="M112" s="705" t="str">
        <f t="shared" si="1"/>
        <v/>
      </c>
    </row>
    <row r="113" spans="1:13" ht="14.45" customHeight="1" x14ac:dyDescent="0.2">
      <c r="A113" s="710" t="s">
        <v>437</v>
      </c>
      <c r="B113" s="706">
        <v>47.533343500000001</v>
      </c>
      <c r="C113" s="707">
        <v>328.55700000000002</v>
      </c>
      <c r="D113" s="707">
        <v>281.02365650000002</v>
      </c>
      <c r="E113" s="708">
        <v>6.9121373715274208</v>
      </c>
      <c r="F113" s="706">
        <v>272.17564570000002</v>
      </c>
      <c r="G113" s="707">
        <v>181.45043046666669</v>
      </c>
      <c r="H113" s="707">
        <v>11.048999999999999</v>
      </c>
      <c r="I113" s="707">
        <v>64.105999999999995</v>
      </c>
      <c r="J113" s="707">
        <v>-117.34443046666669</v>
      </c>
      <c r="K113" s="709">
        <v>0.23553172744434125</v>
      </c>
      <c r="L113" s="270"/>
      <c r="M113" s="705" t="str">
        <f t="shared" si="1"/>
        <v>X</v>
      </c>
    </row>
    <row r="114" spans="1:13" ht="14.45" customHeight="1" x14ac:dyDescent="0.2">
      <c r="A114" s="710" t="s">
        <v>438</v>
      </c>
      <c r="B114" s="706">
        <v>47.533343500000001</v>
      </c>
      <c r="C114" s="707">
        <v>328.55700000000002</v>
      </c>
      <c r="D114" s="707">
        <v>281.02365650000002</v>
      </c>
      <c r="E114" s="708">
        <v>6.9121373715274208</v>
      </c>
      <c r="F114" s="706">
        <v>272.17564570000002</v>
      </c>
      <c r="G114" s="707">
        <v>181.45043046666669</v>
      </c>
      <c r="H114" s="707">
        <v>11.048999999999999</v>
      </c>
      <c r="I114" s="707">
        <v>64.105999999999995</v>
      </c>
      <c r="J114" s="707">
        <v>-117.34443046666669</v>
      </c>
      <c r="K114" s="709">
        <v>0.23553172744434125</v>
      </c>
      <c r="L114" s="270"/>
      <c r="M114" s="705" t="str">
        <f t="shared" si="1"/>
        <v/>
      </c>
    </row>
    <row r="115" spans="1:13" ht="14.45" customHeight="1" x14ac:dyDescent="0.2">
      <c r="A115" s="710" t="s">
        <v>439</v>
      </c>
      <c r="B115" s="706">
        <v>90.264242400000001</v>
      </c>
      <c r="C115" s="707">
        <v>54.25</v>
      </c>
      <c r="D115" s="707">
        <v>-36.014242400000001</v>
      </c>
      <c r="E115" s="708">
        <v>0.60101318703362872</v>
      </c>
      <c r="F115" s="706">
        <v>0</v>
      </c>
      <c r="G115" s="707">
        <v>0</v>
      </c>
      <c r="H115" s="707">
        <v>0</v>
      </c>
      <c r="I115" s="707">
        <v>23.75</v>
      </c>
      <c r="J115" s="707">
        <v>23.75</v>
      </c>
      <c r="K115" s="709">
        <v>0</v>
      </c>
      <c r="L115" s="270"/>
      <c r="M115" s="705" t="str">
        <f t="shared" si="1"/>
        <v>X</v>
      </c>
    </row>
    <row r="116" spans="1:13" ht="14.45" customHeight="1" x14ac:dyDescent="0.2">
      <c r="A116" s="710" t="s">
        <v>440</v>
      </c>
      <c r="B116" s="706">
        <v>90.264242400000001</v>
      </c>
      <c r="C116" s="707">
        <v>54.25</v>
      </c>
      <c r="D116" s="707">
        <v>-36.014242400000001</v>
      </c>
      <c r="E116" s="708">
        <v>0.60101318703362872</v>
      </c>
      <c r="F116" s="706">
        <v>0</v>
      </c>
      <c r="G116" s="707">
        <v>0</v>
      </c>
      <c r="H116" s="707">
        <v>0</v>
      </c>
      <c r="I116" s="707">
        <v>23.75</v>
      </c>
      <c r="J116" s="707">
        <v>23.75</v>
      </c>
      <c r="K116" s="709">
        <v>0</v>
      </c>
      <c r="L116" s="270"/>
      <c r="M116" s="705" t="str">
        <f t="shared" si="1"/>
        <v/>
      </c>
    </row>
    <row r="117" spans="1:13" ht="14.45" customHeight="1" x14ac:dyDescent="0.2">
      <c r="A117" s="710" t="s">
        <v>441</v>
      </c>
      <c r="B117" s="706">
        <v>0</v>
      </c>
      <c r="C117" s="707">
        <v>2298.5810000000001</v>
      </c>
      <c r="D117" s="707">
        <v>2298.5810000000001</v>
      </c>
      <c r="E117" s="708">
        <v>0</v>
      </c>
      <c r="F117" s="706">
        <v>0</v>
      </c>
      <c r="G117" s="707">
        <v>0</v>
      </c>
      <c r="H117" s="707">
        <v>0</v>
      </c>
      <c r="I117" s="707">
        <v>2500.5909999999999</v>
      </c>
      <c r="J117" s="707">
        <v>2500.5909999999999</v>
      </c>
      <c r="K117" s="709">
        <v>0</v>
      </c>
      <c r="L117" s="270"/>
      <c r="M117" s="705" t="str">
        <f t="shared" si="1"/>
        <v>X</v>
      </c>
    </row>
    <row r="118" spans="1:13" ht="14.45" customHeight="1" x14ac:dyDescent="0.2">
      <c r="A118" s="710" t="s">
        <v>442</v>
      </c>
      <c r="B118" s="706">
        <v>0</v>
      </c>
      <c r="C118" s="707">
        <v>2298.5810000000001</v>
      </c>
      <c r="D118" s="707">
        <v>2298.5810000000001</v>
      </c>
      <c r="E118" s="708">
        <v>0</v>
      </c>
      <c r="F118" s="706">
        <v>0</v>
      </c>
      <c r="G118" s="707">
        <v>0</v>
      </c>
      <c r="H118" s="707">
        <v>0</v>
      </c>
      <c r="I118" s="707">
        <v>2500.5909999999999</v>
      </c>
      <c r="J118" s="707">
        <v>2500.5909999999999</v>
      </c>
      <c r="K118" s="709">
        <v>0</v>
      </c>
      <c r="L118" s="270"/>
      <c r="M118" s="705" t="str">
        <f t="shared" si="1"/>
        <v/>
      </c>
    </row>
    <row r="119" spans="1:13" ht="14.45" customHeight="1" x14ac:dyDescent="0.2">
      <c r="A119" s="710" t="s">
        <v>443</v>
      </c>
      <c r="B119" s="706">
        <v>9337.8208233000005</v>
      </c>
      <c r="C119" s="707">
        <v>9397.0275899999997</v>
      </c>
      <c r="D119" s="707">
        <v>59.206766699999207</v>
      </c>
      <c r="E119" s="708">
        <v>1.0063405336020439</v>
      </c>
      <c r="F119" s="706">
        <v>10324.0441419</v>
      </c>
      <c r="G119" s="707">
        <v>6882.6960945999999</v>
      </c>
      <c r="H119" s="707">
        <v>767.7200600000001</v>
      </c>
      <c r="I119" s="707">
        <v>7169.80753</v>
      </c>
      <c r="J119" s="707">
        <v>287.11143540000012</v>
      </c>
      <c r="K119" s="709">
        <v>0.69447664417681332</v>
      </c>
      <c r="L119" s="270"/>
      <c r="M119" s="705" t="str">
        <f t="shared" si="1"/>
        <v/>
      </c>
    </row>
    <row r="120" spans="1:13" ht="14.45" customHeight="1" x14ac:dyDescent="0.2">
      <c r="A120" s="710" t="s">
        <v>444</v>
      </c>
      <c r="B120" s="706">
        <v>2486.4019951</v>
      </c>
      <c r="C120" s="707">
        <v>2295.44913</v>
      </c>
      <c r="D120" s="707">
        <v>-190.95286510000005</v>
      </c>
      <c r="E120" s="708">
        <v>0.92320112939246568</v>
      </c>
      <c r="F120" s="706">
        <v>2753.1867059000001</v>
      </c>
      <c r="G120" s="707">
        <v>1835.4578039333335</v>
      </c>
      <c r="H120" s="707">
        <v>204.42500000000001</v>
      </c>
      <c r="I120" s="707">
        <v>1685.8169700000001</v>
      </c>
      <c r="J120" s="707">
        <v>-149.6408339333334</v>
      </c>
      <c r="K120" s="709">
        <v>0.61231480102215474</v>
      </c>
      <c r="L120" s="270"/>
      <c r="M120" s="705" t="str">
        <f t="shared" si="1"/>
        <v>X</v>
      </c>
    </row>
    <row r="121" spans="1:13" ht="14.45" customHeight="1" x14ac:dyDescent="0.2">
      <c r="A121" s="710" t="s">
        <v>445</v>
      </c>
      <c r="B121" s="706">
        <v>2486.4019951</v>
      </c>
      <c r="C121" s="707">
        <v>2295.44913</v>
      </c>
      <c r="D121" s="707">
        <v>-190.95286510000005</v>
      </c>
      <c r="E121" s="708">
        <v>0.92320112939246568</v>
      </c>
      <c r="F121" s="706">
        <v>2753.1867059000001</v>
      </c>
      <c r="G121" s="707">
        <v>1835.4578039333335</v>
      </c>
      <c r="H121" s="707">
        <v>204.42500000000001</v>
      </c>
      <c r="I121" s="707">
        <v>1685.8169700000001</v>
      </c>
      <c r="J121" s="707">
        <v>-149.6408339333334</v>
      </c>
      <c r="K121" s="709">
        <v>0.61231480102215474</v>
      </c>
      <c r="L121" s="270"/>
      <c r="M121" s="705" t="str">
        <f t="shared" si="1"/>
        <v/>
      </c>
    </row>
    <row r="122" spans="1:13" ht="14.45" customHeight="1" x14ac:dyDescent="0.2">
      <c r="A122" s="710" t="s">
        <v>446</v>
      </c>
      <c r="B122" s="706">
        <v>6851.4188282000005</v>
      </c>
      <c r="C122" s="707">
        <v>6325.2352599999995</v>
      </c>
      <c r="D122" s="707">
        <v>-526.18356820000099</v>
      </c>
      <c r="E122" s="708">
        <v>0.92320078783765736</v>
      </c>
      <c r="F122" s="706">
        <v>7570.8574359999993</v>
      </c>
      <c r="G122" s="707">
        <v>5047.2382906666662</v>
      </c>
      <c r="H122" s="707">
        <v>563.29506000000003</v>
      </c>
      <c r="I122" s="707">
        <v>4645.33392</v>
      </c>
      <c r="J122" s="707">
        <v>-401.90437066666618</v>
      </c>
      <c r="K122" s="709">
        <v>0.61358095291968995</v>
      </c>
      <c r="L122" s="270"/>
      <c r="M122" s="705" t="str">
        <f t="shared" si="1"/>
        <v>X</v>
      </c>
    </row>
    <row r="123" spans="1:13" ht="14.45" customHeight="1" x14ac:dyDescent="0.2">
      <c r="A123" s="710" t="s">
        <v>447</v>
      </c>
      <c r="B123" s="706">
        <v>6851.4188282000005</v>
      </c>
      <c r="C123" s="707">
        <v>6325.2352599999995</v>
      </c>
      <c r="D123" s="707">
        <v>-526.18356820000099</v>
      </c>
      <c r="E123" s="708">
        <v>0.92320078783765736</v>
      </c>
      <c r="F123" s="706">
        <v>7570.8574359999993</v>
      </c>
      <c r="G123" s="707">
        <v>5047.2382906666662</v>
      </c>
      <c r="H123" s="707">
        <v>563.29506000000003</v>
      </c>
      <c r="I123" s="707">
        <v>4645.33392</v>
      </c>
      <c r="J123" s="707">
        <v>-401.90437066666618</v>
      </c>
      <c r="K123" s="709">
        <v>0.61358095291968995</v>
      </c>
      <c r="L123" s="270"/>
      <c r="M123" s="705" t="str">
        <f t="shared" si="1"/>
        <v/>
      </c>
    </row>
    <row r="124" spans="1:13" ht="14.45" customHeight="1" x14ac:dyDescent="0.2">
      <c r="A124" s="710" t="s">
        <v>448</v>
      </c>
      <c r="B124" s="706">
        <v>0</v>
      </c>
      <c r="C124" s="707">
        <v>0</v>
      </c>
      <c r="D124" s="707">
        <v>0</v>
      </c>
      <c r="E124" s="708">
        <v>0</v>
      </c>
      <c r="F124" s="706">
        <v>0</v>
      </c>
      <c r="G124" s="707">
        <v>0</v>
      </c>
      <c r="H124" s="707">
        <v>0</v>
      </c>
      <c r="I124" s="707">
        <v>-2.714</v>
      </c>
      <c r="J124" s="707">
        <v>-2.714</v>
      </c>
      <c r="K124" s="709">
        <v>0</v>
      </c>
      <c r="L124" s="270"/>
      <c r="M124" s="705" t="str">
        <f t="shared" si="1"/>
        <v>X</v>
      </c>
    </row>
    <row r="125" spans="1:13" ht="14.45" customHeight="1" x14ac:dyDescent="0.2">
      <c r="A125" s="710" t="s">
        <v>449</v>
      </c>
      <c r="B125" s="706">
        <v>0</v>
      </c>
      <c r="C125" s="707">
        <v>0</v>
      </c>
      <c r="D125" s="707">
        <v>0</v>
      </c>
      <c r="E125" s="708">
        <v>0</v>
      </c>
      <c r="F125" s="706">
        <v>0</v>
      </c>
      <c r="G125" s="707">
        <v>0</v>
      </c>
      <c r="H125" s="707">
        <v>0</v>
      </c>
      <c r="I125" s="707">
        <v>-2.714</v>
      </c>
      <c r="J125" s="707">
        <v>-2.714</v>
      </c>
      <c r="K125" s="709">
        <v>0</v>
      </c>
      <c r="L125" s="270"/>
      <c r="M125" s="705" t="str">
        <f t="shared" si="1"/>
        <v/>
      </c>
    </row>
    <row r="126" spans="1:13" ht="14.45" customHeight="1" x14ac:dyDescent="0.2">
      <c r="A126" s="710" t="s">
        <v>450</v>
      </c>
      <c r="B126" s="706">
        <v>0</v>
      </c>
      <c r="C126" s="707">
        <v>0</v>
      </c>
      <c r="D126" s="707">
        <v>0</v>
      </c>
      <c r="E126" s="708">
        <v>0</v>
      </c>
      <c r="F126" s="706">
        <v>0</v>
      </c>
      <c r="G126" s="707">
        <v>0</v>
      </c>
      <c r="H126" s="707">
        <v>0</v>
      </c>
      <c r="I126" s="707">
        <v>-0.98499999999999999</v>
      </c>
      <c r="J126" s="707">
        <v>-0.98499999999999999</v>
      </c>
      <c r="K126" s="709">
        <v>0</v>
      </c>
      <c r="L126" s="270"/>
      <c r="M126" s="705" t="str">
        <f t="shared" si="1"/>
        <v>X</v>
      </c>
    </row>
    <row r="127" spans="1:13" ht="14.45" customHeight="1" x14ac:dyDescent="0.2">
      <c r="A127" s="710" t="s">
        <v>451</v>
      </c>
      <c r="B127" s="706">
        <v>0</v>
      </c>
      <c r="C127" s="707">
        <v>0</v>
      </c>
      <c r="D127" s="707">
        <v>0</v>
      </c>
      <c r="E127" s="708">
        <v>0</v>
      </c>
      <c r="F127" s="706">
        <v>0</v>
      </c>
      <c r="G127" s="707">
        <v>0</v>
      </c>
      <c r="H127" s="707">
        <v>0</v>
      </c>
      <c r="I127" s="707">
        <v>-0.98499999999999999</v>
      </c>
      <c r="J127" s="707">
        <v>-0.98499999999999999</v>
      </c>
      <c r="K127" s="709">
        <v>0</v>
      </c>
      <c r="L127" s="270"/>
      <c r="M127" s="705" t="str">
        <f t="shared" si="1"/>
        <v/>
      </c>
    </row>
    <row r="128" spans="1:13" ht="14.45" customHeight="1" x14ac:dyDescent="0.2">
      <c r="A128" s="710" t="s">
        <v>452</v>
      </c>
      <c r="B128" s="706">
        <v>0</v>
      </c>
      <c r="C128" s="707">
        <v>206.71770000000001</v>
      </c>
      <c r="D128" s="707">
        <v>206.71770000000001</v>
      </c>
      <c r="E128" s="708">
        <v>0</v>
      </c>
      <c r="F128" s="706">
        <v>0</v>
      </c>
      <c r="G128" s="707">
        <v>0</v>
      </c>
      <c r="H128" s="707">
        <v>0</v>
      </c>
      <c r="I128" s="707">
        <v>224.29476</v>
      </c>
      <c r="J128" s="707">
        <v>224.29476</v>
      </c>
      <c r="K128" s="709">
        <v>0</v>
      </c>
      <c r="L128" s="270"/>
      <c r="M128" s="705" t="str">
        <f t="shared" si="1"/>
        <v>X</v>
      </c>
    </row>
    <row r="129" spans="1:13" ht="14.45" customHeight="1" x14ac:dyDescent="0.2">
      <c r="A129" s="710" t="s">
        <v>453</v>
      </c>
      <c r="B129" s="706">
        <v>0</v>
      </c>
      <c r="C129" s="707">
        <v>206.71770000000001</v>
      </c>
      <c r="D129" s="707">
        <v>206.71770000000001</v>
      </c>
      <c r="E129" s="708">
        <v>0</v>
      </c>
      <c r="F129" s="706">
        <v>0</v>
      </c>
      <c r="G129" s="707">
        <v>0</v>
      </c>
      <c r="H129" s="707">
        <v>0</v>
      </c>
      <c r="I129" s="707">
        <v>224.29476</v>
      </c>
      <c r="J129" s="707">
        <v>224.29476</v>
      </c>
      <c r="K129" s="709">
        <v>0</v>
      </c>
      <c r="L129" s="270"/>
      <c r="M129" s="705" t="str">
        <f t="shared" si="1"/>
        <v/>
      </c>
    </row>
    <row r="130" spans="1:13" ht="14.45" customHeight="1" x14ac:dyDescent="0.2">
      <c r="A130" s="710" t="s">
        <v>454</v>
      </c>
      <c r="B130" s="706">
        <v>0</v>
      </c>
      <c r="C130" s="707">
        <v>569.62549999999999</v>
      </c>
      <c r="D130" s="707">
        <v>569.62549999999999</v>
      </c>
      <c r="E130" s="708">
        <v>0</v>
      </c>
      <c r="F130" s="706">
        <v>0</v>
      </c>
      <c r="G130" s="707">
        <v>0</v>
      </c>
      <c r="H130" s="707">
        <v>0</v>
      </c>
      <c r="I130" s="707">
        <v>618.06088</v>
      </c>
      <c r="J130" s="707">
        <v>618.06088</v>
      </c>
      <c r="K130" s="709">
        <v>0</v>
      </c>
      <c r="L130" s="270"/>
      <c r="M130" s="705" t="str">
        <f t="shared" si="1"/>
        <v>X</v>
      </c>
    </row>
    <row r="131" spans="1:13" ht="14.45" customHeight="1" x14ac:dyDescent="0.2">
      <c r="A131" s="710" t="s">
        <v>455</v>
      </c>
      <c r="B131" s="706">
        <v>0</v>
      </c>
      <c r="C131" s="707">
        <v>569.62549999999999</v>
      </c>
      <c r="D131" s="707">
        <v>569.62549999999999</v>
      </c>
      <c r="E131" s="708">
        <v>0</v>
      </c>
      <c r="F131" s="706">
        <v>0</v>
      </c>
      <c r="G131" s="707">
        <v>0</v>
      </c>
      <c r="H131" s="707">
        <v>0</v>
      </c>
      <c r="I131" s="707">
        <v>618.06088</v>
      </c>
      <c r="J131" s="707">
        <v>618.06088</v>
      </c>
      <c r="K131" s="709">
        <v>0</v>
      </c>
      <c r="L131" s="270"/>
      <c r="M131" s="705" t="str">
        <f t="shared" si="1"/>
        <v/>
      </c>
    </row>
    <row r="132" spans="1:13" ht="14.45" customHeight="1" x14ac:dyDescent="0.2">
      <c r="A132" s="710" t="s">
        <v>456</v>
      </c>
      <c r="B132" s="706">
        <v>114.92411229999999</v>
      </c>
      <c r="C132" s="707">
        <v>0</v>
      </c>
      <c r="D132" s="707">
        <v>-114.92411229999999</v>
      </c>
      <c r="E132" s="708">
        <v>0</v>
      </c>
      <c r="F132" s="706">
        <v>0</v>
      </c>
      <c r="G132" s="707">
        <v>0</v>
      </c>
      <c r="H132" s="707">
        <v>0</v>
      </c>
      <c r="I132" s="707">
        <v>0</v>
      </c>
      <c r="J132" s="707">
        <v>0</v>
      </c>
      <c r="K132" s="709">
        <v>0</v>
      </c>
      <c r="L132" s="270"/>
      <c r="M132" s="705" t="str">
        <f t="shared" si="1"/>
        <v/>
      </c>
    </row>
    <row r="133" spans="1:13" ht="14.45" customHeight="1" x14ac:dyDescent="0.2">
      <c r="A133" s="710" t="s">
        <v>457</v>
      </c>
      <c r="B133" s="706">
        <v>114.92411229999999</v>
      </c>
      <c r="C133" s="707">
        <v>0</v>
      </c>
      <c r="D133" s="707">
        <v>-114.92411229999999</v>
      </c>
      <c r="E133" s="708">
        <v>0</v>
      </c>
      <c r="F133" s="706">
        <v>0</v>
      </c>
      <c r="G133" s="707">
        <v>0</v>
      </c>
      <c r="H133" s="707">
        <v>0</v>
      </c>
      <c r="I133" s="707">
        <v>0</v>
      </c>
      <c r="J133" s="707">
        <v>0</v>
      </c>
      <c r="K133" s="709">
        <v>0</v>
      </c>
      <c r="L133" s="270"/>
      <c r="M133" s="705" t="str">
        <f t="shared" si="1"/>
        <v>X</v>
      </c>
    </row>
    <row r="134" spans="1:13" ht="14.45" customHeight="1" x14ac:dyDescent="0.2">
      <c r="A134" s="710" t="s">
        <v>458</v>
      </c>
      <c r="B134" s="706">
        <v>114.92411229999999</v>
      </c>
      <c r="C134" s="707">
        <v>0</v>
      </c>
      <c r="D134" s="707">
        <v>-114.92411229999999</v>
      </c>
      <c r="E134" s="708">
        <v>0</v>
      </c>
      <c r="F134" s="706">
        <v>0</v>
      </c>
      <c r="G134" s="707">
        <v>0</v>
      </c>
      <c r="H134" s="707">
        <v>0</v>
      </c>
      <c r="I134" s="707">
        <v>0</v>
      </c>
      <c r="J134" s="707">
        <v>0</v>
      </c>
      <c r="K134" s="709">
        <v>0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710" t="s">
        <v>459</v>
      </c>
      <c r="B135" s="706">
        <v>553.47632239999996</v>
      </c>
      <c r="C135" s="707">
        <v>513.33942999999999</v>
      </c>
      <c r="D135" s="707">
        <v>-40.136892399999965</v>
      </c>
      <c r="E135" s="708">
        <v>0.92748218708623842</v>
      </c>
      <c r="F135" s="706">
        <v>620.04276930000003</v>
      </c>
      <c r="G135" s="707">
        <v>413.3618462</v>
      </c>
      <c r="H135" s="707">
        <v>45.652230000000003</v>
      </c>
      <c r="I135" s="707">
        <v>374.76454999999999</v>
      </c>
      <c r="J135" s="707">
        <v>-38.597296200000017</v>
      </c>
      <c r="K135" s="709">
        <v>0.6044172572532247</v>
      </c>
      <c r="L135" s="270"/>
      <c r="M135" s="705" t="str">
        <f t="shared" si="2"/>
        <v/>
      </c>
    </row>
    <row r="136" spans="1:13" ht="14.45" customHeight="1" x14ac:dyDescent="0.2">
      <c r="A136" s="710" t="s">
        <v>460</v>
      </c>
      <c r="B136" s="706">
        <v>553.47632239999996</v>
      </c>
      <c r="C136" s="707">
        <v>513.33942999999999</v>
      </c>
      <c r="D136" s="707">
        <v>-40.136892399999965</v>
      </c>
      <c r="E136" s="708">
        <v>0.92748218708623842</v>
      </c>
      <c r="F136" s="706">
        <v>620.04276930000003</v>
      </c>
      <c r="G136" s="707">
        <v>413.3618462</v>
      </c>
      <c r="H136" s="707">
        <v>45.652230000000003</v>
      </c>
      <c r="I136" s="707">
        <v>374.76454999999999</v>
      </c>
      <c r="J136" s="707">
        <v>-38.597296200000017</v>
      </c>
      <c r="K136" s="709">
        <v>0.6044172572532247</v>
      </c>
      <c r="L136" s="270"/>
      <c r="M136" s="705" t="str">
        <f t="shared" si="2"/>
        <v>X</v>
      </c>
    </row>
    <row r="137" spans="1:13" ht="14.45" customHeight="1" x14ac:dyDescent="0.2">
      <c r="A137" s="710" t="s">
        <v>461</v>
      </c>
      <c r="B137" s="706">
        <v>553.47632239999996</v>
      </c>
      <c r="C137" s="707">
        <v>513.33942999999999</v>
      </c>
      <c r="D137" s="707">
        <v>-40.136892399999965</v>
      </c>
      <c r="E137" s="708">
        <v>0.92748218708623842</v>
      </c>
      <c r="F137" s="706">
        <v>620.04276930000003</v>
      </c>
      <c r="G137" s="707">
        <v>413.3618462</v>
      </c>
      <c r="H137" s="707">
        <v>45.652230000000003</v>
      </c>
      <c r="I137" s="707">
        <v>374.76454999999999</v>
      </c>
      <c r="J137" s="707">
        <v>-38.597296200000017</v>
      </c>
      <c r="K137" s="709">
        <v>0.6044172572532247</v>
      </c>
      <c r="L137" s="270"/>
      <c r="M137" s="705" t="str">
        <f t="shared" si="2"/>
        <v/>
      </c>
    </row>
    <row r="138" spans="1:13" ht="14.45" customHeight="1" x14ac:dyDescent="0.2">
      <c r="A138" s="710" t="s">
        <v>462</v>
      </c>
      <c r="B138" s="706">
        <v>0</v>
      </c>
      <c r="C138" s="707">
        <v>1</v>
      </c>
      <c r="D138" s="707">
        <v>1</v>
      </c>
      <c r="E138" s="708">
        <v>0</v>
      </c>
      <c r="F138" s="706">
        <v>0</v>
      </c>
      <c r="G138" s="707">
        <v>0</v>
      </c>
      <c r="H138" s="707">
        <v>0</v>
      </c>
      <c r="I138" s="707">
        <v>0</v>
      </c>
      <c r="J138" s="707">
        <v>0</v>
      </c>
      <c r="K138" s="709">
        <v>0</v>
      </c>
      <c r="L138" s="270"/>
      <c r="M138" s="705" t="str">
        <f t="shared" si="2"/>
        <v/>
      </c>
    </row>
    <row r="139" spans="1:13" ht="14.45" customHeight="1" x14ac:dyDescent="0.2">
      <c r="A139" s="710" t="s">
        <v>463</v>
      </c>
      <c r="B139" s="706">
        <v>0</v>
      </c>
      <c r="C139" s="707">
        <v>1</v>
      </c>
      <c r="D139" s="707">
        <v>1</v>
      </c>
      <c r="E139" s="708">
        <v>0</v>
      </c>
      <c r="F139" s="706">
        <v>0</v>
      </c>
      <c r="G139" s="707">
        <v>0</v>
      </c>
      <c r="H139" s="707">
        <v>0</v>
      </c>
      <c r="I139" s="707">
        <v>0</v>
      </c>
      <c r="J139" s="707">
        <v>0</v>
      </c>
      <c r="K139" s="709">
        <v>0</v>
      </c>
      <c r="L139" s="270"/>
      <c r="M139" s="705" t="str">
        <f t="shared" si="2"/>
        <v/>
      </c>
    </row>
    <row r="140" spans="1:13" ht="14.45" customHeight="1" x14ac:dyDescent="0.2">
      <c r="A140" s="710" t="s">
        <v>464</v>
      </c>
      <c r="B140" s="706">
        <v>0</v>
      </c>
      <c r="C140" s="707">
        <v>1</v>
      </c>
      <c r="D140" s="707">
        <v>1</v>
      </c>
      <c r="E140" s="708">
        <v>0</v>
      </c>
      <c r="F140" s="706">
        <v>0</v>
      </c>
      <c r="G140" s="707">
        <v>0</v>
      </c>
      <c r="H140" s="707">
        <v>0</v>
      </c>
      <c r="I140" s="707">
        <v>0</v>
      </c>
      <c r="J140" s="707">
        <v>0</v>
      </c>
      <c r="K140" s="709">
        <v>0</v>
      </c>
      <c r="L140" s="270"/>
      <c r="M140" s="705" t="str">
        <f t="shared" si="2"/>
        <v>X</v>
      </c>
    </row>
    <row r="141" spans="1:13" ht="14.45" customHeight="1" x14ac:dyDescent="0.2">
      <c r="A141" s="710" t="s">
        <v>465</v>
      </c>
      <c r="B141" s="706">
        <v>0</v>
      </c>
      <c r="C141" s="707">
        <v>1</v>
      </c>
      <c r="D141" s="707">
        <v>1</v>
      </c>
      <c r="E141" s="708">
        <v>0</v>
      </c>
      <c r="F141" s="706">
        <v>0</v>
      </c>
      <c r="G141" s="707">
        <v>0</v>
      </c>
      <c r="H141" s="707">
        <v>0</v>
      </c>
      <c r="I141" s="707">
        <v>0</v>
      </c>
      <c r="J141" s="707">
        <v>0</v>
      </c>
      <c r="K141" s="709">
        <v>0</v>
      </c>
      <c r="L141" s="270"/>
      <c r="M141" s="705" t="str">
        <f t="shared" si="2"/>
        <v/>
      </c>
    </row>
    <row r="142" spans="1:13" ht="14.45" customHeight="1" x14ac:dyDescent="0.2">
      <c r="A142" s="710" t="s">
        <v>466</v>
      </c>
      <c r="B142" s="706">
        <v>105.6735276</v>
      </c>
      <c r="C142" s="707">
        <v>15.705200000000001</v>
      </c>
      <c r="D142" s="707">
        <v>-89.968327599999995</v>
      </c>
      <c r="E142" s="708">
        <v>0.14862000310473217</v>
      </c>
      <c r="F142" s="706">
        <v>0</v>
      </c>
      <c r="G142" s="707">
        <v>0</v>
      </c>
      <c r="H142" s="707">
        <v>0</v>
      </c>
      <c r="I142" s="707">
        <v>23.001999999999999</v>
      </c>
      <c r="J142" s="707">
        <v>23.001999999999999</v>
      </c>
      <c r="K142" s="709">
        <v>0</v>
      </c>
      <c r="L142" s="270"/>
      <c r="M142" s="705" t="str">
        <f t="shared" si="2"/>
        <v/>
      </c>
    </row>
    <row r="143" spans="1:13" ht="14.45" customHeight="1" x14ac:dyDescent="0.2">
      <c r="A143" s="710" t="s">
        <v>467</v>
      </c>
      <c r="B143" s="706">
        <v>105.6735276</v>
      </c>
      <c r="C143" s="707">
        <v>15.705200000000001</v>
      </c>
      <c r="D143" s="707">
        <v>-89.968327599999995</v>
      </c>
      <c r="E143" s="708">
        <v>0.14862000310473217</v>
      </c>
      <c r="F143" s="706">
        <v>0</v>
      </c>
      <c r="G143" s="707">
        <v>0</v>
      </c>
      <c r="H143" s="707">
        <v>0</v>
      </c>
      <c r="I143" s="707">
        <v>23.001999999999999</v>
      </c>
      <c r="J143" s="707">
        <v>23.001999999999999</v>
      </c>
      <c r="K143" s="709">
        <v>0</v>
      </c>
      <c r="L143" s="270"/>
      <c r="M143" s="705" t="str">
        <f t="shared" si="2"/>
        <v/>
      </c>
    </row>
    <row r="144" spans="1:13" ht="14.45" customHeight="1" x14ac:dyDescent="0.2">
      <c r="A144" s="710" t="s">
        <v>468</v>
      </c>
      <c r="B144" s="706">
        <v>105.6735276</v>
      </c>
      <c r="C144" s="707">
        <v>15.205200000000001</v>
      </c>
      <c r="D144" s="707">
        <v>-90.468327599999995</v>
      </c>
      <c r="E144" s="708">
        <v>0.14388844912564461</v>
      </c>
      <c r="F144" s="706">
        <v>0</v>
      </c>
      <c r="G144" s="707">
        <v>0</v>
      </c>
      <c r="H144" s="707">
        <v>0</v>
      </c>
      <c r="I144" s="707">
        <v>5.4909999999999997</v>
      </c>
      <c r="J144" s="707">
        <v>5.4909999999999997</v>
      </c>
      <c r="K144" s="709">
        <v>0</v>
      </c>
      <c r="L144" s="270"/>
      <c r="M144" s="705" t="str">
        <f t="shared" si="2"/>
        <v>X</v>
      </c>
    </row>
    <row r="145" spans="1:13" ht="14.45" customHeight="1" x14ac:dyDescent="0.2">
      <c r="A145" s="710" t="s">
        <v>469</v>
      </c>
      <c r="B145" s="706">
        <v>2.5383708</v>
      </c>
      <c r="C145" s="707">
        <v>4.8552</v>
      </c>
      <c r="D145" s="707">
        <v>2.3168291999999999</v>
      </c>
      <c r="E145" s="708">
        <v>1.9127229166046189</v>
      </c>
      <c r="F145" s="706">
        <v>0</v>
      </c>
      <c r="G145" s="707">
        <v>0</v>
      </c>
      <c r="H145" s="707">
        <v>0</v>
      </c>
      <c r="I145" s="707">
        <v>1.581</v>
      </c>
      <c r="J145" s="707">
        <v>1.581</v>
      </c>
      <c r="K145" s="709">
        <v>0</v>
      </c>
      <c r="L145" s="270"/>
      <c r="M145" s="705" t="str">
        <f t="shared" si="2"/>
        <v/>
      </c>
    </row>
    <row r="146" spans="1:13" ht="14.45" customHeight="1" x14ac:dyDescent="0.2">
      <c r="A146" s="710" t="s">
        <v>470</v>
      </c>
      <c r="B146" s="706">
        <v>57.949213199999996</v>
      </c>
      <c r="C146" s="707">
        <v>8.75</v>
      </c>
      <c r="D146" s="707">
        <v>-49.199213199999996</v>
      </c>
      <c r="E146" s="708">
        <v>0.15099428476795956</v>
      </c>
      <c r="F146" s="706">
        <v>0</v>
      </c>
      <c r="G146" s="707">
        <v>0</v>
      </c>
      <c r="H146" s="707">
        <v>0</v>
      </c>
      <c r="I146" s="707">
        <v>0.11</v>
      </c>
      <c r="J146" s="707">
        <v>0.11</v>
      </c>
      <c r="K146" s="709">
        <v>0</v>
      </c>
      <c r="L146" s="270"/>
      <c r="M146" s="705" t="str">
        <f t="shared" si="2"/>
        <v/>
      </c>
    </row>
    <row r="147" spans="1:13" ht="14.45" customHeight="1" x14ac:dyDescent="0.2">
      <c r="A147" s="710" t="s">
        <v>471</v>
      </c>
      <c r="B147" s="706">
        <v>45.065421600000001</v>
      </c>
      <c r="C147" s="707">
        <v>1.6</v>
      </c>
      <c r="D147" s="707">
        <v>-43.465421599999999</v>
      </c>
      <c r="E147" s="708">
        <v>3.550393945499003E-2</v>
      </c>
      <c r="F147" s="706">
        <v>0</v>
      </c>
      <c r="G147" s="707">
        <v>0</v>
      </c>
      <c r="H147" s="707">
        <v>0</v>
      </c>
      <c r="I147" s="707">
        <v>3.8</v>
      </c>
      <c r="J147" s="707">
        <v>3.8</v>
      </c>
      <c r="K147" s="709">
        <v>0</v>
      </c>
      <c r="L147" s="270"/>
      <c r="M147" s="705" t="str">
        <f t="shared" si="2"/>
        <v/>
      </c>
    </row>
    <row r="148" spans="1:13" ht="14.45" customHeight="1" x14ac:dyDescent="0.2">
      <c r="A148" s="710" t="s">
        <v>472</v>
      </c>
      <c r="B148" s="706">
        <v>0.120522</v>
      </c>
      <c r="C148" s="707">
        <v>0</v>
      </c>
      <c r="D148" s="707">
        <v>-0.120522</v>
      </c>
      <c r="E148" s="708">
        <v>0</v>
      </c>
      <c r="F148" s="706">
        <v>0</v>
      </c>
      <c r="G148" s="707">
        <v>0</v>
      </c>
      <c r="H148" s="707">
        <v>0</v>
      </c>
      <c r="I148" s="707">
        <v>0</v>
      </c>
      <c r="J148" s="707">
        <v>0</v>
      </c>
      <c r="K148" s="709">
        <v>0</v>
      </c>
      <c r="L148" s="270"/>
      <c r="M148" s="705" t="str">
        <f t="shared" si="2"/>
        <v/>
      </c>
    </row>
    <row r="149" spans="1:13" ht="14.45" customHeight="1" x14ac:dyDescent="0.2">
      <c r="A149" s="710" t="s">
        <v>473</v>
      </c>
      <c r="B149" s="706">
        <v>0</v>
      </c>
      <c r="C149" s="707">
        <v>0</v>
      </c>
      <c r="D149" s="707">
        <v>0</v>
      </c>
      <c r="E149" s="708">
        <v>0</v>
      </c>
      <c r="F149" s="706">
        <v>0</v>
      </c>
      <c r="G149" s="707">
        <v>0</v>
      </c>
      <c r="H149" s="707">
        <v>0</v>
      </c>
      <c r="I149" s="707">
        <v>17.510999999999999</v>
      </c>
      <c r="J149" s="707">
        <v>17.510999999999999</v>
      </c>
      <c r="K149" s="709">
        <v>0</v>
      </c>
      <c r="L149" s="270"/>
      <c r="M149" s="705" t="str">
        <f t="shared" si="2"/>
        <v>X</v>
      </c>
    </row>
    <row r="150" spans="1:13" ht="14.45" customHeight="1" x14ac:dyDescent="0.2">
      <c r="A150" s="710" t="s">
        <v>474</v>
      </c>
      <c r="B150" s="706">
        <v>0</v>
      </c>
      <c r="C150" s="707">
        <v>0</v>
      </c>
      <c r="D150" s="707">
        <v>0</v>
      </c>
      <c r="E150" s="708">
        <v>0</v>
      </c>
      <c r="F150" s="706">
        <v>0</v>
      </c>
      <c r="G150" s="707">
        <v>0</v>
      </c>
      <c r="H150" s="707">
        <v>0</v>
      </c>
      <c r="I150" s="707">
        <v>17.510999999999999</v>
      </c>
      <c r="J150" s="707">
        <v>17.510999999999999</v>
      </c>
      <c r="K150" s="709">
        <v>0</v>
      </c>
      <c r="L150" s="270"/>
      <c r="M150" s="705" t="str">
        <f t="shared" si="2"/>
        <v/>
      </c>
    </row>
    <row r="151" spans="1:13" ht="14.45" customHeight="1" x14ac:dyDescent="0.2">
      <c r="A151" s="710" t="s">
        <v>475</v>
      </c>
      <c r="B151" s="706">
        <v>0</v>
      </c>
      <c r="C151" s="707">
        <v>0.5</v>
      </c>
      <c r="D151" s="707">
        <v>0.5</v>
      </c>
      <c r="E151" s="708">
        <v>0</v>
      </c>
      <c r="F151" s="706">
        <v>0</v>
      </c>
      <c r="G151" s="707">
        <v>0</v>
      </c>
      <c r="H151" s="707">
        <v>0</v>
      </c>
      <c r="I151" s="707">
        <v>0</v>
      </c>
      <c r="J151" s="707">
        <v>0</v>
      </c>
      <c r="K151" s="709">
        <v>0</v>
      </c>
      <c r="L151" s="270"/>
      <c r="M151" s="705" t="str">
        <f t="shared" si="2"/>
        <v>X</v>
      </c>
    </row>
    <row r="152" spans="1:13" ht="14.45" customHeight="1" x14ac:dyDescent="0.2">
      <c r="A152" s="710" t="s">
        <v>476</v>
      </c>
      <c r="B152" s="706">
        <v>0</v>
      </c>
      <c r="C152" s="707">
        <v>0.5</v>
      </c>
      <c r="D152" s="707">
        <v>0.5</v>
      </c>
      <c r="E152" s="708">
        <v>0</v>
      </c>
      <c r="F152" s="706">
        <v>0</v>
      </c>
      <c r="G152" s="707">
        <v>0</v>
      </c>
      <c r="H152" s="707">
        <v>0</v>
      </c>
      <c r="I152" s="707">
        <v>0</v>
      </c>
      <c r="J152" s="707">
        <v>0</v>
      </c>
      <c r="K152" s="709">
        <v>0</v>
      </c>
      <c r="L152" s="270"/>
      <c r="M152" s="705" t="str">
        <f t="shared" si="2"/>
        <v/>
      </c>
    </row>
    <row r="153" spans="1:13" ht="14.45" customHeight="1" x14ac:dyDescent="0.2">
      <c r="A153" s="710" t="s">
        <v>477</v>
      </c>
      <c r="B153" s="706">
        <v>14450.5325976</v>
      </c>
      <c r="C153" s="707">
        <v>13721.97069</v>
      </c>
      <c r="D153" s="707">
        <v>-728.56190760000027</v>
      </c>
      <c r="E153" s="708">
        <v>0.94958234911556116</v>
      </c>
      <c r="F153" s="706">
        <v>16222.655682000001</v>
      </c>
      <c r="G153" s="707">
        <v>10815.103788</v>
      </c>
      <c r="H153" s="707">
        <v>1373.70883</v>
      </c>
      <c r="I153" s="707">
        <v>10774.17064</v>
      </c>
      <c r="J153" s="707">
        <v>-40.933148000000074</v>
      </c>
      <c r="K153" s="709">
        <v>0.66414345784054218</v>
      </c>
      <c r="L153" s="270"/>
      <c r="M153" s="705" t="str">
        <f t="shared" si="2"/>
        <v/>
      </c>
    </row>
    <row r="154" spans="1:13" ht="14.45" customHeight="1" x14ac:dyDescent="0.2">
      <c r="A154" s="710" t="s">
        <v>478</v>
      </c>
      <c r="B154" s="706">
        <v>14450.5325976</v>
      </c>
      <c r="C154" s="707">
        <v>13385.482330000001</v>
      </c>
      <c r="D154" s="707">
        <v>-1065.0502675999996</v>
      </c>
      <c r="E154" s="708">
        <v>0.92629681567744515</v>
      </c>
      <c r="F154" s="706">
        <v>16222.655682000001</v>
      </c>
      <c r="G154" s="707">
        <v>10815.103788</v>
      </c>
      <c r="H154" s="707">
        <v>1373.70883</v>
      </c>
      <c r="I154" s="707">
        <v>10774.17064</v>
      </c>
      <c r="J154" s="707">
        <v>-40.933148000000074</v>
      </c>
      <c r="K154" s="709">
        <v>0.66414345784054218</v>
      </c>
      <c r="L154" s="270"/>
      <c r="M154" s="705" t="str">
        <f t="shared" si="2"/>
        <v/>
      </c>
    </row>
    <row r="155" spans="1:13" ht="14.45" customHeight="1" x14ac:dyDescent="0.2">
      <c r="A155" s="710" t="s">
        <v>479</v>
      </c>
      <c r="B155" s="706">
        <v>14450.5325976</v>
      </c>
      <c r="C155" s="707">
        <v>13384.270329999999</v>
      </c>
      <c r="D155" s="707">
        <v>-1066.262267600001</v>
      </c>
      <c r="E155" s="708">
        <v>0.92621294333628301</v>
      </c>
      <c r="F155" s="706">
        <v>16222.655682000001</v>
      </c>
      <c r="G155" s="707">
        <v>10815.103788</v>
      </c>
      <c r="H155" s="707">
        <v>1373.70883</v>
      </c>
      <c r="I155" s="707">
        <v>10774.17064</v>
      </c>
      <c r="J155" s="707">
        <v>-40.933148000000074</v>
      </c>
      <c r="K155" s="709">
        <v>0.66414345784054218</v>
      </c>
      <c r="L155" s="270"/>
      <c r="M155" s="705" t="str">
        <f t="shared" si="2"/>
        <v>X</v>
      </c>
    </row>
    <row r="156" spans="1:13" ht="14.45" customHeight="1" x14ac:dyDescent="0.2">
      <c r="A156" s="710" t="s">
        <v>480</v>
      </c>
      <c r="B156" s="706">
        <v>933.13669860000005</v>
      </c>
      <c r="C156" s="707">
        <v>725.0833100000001</v>
      </c>
      <c r="D156" s="707">
        <v>-208.05338859999995</v>
      </c>
      <c r="E156" s="708">
        <v>0.77703868156493494</v>
      </c>
      <c r="F156" s="706">
        <v>755.20141079999996</v>
      </c>
      <c r="G156" s="707">
        <v>503.46760719999997</v>
      </c>
      <c r="H156" s="707">
        <v>64.131550000000004</v>
      </c>
      <c r="I156" s="707">
        <v>513.05240000000003</v>
      </c>
      <c r="J156" s="707">
        <v>9.5847928000000593</v>
      </c>
      <c r="K156" s="709">
        <v>0.67935837071134886</v>
      </c>
      <c r="L156" s="270"/>
      <c r="M156" s="705" t="str">
        <f t="shared" si="2"/>
        <v/>
      </c>
    </row>
    <row r="157" spans="1:13" ht="14.45" customHeight="1" x14ac:dyDescent="0.2">
      <c r="A157" s="710" t="s">
        <v>481</v>
      </c>
      <c r="B157" s="706">
        <v>2750.9278497999999</v>
      </c>
      <c r="C157" s="707">
        <v>2296.4120400000002</v>
      </c>
      <c r="D157" s="707">
        <v>-454.51580979999972</v>
      </c>
      <c r="E157" s="708">
        <v>0.83477726984622869</v>
      </c>
      <c r="F157" s="706">
        <v>3556.3180200000002</v>
      </c>
      <c r="G157" s="707">
        <v>2370.8786800000003</v>
      </c>
      <c r="H157" s="707">
        <v>311.27413000000001</v>
      </c>
      <c r="I157" s="707">
        <v>2357.0701800000002</v>
      </c>
      <c r="J157" s="707">
        <v>-13.808500000000095</v>
      </c>
      <c r="K157" s="709">
        <v>0.66278385868314449</v>
      </c>
      <c r="L157" s="270"/>
      <c r="M157" s="705" t="str">
        <f t="shared" si="2"/>
        <v/>
      </c>
    </row>
    <row r="158" spans="1:13" ht="14.45" customHeight="1" x14ac:dyDescent="0.2">
      <c r="A158" s="710" t="s">
        <v>482</v>
      </c>
      <c r="B158" s="706">
        <v>145.90799999999999</v>
      </c>
      <c r="C158" s="707">
        <v>145.90100000000001</v>
      </c>
      <c r="D158" s="707">
        <v>-6.9999999999765805E-3</v>
      </c>
      <c r="E158" s="708">
        <v>0.99995202456342369</v>
      </c>
      <c r="F158" s="706">
        <v>145.87299960000001</v>
      </c>
      <c r="G158" s="707">
        <v>97.248666400000005</v>
      </c>
      <c r="H158" s="707">
        <v>12.156000000000001</v>
      </c>
      <c r="I158" s="707">
        <v>97.248999999999995</v>
      </c>
      <c r="J158" s="707">
        <v>3.3359999999049705E-4</v>
      </c>
      <c r="K158" s="709">
        <v>0.66666895358748757</v>
      </c>
      <c r="L158" s="270"/>
      <c r="M158" s="705" t="str">
        <f t="shared" si="2"/>
        <v/>
      </c>
    </row>
    <row r="159" spans="1:13" ht="14.45" customHeight="1" x14ac:dyDescent="0.2">
      <c r="A159" s="710" t="s">
        <v>483</v>
      </c>
      <c r="B159" s="706">
        <v>962.92653960000007</v>
      </c>
      <c r="C159" s="707">
        <v>964.07802000000004</v>
      </c>
      <c r="D159" s="707">
        <v>1.1514803999999685</v>
      </c>
      <c r="E159" s="708">
        <v>1.0011958133384486</v>
      </c>
      <c r="F159" s="706">
        <v>978.03827160000003</v>
      </c>
      <c r="G159" s="707">
        <v>652.02551440000002</v>
      </c>
      <c r="H159" s="707">
        <v>80.343279999999993</v>
      </c>
      <c r="I159" s="707">
        <v>642.74623999999994</v>
      </c>
      <c r="J159" s="707">
        <v>-9.2792744000000766</v>
      </c>
      <c r="K159" s="709">
        <v>0.65717902730791244</v>
      </c>
      <c r="L159" s="270"/>
      <c r="M159" s="705" t="str">
        <f t="shared" si="2"/>
        <v/>
      </c>
    </row>
    <row r="160" spans="1:13" ht="14.45" customHeight="1" x14ac:dyDescent="0.2">
      <c r="A160" s="710" t="s">
        <v>484</v>
      </c>
      <c r="B160" s="706">
        <v>9657.6335096000003</v>
      </c>
      <c r="C160" s="707">
        <v>9252.7959600000013</v>
      </c>
      <c r="D160" s="707">
        <v>-404.83754959999897</v>
      </c>
      <c r="E160" s="708">
        <v>0.95808108174765827</v>
      </c>
      <c r="F160" s="706">
        <v>10787.224980000001</v>
      </c>
      <c r="G160" s="707">
        <v>7191.4833200000003</v>
      </c>
      <c r="H160" s="707">
        <v>905.80386999999996</v>
      </c>
      <c r="I160" s="707">
        <v>7164.0528199999999</v>
      </c>
      <c r="J160" s="707">
        <v>-27.430500000000393</v>
      </c>
      <c r="K160" s="709">
        <v>0.66412379766645036</v>
      </c>
      <c r="L160" s="270"/>
      <c r="M160" s="705" t="str">
        <f t="shared" si="2"/>
        <v/>
      </c>
    </row>
    <row r="161" spans="1:13" ht="14.45" customHeight="1" x14ac:dyDescent="0.2">
      <c r="A161" s="710" t="s">
        <v>485</v>
      </c>
      <c r="B161" s="706">
        <v>0</v>
      </c>
      <c r="C161" s="707">
        <v>1.212</v>
      </c>
      <c r="D161" s="707">
        <v>1.212</v>
      </c>
      <c r="E161" s="708">
        <v>0</v>
      </c>
      <c r="F161" s="706">
        <v>0</v>
      </c>
      <c r="G161" s="707">
        <v>0</v>
      </c>
      <c r="H161" s="707">
        <v>0</v>
      </c>
      <c r="I161" s="707">
        <v>0</v>
      </c>
      <c r="J161" s="707">
        <v>0</v>
      </c>
      <c r="K161" s="709">
        <v>0</v>
      </c>
      <c r="L161" s="270"/>
      <c r="M161" s="705" t="str">
        <f t="shared" si="2"/>
        <v>X</v>
      </c>
    </row>
    <row r="162" spans="1:13" ht="14.45" customHeight="1" x14ac:dyDescent="0.2">
      <c r="A162" s="710" t="s">
        <v>486</v>
      </c>
      <c r="B162" s="706">
        <v>0</v>
      </c>
      <c r="C162" s="707">
        <v>1.212</v>
      </c>
      <c r="D162" s="707">
        <v>1.212</v>
      </c>
      <c r="E162" s="708">
        <v>0</v>
      </c>
      <c r="F162" s="706">
        <v>0</v>
      </c>
      <c r="G162" s="707">
        <v>0</v>
      </c>
      <c r="H162" s="707">
        <v>0</v>
      </c>
      <c r="I162" s="707">
        <v>0</v>
      </c>
      <c r="J162" s="707">
        <v>0</v>
      </c>
      <c r="K162" s="709">
        <v>0</v>
      </c>
      <c r="L162" s="270"/>
      <c r="M162" s="705" t="str">
        <f t="shared" si="2"/>
        <v/>
      </c>
    </row>
    <row r="163" spans="1:13" ht="14.45" customHeight="1" x14ac:dyDescent="0.2">
      <c r="A163" s="710" t="s">
        <v>487</v>
      </c>
      <c r="B163" s="706">
        <v>0</v>
      </c>
      <c r="C163" s="707">
        <v>336.48836</v>
      </c>
      <c r="D163" s="707">
        <v>336.48836</v>
      </c>
      <c r="E163" s="708">
        <v>0</v>
      </c>
      <c r="F163" s="706">
        <v>0</v>
      </c>
      <c r="G163" s="707">
        <v>0</v>
      </c>
      <c r="H163" s="707">
        <v>0</v>
      </c>
      <c r="I163" s="707">
        <v>0</v>
      </c>
      <c r="J163" s="707">
        <v>0</v>
      </c>
      <c r="K163" s="709">
        <v>0</v>
      </c>
      <c r="L163" s="270"/>
      <c r="M163" s="705" t="str">
        <f t="shared" si="2"/>
        <v/>
      </c>
    </row>
    <row r="164" spans="1:13" ht="14.45" customHeight="1" x14ac:dyDescent="0.2">
      <c r="A164" s="710" t="s">
        <v>488</v>
      </c>
      <c r="B164" s="706">
        <v>0</v>
      </c>
      <c r="C164" s="707">
        <v>176.88254999999998</v>
      </c>
      <c r="D164" s="707">
        <v>176.88254999999998</v>
      </c>
      <c r="E164" s="708">
        <v>0</v>
      </c>
      <c r="F164" s="706">
        <v>0</v>
      </c>
      <c r="G164" s="707">
        <v>0</v>
      </c>
      <c r="H164" s="707">
        <v>0</v>
      </c>
      <c r="I164" s="707">
        <v>0</v>
      </c>
      <c r="J164" s="707">
        <v>0</v>
      </c>
      <c r="K164" s="709">
        <v>0</v>
      </c>
      <c r="L164" s="270"/>
      <c r="M164" s="705" t="str">
        <f t="shared" si="2"/>
        <v>X</v>
      </c>
    </row>
    <row r="165" spans="1:13" ht="14.45" customHeight="1" x14ac:dyDescent="0.2">
      <c r="A165" s="710" t="s">
        <v>489</v>
      </c>
      <c r="B165" s="706">
        <v>0</v>
      </c>
      <c r="C165" s="707">
        <v>176.88254999999998</v>
      </c>
      <c r="D165" s="707">
        <v>176.88254999999998</v>
      </c>
      <c r="E165" s="708">
        <v>0</v>
      </c>
      <c r="F165" s="706">
        <v>0</v>
      </c>
      <c r="G165" s="707">
        <v>0</v>
      </c>
      <c r="H165" s="707">
        <v>0</v>
      </c>
      <c r="I165" s="707">
        <v>0</v>
      </c>
      <c r="J165" s="707">
        <v>0</v>
      </c>
      <c r="K165" s="709">
        <v>0</v>
      </c>
      <c r="L165" s="270"/>
      <c r="M165" s="705" t="str">
        <f t="shared" si="2"/>
        <v/>
      </c>
    </row>
    <row r="166" spans="1:13" ht="14.45" customHeight="1" x14ac:dyDescent="0.2">
      <c r="A166" s="710" t="s">
        <v>490</v>
      </c>
      <c r="B166" s="706">
        <v>0</v>
      </c>
      <c r="C166" s="707">
        <v>22.143000000000001</v>
      </c>
      <c r="D166" s="707">
        <v>22.143000000000001</v>
      </c>
      <c r="E166" s="708">
        <v>0</v>
      </c>
      <c r="F166" s="706">
        <v>0</v>
      </c>
      <c r="G166" s="707">
        <v>0</v>
      </c>
      <c r="H166" s="707">
        <v>0</v>
      </c>
      <c r="I166" s="707">
        <v>0</v>
      </c>
      <c r="J166" s="707">
        <v>0</v>
      </c>
      <c r="K166" s="709">
        <v>0</v>
      </c>
      <c r="L166" s="270"/>
      <c r="M166" s="705" t="str">
        <f t="shared" si="2"/>
        <v>X</v>
      </c>
    </row>
    <row r="167" spans="1:13" ht="14.45" customHeight="1" x14ac:dyDescent="0.2">
      <c r="A167" s="710" t="s">
        <v>491</v>
      </c>
      <c r="B167" s="706">
        <v>0</v>
      </c>
      <c r="C167" s="707">
        <v>5.6870000000000003</v>
      </c>
      <c r="D167" s="707">
        <v>5.6870000000000003</v>
      </c>
      <c r="E167" s="708">
        <v>0</v>
      </c>
      <c r="F167" s="706">
        <v>0</v>
      </c>
      <c r="G167" s="707">
        <v>0</v>
      </c>
      <c r="H167" s="707">
        <v>0</v>
      </c>
      <c r="I167" s="707">
        <v>0</v>
      </c>
      <c r="J167" s="707">
        <v>0</v>
      </c>
      <c r="K167" s="709">
        <v>0</v>
      </c>
      <c r="L167" s="270"/>
      <c r="M167" s="705" t="str">
        <f t="shared" si="2"/>
        <v/>
      </c>
    </row>
    <row r="168" spans="1:13" ht="14.45" customHeight="1" x14ac:dyDescent="0.2">
      <c r="A168" s="710" t="s">
        <v>492</v>
      </c>
      <c r="B168" s="706">
        <v>0</v>
      </c>
      <c r="C168" s="707">
        <v>16.456</v>
      </c>
      <c r="D168" s="707">
        <v>16.456</v>
      </c>
      <c r="E168" s="708">
        <v>0</v>
      </c>
      <c r="F168" s="706">
        <v>0</v>
      </c>
      <c r="G168" s="707">
        <v>0</v>
      </c>
      <c r="H168" s="707">
        <v>0</v>
      </c>
      <c r="I168" s="707">
        <v>0</v>
      </c>
      <c r="J168" s="707">
        <v>0</v>
      </c>
      <c r="K168" s="709">
        <v>0</v>
      </c>
      <c r="L168" s="270"/>
      <c r="M168" s="705" t="str">
        <f t="shared" si="2"/>
        <v/>
      </c>
    </row>
    <row r="169" spans="1:13" ht="14.45" customHeight="1" x14ac:dyDescent="0.2">
      <c r="A169" s="710" t="s">
        <v>493</v>
      </c>
      <c r="B169" s="706">
        <v>0</v>
      </c>
      <c r="C169" s="707">
        <v>37.908000000000001</v>
      </c>
      <c r="D169" s="707">
        <v>37.908000000000001</v>
      </c>
      <c r="E169" s="708">
        <v>0</v>
      </c>
      <c r="F169" s="706">
        <v>0</v>
      </c>
      <c r="G169" s="707">
        <v>0</v>
      </c>
      <c r="H169" s="707">
        <v>0</v>
      </c>
      <c r="I169" s="707">
        <v>0</v>
      </c>
      <c r="J169" s="707">
        <v>0</v>
      </c>
      <c r="K169" s="709">
        <v>0</v>
      </c>
      <c r="L169" s="270"/>
      <c r="M169" s="705" t="str">
        <f t="shared" si="2"/>
        <v>X</v>
      </c>
    </row>
    <row r="170" spans="1:13" ht="14.45" customHeight="1" x14ac:dyDescent="0.2">
      <c r="A170" s="710" t="s">
        <v>494</v>
      </c>
      <c r="B170" s="706">
        <v>0</v>
      </c>
      <c r="C170" s="707">
        <v>37.908000000000001</v>
      </c>
      <c r="D170" s="707">
        <v>37.908000000000001</v>
      </c>
      <c r="E170" s="708">
        <v>0</v>
      </c>
      <c r="F170" s="706">
        <v>0</v>
      </c>
      <c r="G170" s="707">
        <v>0</v>
      </c>
      <c r="H170" s="707">
        <v>0</v>
      </c>
      <c r="I170" s="707">
        <v>0</v>
      </c>
      <c r="J170" s="707">
        <v>0</v>
      </c>
      <c r="K170" s="709">
        <v>0</v>
      </c>
      <c r="L170" s="270"/>
      <c r="M170" s="705" t="str">
        <f t="shared" si="2"/>
        <v/>
      </c>
    </row>
    <row r="171" spans="1:13" ht="14.45" customHeight="1" x14ac:dyDescent="0.2">
      <c r="A171" s="710" t="s">
        <v>495</v>
      </c>
      <c r="B171" s="706">
        <v>0</v>
      </c>
      <c r="C171" s="707">
        <v>69.695999999999998</v>
      </c>
      <c r="D171" s="707">
        <v>69.695999999999998</v>
      </c>
      <c r="E171" s="708">
        <v>0</v>
      </c>
      <c r="F171" s="706">
        <v>0</v>
      </c>
      <c r="G171" s="707">
        <v>0</v>
      </c>
      <c r="H171" s="707">
        <v>0</v>
      </c>
      <c r="I171" s="707">
        <v>0</v>
      </c>
      <c r="J171" s="707">
        <v>0</v>
      </c>
      <c r="K171" s="709">
        <v>0</v>
      </c>
      <c r="L171" s="270"/>
      <c r="M171" s="705" t="str">
        <f t="shared" si="2"/>
        <v>X</v>
      </c>
    </row>
    <row r="172" spans="1:13" ht="14.45" customHeight="1" x14ac:dyDescent="0.2">
      <c r="A172" s="710" t="s">
        <v>496</v>
      </c>
      <c r="B172" s="706">
        <v>0</v>
      </c>
      <c r="C172" s="707">
        <v>69.695999999999998</v>
      </c>
      <c r="D172" s="707">
        <v>69.695999999999998</v>
      </c>
      <c r="E172" s="708">
        <v>0</v>
      </c>
      <c r="F172" s="706">
        <v>0</v>
      </c>
      <c r="G172" s="707">
        <v>0</v>
      </c>
      <c r="H172" s="707">
        <v>0</v>
      </c>
      <c r="I172" s="707">
        <v>0</v>
      </c>
      <c r="J172" s="707">
        <v>0</v>
      </c>
      <c r="K172" s="709">
        <v>0</v>
      </c>
      <c r="L172" s="270"/>
      <c r="M172" s="705" t="str">
        <f t="shared" si="2"/>
        <v/>
      </c>
    </row>
    <row r="173" spans="1:13" ht="14.45" customHeight="1" x14ac:dyDescent="0.2">
      <c r="A173" s="710" t="s">
        <v>497</v>
      </c>
      <c r="B173" s="706">
        <v>0</v>
      </c>
      <c r="C173" s="707">
        <v>29.858810000000002</v>
      </c>
      <c r="D173" s="707">
        <v>29.858810000000002</v>
      </c>
      <c r="E173" s="708">
        <v>0</v>
      </c>
      <c r="F173" s="706">
        <v>0</v>
      </c>
      <c r="G173" s="707">
        <v>0</v>
      </c>
      <c r="H173" s="707">
        <v>0</v>
      </c>
      <c r="I173" s="707">
        <v>0</v>
      </c>
      <c r="J173" s="707">
        <v>0</v>
      </c>
      <c r="K173" s="709">
        <v>0</v>
      </c>
      <c r="L173" s="270"/>
      <c r="M173" s="705" t="str">
        <f t="shared" si="2"/>
        <v>X</v>
      </c>
    </row>
    <row r="174" spans="1:13" ht="14.45" customHeight="1" x14ac:dyDescent="0.2">
      <c r="A174" s="710" t="s">
        <v>498</v>
      </c>
      <c r="B174" s="706">
        <v>0</v>
      </c>
      <c r="C174" s="707">
        <v>29.858810000000002</v>
      </c>
      <c r="D174" s="707">
        <v>29.858810000000002</v>
      </c>
      <c r="E174" s="708">
        <v>0</v>
      </c>
      <c r="F174" s="706">
        <v>0</v>
      </c>
      <c r="G174" s="707">
        <v>0</v>
      </c>
      <c r="H174" s="707">
        <v>0</v>
      </c>
      <c r="I174" s="707">
        <v>0</v>
      </c>
      <c r="J174" s="707">
        <v>0</v>
      </c>
      <c r="K174" s="709">
        <v>0</v>
      </c>
      <c r="L174" s="270"/>
      <c r="M174" s="705" t="str">
        <f t="shared" si="2"/>
        <v/>
      </c>
    </row>
    <row r="175" spans="1:13" ht="14.45" customHeight="1" x14ac:dyDescent="0.2">
      <c r="A175" s="710" t="s">
        <v>499</v>
      </c>
      <c r="B175" s="706">
        <v>0.1955172</v>
      </c>
      <c r="C175" s="707">
        <v>9.1999999999999998E-2</v>
      </c>
      <c r="D175" s="707">
        <v>-0.1035172</v>
      </c>
      <c r="E175" s="708">
        <v>0.47054683680003601</v>
      </c>
      <c r="F175" s="706">
        <v>0</v>
      </c>
      <c r="G175" s="707">
        <v>0</v>
      </c>
      <c r="H175" s="707">
        <v>0</v>
      </c>
      <c r="I175" s="707">
        <v>0</v>
      </c>
      <c r="J175" s="707">
        <v>0</v>
      </c>
      <c r="K175" s="709">
        <v>0</v>
      </c>
      <c r="L175" s="270"/>
      <c r="M175" s="705" t="str">
        <f t="shared" si="2"/>
        <v/>
      </c>
    </row>
    <row r="176" spans="1:13" ht="14.45" customHeight="1" x14ac:dyDescent="0.2">
      <c r="A176" s="710" t="s">
        <v>500</v>
      </c>
      <c r="B176" s="706">
        <v>0.1955172</v>
      </c>
      <c r="C176" s="707">
        <v>9.1999999999999998E-2</v>
      </c>
      <c r="D176" s="707">
        <v>-0.1035172</v>
      </c>
      <c r="E176" s="708">
        <v>0.47054683680003601</v>
      </c>
      <c r="F176" s="706">
        <v>0</v>
      </c>
      <c r="G176" s="707">
        <v>0</v>
      </c>
      <c r="H176" s="707">
        <v>0</v>
      </c>
      <c r="I176" s="707">
        <v>0</v>
      </c>
      <c r="J176" s="707">
        <v>0</v>
      </c>
      <c r="K176" s="709">
        <v>0</v>
      </c>
      <c r="L176" s="270"/>
      <c r="M176" s="705" t="str">
        <f t="shared" si="2"/>
        <v/>
      </c>
    </row>
    <row r="177" spans="1:13" ht="14.45" customHeight="1" x14ac:dyDescent="0.2">
      <c r="A177" s="710" t="s">
        <v>501</v>
      </c>
      <c r="B177" s="706">
        <v>0.1955172</v>
      </c>
      <c r="C177" s="707">
        <v>9.1999999999999998E-2</v>
      </c>
      <c r="D177" s="707">
        <v>-0.1035172</v>
      </c>
      <c r="E177" s="708">
        <v>0.47054683680003601</v>
      </c>
      <c r="F177" s="706">
        <v>0</v>
      </c>
      <c r="G177" s="707">
        <v>0</v>
      </c>
      <c r="H177" s="707">
        <v>0</v>
      </c>
      <c r="I177" s="707">
        <v>0</v>
      </c>
      <c r="J177" s="707">
        <v>0</v>
      </c>
      <c r="K177" s="709">
        <v>0</v>
      </c>
      <c r="L177" s="270"/>
      <c r="M177" s="705" t="str">
        <f t="shared" si="2"/>
        <v>X</v>
      </c>
    </row>
    <row r="178" spans="1:13" ht="14.45" customHeight="1" x14ac:dyDescent="0.2">
      <c r="A178" s="710" t="s">
        <v>502</v>
      </c>
      <c r="B178" s="706">
        <v>0.1955172</v>
      </c>
      <c r="C178" s="707">
        <v>9.1999999999999998E-2</v>
      </c>
      <c r="D178" s="707">
        <v>-0.1035172</v>
      </c>
      <c r="E178" s="708">
        <v>0.47054683680003601</v>
      </c>
      <c r="F178" s="706">
        <v>0</v>
      </c>
      <c r="G178" s="707">
        <v>0</v>
      </c>
      <c r="H178" s="707">
        <v>0</v>
      </c>
      <c r="I178" s="707">
        <v>0</v>
      </c>
      <c r="J178" s="707">
        <v>0</v>
      </c>
      <c r="K178" s="709">
        <v>0</v>
      </c>
      <c r="L178" s="270"/>
      <c r="M178" s="705" t="str">
        <f t="shared" si="2"/>
        <v/>
      </c>
    </row>
    <row r="179" spans="1:13" ht="14.45" customHeight="1" x14ac:dyDescent="0.2">
      <c r="A179" s="710" t="s">
        <v>503</v>
      </c>
      <c r="B179" s="706">
        <v>117.48215739999999</v>
      </c>
      <c r="C179" s="707">
        <v>177482.01457</v>
      </c>
      <c r="D179" s="707">
        <v>177364.53241260001</v>
      </c>
      <c r="E179" s="708">
        <v>1510.7146352932059</v>
      </c>
      <c r="F179" s="706">
        <v>193698.27141749999</v>
      </c>
      <c r="G179" s="707">
        <v>129132.18094499999</v>
      </c>
      <c r="H179" s="707">
        <v>19391.971369999999</v>
      </c>
      <c r="I179" s="707">
        <v>134565.61087</v>
      </c>
      <c r="J179" s="707">
        <v>5433.4299250000186</v>
      </c>
      <c r="K179" s="709">
        <v>0.69471766518739542</v>
      </c>
      <c r="L179" s="270"/>
      <c r="M179" s="705" t="str">
        <f t="shared" si="2"/>
        <v/>
      </c>
    </row>
    <row r="180" spans="1:13" ht="14.45" customHeight="1" x14ac:dyDescent="0.2">
      <c r="A180" s="710" t="s">
        <v>504</v>
      </c>
      <c r="B180" s="706">
        <v>106.2104568</v>
      </c>
      <c r="C180" s="707">
        <v>174290.60897</v>
      </c>
      <c r="D180" s="707">
        <v>174184.39851319999</v>
      </c>
      <c r="E180" s="708">
        <v>1640.9929325339272</v>
      </c>
      <c r="F180" s="706">
        <v>193698.19716119999</v>
      </c>
      <c r="G180" s="707">
        <v>129132.13144079999</v>
      </c>
      <c r="H180" s="707">
        <v>19391.971559999998</v>
      </c>
      <c r="I180" s="707">
        <v>131289.11448000002</v>
      </c>
      <c r="J180" s="707">
        <v>2156.9830392000295</v>
      </c>
      <c r="K180" s="709">
        <v>0.6778024597241773</v>
      </c>
      <c r="L180" s="270"/>
      <c r="M180" s="705" t="str">
        <f t="shared" si="2"/>
        <v/>
      </c>
    </row>
    <row r="181" spans="1:13" ht="14.45" customHeight="1" x14ac:dyDescent="0.2">
      <c r="A181" s="710" t="s">
        <v>505</v>
      </c>
      <c r="B181" s="706">
        <v>106.2104568</v>
      </c>
      <c r="C181" s="707">
        <v>174290.60897</v>
      </c>
      <c r="D181" s="707">
        <v>174184.39851319999</v>
      </c>
      <c r="E181" s="708">
        <v>1640.9929325339272</v>
      </c>
      <c r="F181" s="706">
        <v>193698.19716119999</v>
      </c>
      <c r="G181" s="707">
        <v>129132.13144079999</v>
      </c>
      <c r="H181" s="707">
        <v>19391.971559999998</v>
      </c>
      <c r="I181" s="707">
        <v>131289.11448000002</v>
      </c>
      <c r="J181" s="707">
        <v>2156.9830392000295</v>
      </c>
      <c r="K181" s="709">
        <v>0.6778024597241773</v>
      </c>
      <c r="L181" s="270"/>
      <c r="M181" s="705" t="str">
        <f t="shared" si="2"/>
        <v/>
      </c>
    </row>
    <row r="182" spans="1:13" ht="14.45" customHeight="1" x14ac:dyDescent="0.2">
      <c r="A182" s="710" t="s">
        <v>506</v>
      </c>
      <c r="B182" s="706">
        <v>106.2104568</v>
      </c>
      <c r="C182" s="707">
        <v>0</v>
      </c>
      <c r="D182" s="707">
        <v>-106.2104568</v>
      </c>
      <c r="E182" s="708">
        <v>0</v>
      </c>
      <c r="F182" s="706">
        <v>114.5289118</v>
      </c>
      <c r="G182" s="707">
        <v>76.352607866666673</v>
      </c>
      <c r="H182" s="707">
        <v>0.25801999999999997</v>
      </c>
      <c r="I182" s="707">
        <v>28.063320000000001</v>
      </c>
      <c r="J182" s="707">
        <v>-48.289287866666669</v>
      </c>
      <c r="K182" s="709">
        <v>0.24503262590154112</v>
      </c>
      <c r="L182" s="270"/>
      <c r="M182" s="705" t="str">
        <f t="shared" si="2"/>
        <v>X</v>
      </c>
    </row>
    <row r="183" spans="1:13" ht="14.45" customHeight="1" x14ac:dyDescent="0.2">
      <c r="A183" s="710" t="s">
        <v>507</v>
      </c>
      <c r="B183" s="706">
        <v>28.3693016</v>
      </c>
      <c r="C183" s="707">
        <v>0</v>
      </c>
      <c r="D183" s="707">
        <v>-28.3693016</v>
      </c>
      <c r="E183" s="708">
        <v>0</v>
      </c>
      <c r="F183" s="706">
        <v>45.931250399999996</v>
      </c>
      <c r="G183" s="707">
        <v>30.620833599999997</v>
      </c>
      <c r="H183" s="707">
        <v>0</v>
      </c>
      <c r="I183" s="707">
        <v>0</v>
      </c>
      <c r="J183" s="707">
        <v>-30.620833599999997</v>
      </c>
      <c r="K183" s="709">
        <v>0</v>
      </c>
      <c r="L183" s="270"/>
      <c r="M183" s="705" t="str">
        <f t="shared" si="2"/>
        <v/>
      </c>
    </row>
    <row r="184" spans="1:13" ht="14.45" customHeight="1" x14ac:dyDescent="0.2">
      <c r="A184" s="710" t="s">
        <v>508</v>
      </c>
      <c r="B184" s="706">
        <v>50.8638738</v>
      </c>
      <c r="C184" s="707">
        <v>0</v>
      </c>
      <c r="D184" s="707">
        <v>-50.8638738</v>
      </c>
      <c r="E184" s="708">
        <v>0</v>
      </c>
      <c r="F184" s="706">
        <v>36.787592600000004</v>
      </c>
      <c r="G184" s="707">
        <v>24.525061733333335</v>
      </c>
      <c r="H184" s="707">
        <v>0.25801999999999997</v>
      </c>
      <c r="I184" s="707">
        <v>28.063320000000001</v>
      </c>
      <c r="J184" s="707">
        <v>3.5382582666666664</v>
      </c>
      <c r="K184" s="709">
        <v>0.76284741720228788</v>
      </c>
      <c r="L184" s="270"/>
      <c r="M184" s="705" t="str">
        <f t="shared" si="2"/>
        <v/>
      </c>
    </row>
    <row r="185" spans="1:13" ht="14.45" customHeight="1" x14ac:dyDescent="0.2">
      <c r="A185" s="710" t="s">
        <v>509</v>
      </c>
      <c r="B185" s="706">
        <v>26.977281399999999</v>
      </c>
      <c r="C185" s="707">
        <v>0</v>
      </c>
      <c r="D185" s="707">
        <v>-26.977281399999999</v>
      </c>
      <c r="E185" s="708">
        <v>0</v>
      </c>
      <c r="F185" s="706">
        <v>31.8100688</v>
      </c>
      <c r="G185" s="707">
        <v>21.206712533333334</v>
      </c>
      <c r="H185" s="707">
        <v>0</v>
      </c>
      <c r="I185" s="707">
        <v>0</v>
      </c>
      <c r="J185" s="707">
        <v>-21.206712533333334</v>
      </c>
      <c r="K185" s="709">
        <v>0</v>
      </c>
      <c r="L185" s="270"/>
      <c r="M185" s="705" t="str">
        <f t="shared" si="2"/>
        <v/>
      </c>
    </row>
    <row r="186" spans="1:13" ht="14.45" customHeight="1" x14ac:dyDescent="0.2">
      <c r="A186" s="710" t="s">
        <v>510</v>
      </c>
      <c r="B186" s="706">
        <v>0</v>
      </c>
      <c r="C186" s="707">
        <v>295.14044000000001</v>
      </c>
      <c r="D186" s="707">
        <v>295.14044000000001</v>
      </c>
      <c r="E186" s="708">
        <v>0</v>
      </c>
      <c r="F186" s="706">
        <v>904.00714289999996</v>
      </c>
      <c r="G186" s="707">
        <v>602.67142860000001</v>
      </c>
      <c r="H186" s="707">
        <v>39.96519</v>
      </c>
      <c r="I186" s="707">
        <v>200.31904</v>
      </c>
      <c r="J186" s="707">
        <v>-402.35238860000004</v>
      </c>
      <c r="K186" s="709">
        <v>0.22159010752657185</v>
      </c>
      <c r="L186" s="270"/>
      <c r="M186" s="705" t="str">
        <f t="shared" si="2"/>
        <v>X</v>
      </c>
    </row>
    <row r="187" spans="1:13" ht="14.45" customHeight="1" x14ac:dyDescent="0.2">
      <c r="A187" s="710" t="s">
        <v>511</v>
      </c>
      <c r="B187" s="706">
        <v>0</v>
      </c>
      <c r="C187" s="707">
        <v>0.25095000000000001</v>
      </c>
      <c r="D187" s="707">
        <v>0.25095000000000001</v>
      </c>
      <c r="E187" s="708">
        <v>0</v>
      </c>
      <c r="F187" s="706">
        <v>490.4748386</v>
      </c>
      <c r="G187" s="707">
        <v>326.98322573333331</v>
      </c>
      <c r="H187" s="707">
        <v>0</v>
      </c>
      <c r="I187" s="707">
        <v>0.28760000000000002</v>
      </c>
      <c r="J187" s="707">
        <v>-326.69562573333332</v>
      </c>
      <c r="K187" s="709">
        <v>5.8637054822408181E-4</v>
      </c>
      <c r="L187" s="270"/>
      <c r="M187" s="705" t="str">
        <f t="shared" si="2"/>
        <v/>
      </c>
    </row>
    <row r="188" spans="1:13" ht="14.45" customHeight="1" x14ac:dyDescent="0.2">
      <c r="A188" s="710" t="s">
        <v>512</v>
      </c>
      <c r="B188" s="706">
        <v>0</v>
      </c>
      <c r="C188" s="707">
        <v>294.88948999999997</v>
      </c>
      <c r="D188" s="707">
        <v>294.88948999999997</v>
      </c>
      <c r="E188" s="708">
        <v>0</v>
      </c>
      <c r="F188" s="706">
        <v>413.53230430000002</v>
      </c>
      <c r="G188" s="707">
        <v>275.6882028666667</v>
      </c>
      <c r="H188" s="707">
        <v>39.96519</v>
      </c>
      <c r="I188" s="707">
        <v>200.03144</v>
      </c>
      <c r="J188" s="707">
        <v>-75.656762866666696</v>
      </c>
      <c r="K188" s="709">
        <v>0.4837141812623319</v>
      </c>
      <c r="L188" s="270"/>
      <c r="M188" s="705" t="str">
        <f t="shared" si="2"/>
        <v/>
      </c>
    </row>
    <row r="189" spans="1:13" ht="14.45" customHeight="1" x14ac:dyDescent="0.2">
      <c r="A189" s="710" t="s">
        <v>513</v>
      </c>
      <c r="B189" s="706">
        <v>0</v>
      </c>
      <c r="C189" s="707">
        <v>168503.28299000001</v>
      </c>
      <c r="D189" s="707">
        <v>168503.28299000001</v>
      </c>
      <c r="E189" s="708">
        <v>0</v>
      </c>
      <c r="F189" s="706">
        <v>192679.66110649999</v>
      </c>
      <c r="G189" s="707">
        <v>128453.10740433332</v>
      </c>
      <c r="H189" s="707">
        <v>17018.850920000001</v>
      </c>
      <c r="I189" s="707">
        <v>128260.49656999999</v>
      </c>
      <c r="J189" s="707">
        <v>-192.6108343333326</v>
      </c>
      <c r="K189" s="709">
        <v>0.66566702387496135</v>
      </c>
      <c r="L189" s="270"/>
      <c r="M189" s="705" t="str">
        <f t="shared" si="2"/>
        <v>X</v>
      </c>
    </row>
    <row r="190" spans="1:13" ht="14.45" customHeight="1" x14ac:dyDescent="0.2">
      <c r="A190" s="710" t="s">
        <v>514</v>
      </c>
      <c r="B190" s="706">
        <v>0</v>
      </c>
      <c r="C190" s="707">
        <v>166333.59515000001</v>
      </c>
      <c r="D190" s="707">
        <v>166333.59515000001</v>
      </c>
      <c r="E190" s="708">
        <v>0</v>
      </c>
      <c r="F190" s="706">
        <v>191917.11688730001</v>
      </c>
      <c r="G190" s="707">
        <v>127944.74459153334</v>
      </c>
      <c r="H190" s="707">
        <v>15620.004080000001</v>
      </c>
      <c r="I190" s="707">
        <v>126020.46693000001</v>
      </c>
      <c r="J190" s="707">
        <v>-1924.2776615333278</v>
      </c>
      <c r="K190" s="709">
        <v>0.65664005886459487</v>
      </c>
      <c r="L190" s="270"/>
      <c r="M190" s="705" t="str">
        <f t="shared" si="2"/>
        <v/>
      </c>
    </row>
    <row r="191" spans="1:13" ht="14.45" customHeight="1" x14ac:dyDescent="0.2">
      <c r="A191" s="710" t="s">
        <v>515</v>
      </c>
      <c r="B191" s="706">
        <v>0</v>
      </c>
      <c r="C191" s="707">
        <v>2169.6878400000001</v>
      </c>
      <c r="D191" s="707">
        <v>2169.6878400000001</v>
      </c>
      <c r="E191" s="708">
        <v>0</v>
      </c>
      <c r="F191" s="706">
        <v>762.54421920000004</v>
      </c>
      <c r="G191" s="707">
        <v>508.36281280000003</v>
      </c>
      <c r="H191" s="707">
        <v>1398.8468400000002</v>
      </c>
      <c r="I191" s="707">
        <v>2240.0296400000002</v>
      </c>
      <c r="J191" s="707">
        <v>1731.6668272000002</v>
      </c>
      <c r="K191" s="709">
        <v>2.9375734332496268</v>
      </c>
      <c r="L191" s="270"/>
      <c r="M191" s="705" t="str">
        <f t="shared" si="2"/>
        <v/>
      </c>
    </row>
    <row r="192" spans="1:13" ht="14.45" customHeight="1" x14ac:dyDescent="0.2">
      <c r="A192" s="710" t="s">
        <v>516</v>
      </c>
      <c r="B192" s="706">
        <v>0</v>
      </c>
      <c r="C192" s="707">
        <v>5492.1855400000004</v>
      </c>
      <c r="D192" s="707">
        <v>5492.1855400000004</v>
      </c>
      <c r="E192" s="708">
        <v>0</v>
      </c>
      <c r="F192" s="706">
        <v>0</v>
      </c>
      <c r="G192" s="707">
        <v>0</v>
      </c>
      <c r="H192" s="707">
        <v>2332.89743</v>
      </c>
      <c r="I192" s="707">
        <v>2800.2355499999999</v>
      </c>
      <c r="J192" s="707">
        <v>2800.2355499999999</v>
      </c>
      <c r="K192" s="709">
        <v>0</v>
      </c>
      <c r="L192" s="270"/>
      <c r="M192" s="705" t="str">
        <f t="shared" si="2"/>
        <v>X</v>
      </c>
    </row>
    <row r="193" spans="1:13" ht="14.45" customHeight="1" x14ac:dyDescent="0.2">
      <c r="A193" s="710" t="s">
        <v>517</v>
      </c>
      <c r="B193" s="706">
        <v>0</v>
      </c>
      <c r="C193" s="707">
        <v>5492.1855400000004</v>
      </c>
      <c r="D193" s="707">
        <v>5492.1855400000004</v>
      </c>
      <c r="E193" s="708">
        <v>0</v>
      </c>
      <c r="F193" s="706">
        <v>0</v>
      </c>
      <c r="G193" s="707">
        <v>0</v>
      </c>
      <c r="H193" s="707">
        <v>2332.89743</v>
      </c>
      <c r="I193" s="707">
        <v>2800.2355499999999</v>
      </c>
      <c r="J193" s="707">
        <v>2800.2355499999999</v>
      </c>
      <c r="K193" s="709">
        <v>0</v>
      </c>
      <c r="L193" s="270"/>
      <c r="M193" s="705" t="str">
        <f t="shared" si="2"/>
        <v/>
      </c>
    </row>
    <row r="194" spans="1:13" ht="14.45" customHeight="1" x14ac:dyDescent="0.2">
      <c r="A194" s="710" t="s">
        <v>518</v>
      </c>
      <c r="B194" s="706">
        <v>11.271700600000001</v>
      </c>
      <c r="C194" s="707">
        <v>116.48139999999999</v>
      </c>
      <c r="D194" s="707">
        <v>105.20969939999999</v>
      </c>
      <c r="E194" s="708">
        <v>10.333968593878371</v>
      </c>
      <c r="F194" s="706">
        <v>7.4256299999999997E-2</v>
      </c>
      <c r="G194" s="707">
        <v>4.9504199999999998E-2</v>
      </c>
      <c r="H194" s="707">
        <v>-1.9000000000000001E-4</v>
      </c>
      <c r="I194" s="707">
        <v>35.638239999999996</v>
      </c>
      <c r="J194" s="707">
        <v>35.588735799999995</v>
      </c>
      <c r="K194" s="709">
        <v>479.93557448997592</v>
      </c>
      <c r="L194" s="270"/>
      <c r="M194" s="705" t="str">
        <f t="shared" si="2"/>
        <v/>
      </c>
    </row>
    <row r="195" spans="1:13" ht="14.45" customHeight="1" x14ac:dyDescent="0.2">
      <c r="A195" s="710" t="s">
        <v>519</v>
      </c>
      <c r="B195" s="706">
        <v>0</v>
      </c>
      <c r="C195" s="707">
        <v>54.25</v>
      </c>
      <c r="D195" s="707">
        <v>54.25</v>
      </c>
      <c r="E195" s="708">
        <v>0</v>
      </c>
      <c r="F195" s="706">
        <v>0</v>
      </c>
      <c r="G195" s="707">
        <v>0</v>
      </c>
      <c r="H195" s="707">
        <v>0</v>
      </c>
      <c r="I195" s="707">
        <v>23.75</v>
      </c>
      <c r="J195" s="707">
        <v>23.75</v>
      </c>
      <c r="K195" s="709">
        <v>0</v>
      </c>
      <c r="L195" s="270"/>
      <c r="M195" s="705" t="str">
        <f t="shared" si="2"/>
        <v/>
      </c>
    </row>
    <row r="196" spans="1:13" ht="14.45" customHeight="1" x14ac:dyDescent="0.2">
      <c r="A196" s="710" t="s">
        <v>520</v>
      </c>
      <c r="B196" s="706">
        <v>0</v>
      </c>
      <c r="C196" s="707">
        <v>54.25</v>
      </c>
      <c r="D196" s="707">
        <v>54.25</v>
      </c>
      <c r="E196" s="708">
        <v>0</v>
      </c>
      <c r="F196" s="706">
        <v>0</v>
      </c>
      <c r="G196" s="707">
        <v>0</v>
      </c>
      <c r="H196" s="707">
        <v>0</v>
      </c>
      <c r="I196" s="707">
        <v>23.75</v>
      </c>
      <c r="J196" s="707">
        <v>23.75</v>
      </c>
      <c r="K196" s="709">
        <v>0</v>
      </c>
      <c r="L196" s="270"/>
      <c r="M196" s="705" t="str">
        <f t="shared" si="2"/>
        <v>X</v>
      </c>
    </row>
    <row r="197" spans="1:13" ht="14.45" customHeight="1" x14ac:dyDescent="0.2">
      <c r="A197" s="710" t="s">
        <v>521</v>
      </c>
      <c r="B197" s="706">
        <v>0</v>
      </c>
      <c r="C197" s="707">
        <v>54.25</v>
      </c>
      <c r="D197" s="707">
        <v>54.25</v>
      </c>
      <c r="E197" s="708">
        <v>0</v>
      </c>
      <c r="F197" s="706">
        <v>0</v>
      </c>
      <c r="G197" s="707">
        <v>0</v>
      </c>
      <c r="H197" s="707">
        <v>0</v>
      </c>
      <c r="I197" s="707">
        <v>23.75</v>
      </c>
      <c r="J197" s="707">
        <v>23.75</v>
      </c>
      <c r="K197" s="709">
        <v>0</v>
      </c>
      <c r="L197" s="270"/>
      <c r="M197" s="705" t="str">
        <f t="shared" si="2"/>
        <v/>
      </c>
    </row>
    <row r="198" spans="1:13" ht="14.45" customHeight="1" x14ac:dyDescent="0.2">
      <c r="A198" s="710" t="s">
        <v>522</v>
      </c>
      <c r="B198" s="706">
        <v>11.271700600000001</v>
      </c>
      <c r="C198" s="707">
        <v>62.231400000000001</v>
      </c>
      <c r="D198" s="707">
        <v>50.959699399999998</v>
      </c>
      <c r="E198" s="708">
        <v>5.5210302516374501</v>
      </c>
      <c r="F198" s="706">
        <v>7.4256299999999997E-2</v>
      </c>
      <c r="G198" s="707">
        <v>4.9504199999999998E-2</v>
      </c>
      <c r="H198" s="707">
        <v>-1.9000000000000001E-4</v>
      </c>
      <c r="I198" s="707">
        <v>11.88824</v>
      </c>
      <c r="J198" s="707">
        <v>11.8387358</v>
      </c>
      <c r="K198" s="709">
        <v>160.09739240980227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710" t="s">
        <v>523</v>
      </c>
      <c r="B199" s="706">
        <v>0</v>
      </c>
      <c r="C199" s="707">
        <v>39.999870000000001</v>
      </c>
      <c r="D199" s="707">
        <v>39.999870000000001</v>
      </c>
      <c r="E199" s="708">
        <v>0</v>
      </c>
      <c r="F199" s="706">
        <v>0</v>
      </c>
      <c r="G199" s="707">
        <v>0</v>
      </c>
      <c r="H199" s="707">
        <v>-1.9000000000000001E-4</v>
      </c>
      <c r="I199" s="707">
        <v>3.49979</v>
      </c>
      <c r="J199" s="707">
        <v>3.49979</v>
      </c>
      <c r="K199" s="709">
        <v>0</v>
      </c>
      <c r="L199" s="270"/>
      <c r="M199" s="705" t="str">
        <f t="shared" si="3"/>
        <v>X</v>
      </c>
    </row>
    <row r="200" spans="1:13" ht="14.45" customHeight="1" x14ac:dyDescent="0.2">
      <c r="A200" s="710" t="s">
        <v>524</v>
      </c>
      <c r="B200" s="706">
        <v>0</v>
      </c>
      <c r="C200" s="707">
        <v>-1.3000000000000002E-4</v>
      </c>
      <c r="D200" s="707">
        <v>-1.3000000000000002E-4</v>
      </c>
      <c r="E200" s="708">
        <v>0</v>
      </c>
      <c r="F200" s="706">
        <v>0</v>
      </c>
      <c r="G200" s="707">
        <v>0</v>
      </c>
      <c r="H200" s="707">
        <v>-1.9000000000000001E-4</v>
      </c>
      <c r="I200" s="707">
        <v>-2.0999999999999998E-4</v>
      </c>
      <c r="J200" s="707">
        <v>-2.0999999999999998E-4</v>
      </c>
      <c r="K200" s="709">
        <v>0</v>
      </c>
      <c r="L200" s="270"/>
      <c r="M200" s="705" t="str">
        <f t="shared" si="3"/>
        <v/>
      </c>
    </row>
    <row r="201" spans="1:13" ht="14.45" customHeight="1" x14ac:dyDescent="0.2">
      <c r="A201" s="710" t="s">
        <v>525</v>
      </c>
      <c r="B201" s="706">
        <v>0</v>
      </c>
      <c r="C201" s="707">
        <v>40</v>
      </c>
      <c r="D201" s="707">
        <v>40</v>
      </c>
      <c r="E201" s="708">
        <v>0</v>
      </c>
      <c r="F201" s="706">
        <v>0</v>
      </c>
      <c r="G201" s="707">
        <v>0</v>
      </c>
      <c r="H201" s="707">
        <v>0</v>
      </c>
      <c r="I201" s="707">
        <v>3.5</v>
      </c>
      <c r="J201" s="707">
        <v>3.5</v>
      </c>
      <c r="K201" s="709">
        <v>0</v>
      </c>
      <c r="L201" s="270"/>
      <c r="M201" s="705" t="str">
        <f t="shared" si="3"/>
        <v/>
      </c>
    </row>
    <row r="202" spans="1:13" ht="14.45" customHeight="1" x14ac:dyDescent="0.2">
      <c r="A202" s="710" t="s">
        <v>526</v>
      </c>
      <c r="B202" s="706">
        <v>11.271700600000001</v>
      </c>
      <c r="C202" s="707">
        <v>22.231529999999999</v>
      </c>
      <c r="D202" s="707">
        <v>10.959829399999999</v>
      </c>
      <c r="E202" s="708">
        <v>1.9723314865194341</v>
      </c>
      <c r="F202" s="706">
        <v>7.4256299999999997E-2</v>
      </c>
      <c r="G202" s="707">
        <v>4.9504199999999998E-2</v>
      </c>
      <c r="H202" s="707">
        <v>0</v>
      </c>
      <c r="I202" s="707">
        <v>8.3884500000000006</v>
      </c>
      <c r="J202" s="707">
        <v>8.3389458000000012</v>
      </c>
      <c r="K202" s="709">
        <v>112.96617256717613</v>
      </c>
      <c r="L202" s="270"/>
      <c r="M202" s="705" t="str">
        <f t="shared" si="3"/>
        <v>X</v>
      </c>
    </row>
    <row r="203" spans="1:13" ht="14.45" customHeight="1" x14ac:dyDescent="0.2">
      <c r="A203" s="710" t="s">
        <v>527</v>
      </c>
      <c r="B203" s="706">
        <v>5.6919199999999996E-2</v>
      </c>
      <c r="C203" s="707">
        <v>0</v>
      </c>
      <c r="D203" s="707">
        <v>-5.6919199999999996E-2</v>
      </c>
      <c r="E203" s="708">
        <v>0</v>
      </c>
      <c r="F203" s="706">
        <v>7.4256299999999997E-2</v>
      </c>
      <c r="G203" s="707">
        <v>4.9504199999999998E-2</v>
      </c>
      <c r="H203" s="707">
        <v>0</v>
      </c>
      <c r="I203" s="707">
        <v>0</v>
      </c>
      <c r="J203" s="707">
        <v>-4.9504199999999998E-2</v>
      </c>
      <c r="K203" s="709">
        <v>0</v>
      </c>
      <c r="L203" s="270"/>
      <c r="M203" s="705" t="str">
        <f t="shared" si="3"/>
        <v/>
      </c>
    </row>
    <row r="204" spans="1:13" ht="14.45" customHeight="1" x14ac:dyDescent="0.2">
      <c r="A204" s="710" t="s">
        <v>528</v>
      </c>
      <c r="B204" s="706">
        <v>11.2147814</v>
      </c>
      <c r="C204" s="707">
        <v>22.231529999999999</v>
      </c>
      <c r="D204" s="707">
        <v>11.0167486</v>
      </c>
      <c r="E204" s="708">
        <v>1.9823418047185477</v>
      </c>
      <c r="F204" s="706">
        <v>0</v>
      </c>
      <c r="G204" s="707">
        <v>0</v>
      </c>
      <c r="H204" s="707">
        <v>0</v>
      </c>
      <c r="I204" s="707">
        <v>8.3884500000000006</v>
      </c>
      <c r="J204" s="707">
        <v>8.3884500000000006</v>
      </c>
      <c r="K204" s="709">
        <v>0</v>
      </c>
      <c r="L204" s="270"/>
      <c r="M204" s="705" t="str">
        <f t="shared" si="3"/>
        <v/>
      </c>
    </row>
    <row r="205" spans="1:13" ht="14.45" customHeight="1" x14ac:dyDescent="0.2">
      <c r="A205" s="710" t="s">
        <v>529</v>
      </c>
      <c r="B205" s="706">
        <v>0</v>
      </c>
      <c r="C205" s="707">
        <v>3074.9242000000004</v>
      </c>
      <c r="D205" s="707">
        <v>3074.9242000000004</v>
      </c>
      <c r="E205" s="708">
        <v>0</v>
      </c>
      <c r="F205" s="706">
        <v>0</v>
      </c>
      <c r="G205" s="707">
        <v>0</v>
      </c>
      <c r="H205" s="707">
        <v>0</v>
      </c>
      <c r="I205" s="707">
        <v>3240.85815</v>
      </c>
      <c r="J205" s="707">
        <v>3240.85815</v>
      </c>
      <c r="K205" s="709">
        <v>0</v>
      </c>
      <c r="L205" s="270"/>
      <c r="M205" s="705" t="str">
        <f t="shared" si="3"/>
        <v/>
      </c>
    </row>
    <row r="206" spans="1:13" ht="14.45" customHeight="1" x14ac:dyDescent="0.2">
      <c r="A206" s="710" t="s">
        <v>530</v>
      </c>
      <c r="B206" s="706">
        <v>0</v>
      </c>
      <c r="C206" s="707">
        <v>3074.9242000000004</v>
      </c>
      <c r="D206" s="707">
        <v>3074.9242000000004</v>
      </c>
      <c r="E206" s="708">
        <v>0</v>
      </c>
      <c r="F206" s="706">
        <v>0</v>
      </c>
      <c r="G206" s="707">
        <v>0</v>
      </c>
      <c r="H206" s="707">
        <v>0</v>
      </c>
      <c r="I206" s="707">
        <v>3240.85815</v>
      </c>
      <c r="J206" s="707">
        <v>3240.85815</v>
      </c>
      <c r="K206" s="709">
        <v>0</v>
      </c>
      <c r="L206" s="270"/>
      <c r="M206" s="705" t="str">
        <f t="shared" si="3"/>
        <v/>
      </c>
    </row>
    <row r="207" spans="1:13" ht="14.45" customHeight="1" x14ac:dyDescent="0.2">
      <c r="A207" s="710" t="s">
        <v>531</v>
      </c>
      <c r="B207" s="706">
        <v>0</v>
      </c>
      <c r="C207" s="707">
        <v>3074.9242000000004</v>
      </c>
      <c r="D207" s="707">
        <v>3074.9242000000004</v>
      </c>
      <c r="E207" s="708">
        <v>0</v>
      </c>
      <c r="F207" s="706">
        <v>0</v>
      </c>
      <c r="G207" s="707">
        <v>0</v>
      </c>
      <c r="H207" s="707">
        <v>0</v>
      </c>
      <c r="I207" s="707">
        <v>3240.85815</v>
      </c>
      <c r="J207" s="707">
        <v>3240.85815</v>
      </c>
      <c r="K207" s="709">
        <v>0</v>
      </c>
      <c r="L207" s="270"/>
      <c r="M207" s="705" t="str">
        <f t="shared" si="3"/>
        <v>X</v>
      </c>
    </row>
    <row r="208" spans="1:13" ht="14.45" customHeight="1" x14ac:dyDescent="0.2">
      <c r="A208" s="710" t="s">
        <v>532</v>
      </c>
      <c r="B208" s="706">
        <v>0</v>
      </c>
      <c r="C208" s="707">
        <v>3074.9242000000004</v>
      </c>
      <c r="D208" s="707">
        <v>3074.9242000000004</v>
      </c>
      <c r="E208" s="708">
        <v>0</v>
      </c>
      <c r="F208" s="706">
        <v>0</v>
      </c>
      <c r="G208" s="707">
        <v>0</v>
      </c>
      <c r="H208" s="707">
        <v>0</v>
      </c>
      <c r="I208" s="707">
        <v>3240.85815</v>
      </c>
      <c r="J208" s="707">
        <v>3240.85815</v>
      </c>
      <c r="K208" s="709">
        <v>0</v>
      </c>
      <c r="L208" s="270"/>
      <c r="M208" s="705" t="str">
        <f t="shared" si="3"/>
        <v/>
      </c>
    </row>
    <row r="209" spans="1:13" ht="14.45" customHeight="1" x14ac:dyDescent="0.2">
      <c r="A209" s="710" t="s">
        <v>533</v>
      </c>
      <c r="B209" s="706">
        <v>0</v>
      </c>
      <c r="C209" s="707">
        <v>4962.1925099999999</v>
      </c>
      <c r="D209" s="707">
        <v>4962.1925099999999</v>
      </c>
      <c r="E209" s="708">
        <v>0</v>
      </c>
      <c r="F209" s="706">
        <v>0</v>
      </c>
      <c r="G209" s="707">
        <v>0</v>
      </c>
      <c r="H209" s="707">
        <v>322.40636000000001</v>
      </c>
      <c r="I209" s="707">
        <v>4147.2344199999998</v>
      </c>
      <c r="J209" s="707">
        <v>4147.2344199999998</v>
      </c>
      <c r="K209" s="709">
        <v>0</v>
      </c>
      <c r="L209" s="270"/>
      <c r="M209" s="705" t="str">
        <f t="shared" si="3"/>
        <v/>
      </c>
    </row>
    <row r="210" spans="1:13" ht="14.45" customHeight="1" x14ac:dyDescent="0.2">
      <c r="A210" s="710" t="s">
        <v>534</v>
      </c>
      <c r="B210" s="706">
        <v>0</v>
      </c>
      <c r="C210" s="707">
        <v>4962.1925099999999</v>
      </c>
      <c r="D210" s="707">
        <v>4962.1925099999999</v>
      </c>
      <c r="E210" s="708">
        <v>0</v>
      </c>
      <c r="F210" s="706">
        <v>0</v>
      </c>
      <c r="G210" s="707">
        <v>0</v>
      </c>
      <c r="H210" s="707">
        <v>322.40636000000001</v>
      </c>
      <c r="I210" s="707">
        <v>4147.2344199999998</v>
      </c>
      <c r="J210" s="707">
        <v>4147.2344199999998</v>
      </c>
      <c r="K210" s="709">
        <v>0</v>
      </c>
      <c r="L210" s="270"/>
      <c r="M210" s="705" t="str">
        <f t="shared" si="3"/>
        <v/>
      </c>
    </row>
    <row r="211" spans="1:13" ht="14.45" customHeight="1" x14ac:dyDescent="0.2">
      <c r="A211" s="710" t="s">
        <v>535</v>
      </c>
      <c r="B211" s="706">
        <v>0</v>
      </c>
      <c r="C211" s="707">
        <v>4962.1925099999999</v>
      </c>
      <c r="D211" s="707">
        <v>4962.1925099999999</v>
      </c>
      <c r="E211" s="708">
        <v>0</v>
      </c>
      <c r="F211" s="706">
        <v>0</v>
      </c>
      <c r="G211" s="707">
        <v>0</v>
      </c>
      <c r="H211" s="707">
        <v>322.40636000000001</v>
      </c>
      <c r="I211" s="707">
        <v>4147.2344199999998</v>
      </c>
      <c r="J211" s="707">
        <v>4147.2344199999998</v>
      </c>
      <c r="K211" s="709">
        <v>0</v>
      </c>
      <c r="L211" s="270"/>
      <c r="M211" s="705" t="str">
        <f t="shared" si="3"/>
        <v/>
      </c>
    </row>
    <row r="212" spans="1:13" ht="14.45" customHeight="1" x14ac:dyDescent="0.2">
      <c r="A212" s="710" t="s">
        <v>536</v>
      </c>
      <c r="B212" s="706">
        <v>0</v>
      </c>
      <c r="C212" s="707">
        <v>15.828899999999999</v>
      </c>
      <c r="D212" s="707">
        <v>15.828899999999999</v>
      </c>
      <c r="E212" s="708">
        <v>0</v>
      </c>
      <c r="F212" s="706">
        <v>0</v>
      </c>
      <c r="G212" s="707">
        <v>0</v>
      </c>
      <c r="H212" s="707">
        <v>1.3813900000000001</v>
      </c>
      <c r="I212" s="707">
        <v>13.148709999999999</v>
      </c>
      <c r="J212" s="707">
        <v>13.148709999999999</v>
      </c>
      <c r="K212" s="709">
        <v>0</v>
      </c>
      <c r="L212" s="270"/>
      <c r="M212" s="705" t="str">
        <f t="shared" si="3"/>
        <v>X</v>
      </c>
    </row>
    <row r="213" spans="1:13" ht="14.45" customHeight="1" x14ac:dyDescent="0.2">
      <c r="A213" s="710" t="s">
        <v>537</v>
      </c>
      <c r="B213" s="706">
        <v>0</v>
      </c>
      <c r="C213" s="707">
        <v>15.828899999999999</v>
      </c>
      <c r="D213" s="707">
        <v>15.828899999999999</v>
      </c>
      <c r="E213" s="708">
        <v>0</v>
      </c>
      <c r="F213" s="706">
        <v>0</v>
      </c>
      <c r="G213" s="707">
        <v>0</v>
      </c>
      <c r="H213" s="707">
        <v>1.3813900000000001</v>
      </c>
      <c r="I213" s="707">
        <v>13.148709999999999</v>
      </c>
      <c r="J213" s="707">
        <v>13.148709999999999</v>
      </c>
      <c r="K213" s="709">
        <v>0</v>
      </c>
      <c r="L213" s="270"/>
      <c r="M213" s="705" t="str">
        <f t="shared" si="3"/>
        <v/>
      </c>
    </row>
    <row r="214" spans="1:13" ht="14.45" customHeight="1" x14ac:dyDescent="0.2">
      <c r="A214" s="710" t="s">
        <v>538</v>
      </c>
      <c r="B214" s="706">
        <v>0</v>
      </c>
      <c r="C214" s="707">
        <v>35.96</v>
      </c>
      <c r="D214" s="707">
        <v>35.96</v>
      </c>
      <c r="E214" s="708">
        <v>0</v>
      </c>
      <c r="F214" s="706">
        <v>0</v>
      </c>
      <c r="G214" s="707">
        <v>0</v>
      </c>
      <c r="H214" s="707">
        <v>0.68</v>
      </c>
      <c r="I214" s="707">
        <v>28.56</v>
      </c>
      <c r="J214" s="707">
        <v>28.56</v>
      </c>
      <c r="K214" s="709">
        <v>0</v>
      </c>
      <c r="L214" s="270"/>
      <c r="M214" s="705" t="str">
        <f t="shared" si="3"/>
        <v>X</v>
      </c>
    </row>
    <row r="215" spans="1:13" ht="14.45" customHeight="1" x14ac:dyDescent="0.2">
      <c r="A215" s="710" t="s">
        <v>539</v>
      </c>
      <c r="B215" s="706">
        <v>0</v>
      </c>
      <c r="C215" s="707">
        <v>32.9</v>
      </c>
      <c r="D215" s="707">
        <v>32.9</v>
      </c>
      <c r="E215" s="708">
        <v>0</v>
      </c>
      <c r="F215" s="706">
        <v>0</v>
      </c>
      <c r="G215" s="707">
        <v>0</v>
      </c>
      <c r="H215" s="707">
        <v>0.68</v>
      </c>
      <c r="I215" s="707">
        <v>25.84</v>
      </c>
      <c r="J215" s="707">
        <v>25.84</v>
      </c>
      <c r="K215" s="709">
        <v>0</v>
      </c>
      <c r="L215" s="270"/>
      <c r="M215" s="705" t="str">
        <f t="shared" si="3"/>
        <v/>
      </c>
    </row>
    <row r="216" spans="1:13" ht="14.45" customHeight="1" x14ac:dyDescent="0.2">
      <c r="A216" s="710" t="s">
        <v>540</v>
      </c>
      <c r="B216" s="706">
        <v>0</v>
      </c>
      <c r="C216" s="707">
        <v>3.06</v>
      </c>
      <c r="D216" s="707">
        <v>3.06</v>
      </c>
      <c r="E216" s="708">
        <v>0</v>
      </c>
      <c r="F216" s="706">
        <v>0</v>
      </c>
      <c r="G216" s="707">
        <v>0</v>
      </c>
      <c r="H216" s="707">
        <v>0</v>
      </c>
      <c r="I216" s="707">
        <v>2.72</v>
      </c>
      <c r="J216" s="707">
        <v>2.72</v>
      </c>
      <c r="K216" s="709">
        <v>0</v>
      </c>
      <c r="L216" s="270"/>
      <c r="M216" s="705" t="str">
        <f t="shared" si="3"/>
        <v/>
      </c>
    </row>
    <row r="217" spans="1:13" ht="14.45" customHeight="1" x14ac:dyDescent="0.2">
      <c r="A217" s="710" t="s">
        <v>541</v>
      </c>
      <c r="B217" s="706">
        <v>0</v>
      </c>
      <c r="C217" s="707">
        <v>28.570080000000001</v>
      </c>
      <c r="D217" s="707">
        <v>28.570080000000001</v>
      </c>
      <c r="E217" s="708">
        <v>0</v>
      </c>
      <c r="F217" s="706">
        <v>0</v>
      </c>
      <c r="G217" s="707">
        <v>0</v>
      </c>
      <c r="H217" s="707">
        <v>0.99960000000000004</v>
      </c>
      <c r="I217" s="707">
        <v>22.601580000000002</v>
      </c>
      <c r="J217" s="707">
        <v>22.601580000000002</v>
      </c>
      <c r="K217" s="709">
        <v>0</v>
      </c>
      <c r="L217" s="270"/>
      <c r="M217" s="705" t="str">
        <f t="shared" si="3"/>
        <v>X</v>
      </c>
    </row>
    <row r="218" spans="1:13" ht="14.45" customHeight="1" x14ac:dyDescent="0.2">
      <c r="A218" s="710" t="s">
        <v>542</v>
      </c>
      <c r="B218" s="706">
        <v>0</v>
      </c>
      <c r="C218" s="707">
        <v>13.69</v>
      </c>
      <c r="D218" s="707">
        <v>13.69</v>
      </c>
      <c r="E218" s="708">
        <v>0</v>
      </c>
      <c r="F218" s="706">
        <v>0</v>
      </c>
      <c r="G218" s="707">
        <v>0</v>
      </c>
      <c r="H218" s="707">
        <v>0</v>
      </c>
      <c r="I218" s="707">
        <v>13.32</v>
      </c>
      <c r="J218" s="707">
        <v>13.32</v>
      </c>
      <c r="K218" s="709">
        <v>0</v>
      </c>
      <c r="L218" s="270"/>
      <c r="M218" s="705" t="str">
        <f t="shared" si="3"/>
        <v/>
      </c>
    </row>
    <row r="219" spans="1:13" ht="14.45" customHeight="1" x14ac:dyDescent="0.2">
      <c r="A219" s="710" t="s">
        <v>543</v>
      </c>
      <c r="B219" s="706">
        <v>0</v>
      </c>
      <c r="C219" s="707">
        <v>2.1440000000000001</v>
      </c>
      <c r="D219" s="707">
        <v>2.1440000000000001</v>
      </c>
      <c r="E219" s="708">
        <v>0</v>
      </c>
      <c r="F219" s="706">
        <v>0</v>
      </c>
      <c r="G219" s="707">
        <v>0</v>
      </c>
      <c r="H219" s="707">
        <v>0</v>
      </c>
      <c r="I219" s="707">
        <v>0</v>
      </c>
      <c r="J219" s="707">
        <v>0</v>
      </c>
      <c r="K219" s="709">
        <v>0</v>
      </c>
      <c r="L219" s="270"/>
      <c r="M219" s="705" t="str">
        <f t="shared" si="3"/>
        <v/>
      </c>
    </row>
    <row r="220" spans="1:13" ht="14.45" customHeight="1" x14ac:dyDescent="0.2">
      <c r="A220" s="710" t="s">
        <v>544</v>
      </c>
      <c r="B220" s="706">
        <v>0</v>
      </c>
      <c r="C220" s="707">
        <v>12.736079999999999</v>
      </c>
      <c r="D220" s="707">
        <v>12.736079999999999</v>
      </c>
      <c r="E220" s="708">
        <v>0</v>
      </c>
      <c r="F220" s="706">
        <v>0</v>
      </c>
      <c r="G220" s="707">
        <v>0</v>
      </c>
      <c r="H220" s="707">
        <v>0.99960000000000004</v>
      </c>
      <c r="I220" s="707">
        <v>9.2815799999999999</v>
      </c>
      <c r="J220" s="707">
        <v>9.2815799999999999</v>
      </c>
      <c r="K220" s="709">
        <v>0</v>
      </c>
      <c r="L220" s="270"/>
      <c r="M220" s="705" t="str">
        <f t="shared" si="3"/>
        <v/>
      </c>
    </row>
    <row r="221" spans="1:13" ht="14.45" customHeight="1" x14ac:dyDescent="0.2">
      <c r="A221" s="710" t="s">
        <v>545</v>
      </c>
      <c r="B221" s="706">
        <v>0</v>
      </c>
      <c r="C221" s="707">
        <v>12.998049999999999</v>
      </c>
      <c r="D221" s="707">
        <v>12.998049999999999</v>
      </c>
      <c r="E221" s="708">
        <v>0</v>
      </c>
      <c r="F221" s="706">
        <v>0</v>
      </c>
      <c r="G221" s="707">
        <v>0</v>
      </c>
      <c r="H221" s="707">
        <v>1.1847999999999999</v>
      </c>
      <c r="I221" s="707">
        <v>9.1785499999999995</v>
      </c>
      <c r="J221" s="707">
        <v>9.1785499999999995</v>
      </c>
      <c r="K221" s="709">
        <v>0</v>
      </c>
      <c r="L221" s="270"/>
      <c r="M221" s="705" t="str">
        <f t="shared" si="3"/>
        <v>X</v>
      </c>
    </row>
    <row r="222" spans="1:13" ht="14.45" customHeight="1" x14ac:dyDescent="0.2">
      <c r="A222" s="710" t="s">
        <v>546</v>
      </c>
      <c r="B222" s="706">
        <v>0</v>
      </c>
      <c r="C222" s="707">
        <v>12.998049999999999</v>
      </c>
      <c r="D222" s="707">
        <v>12.998049999999999</v>
      </c>
      <c r="E222" s="708">
        <v>0</v>
      </c>
      <c r="F222" s="706">
        <v>0</v>
      </c>
      <c r="G222" s="707">
        <v>0</v>
      </c>
      <c r="H222" s="707">
        <v>1.1847999999999999</v>
      </c>
      <c r="I222" s="707">
        <v>9.1785499999999995</v>
      </c>
      <c r="J222" s="707">
        <v>9.1785499999999995</v>
      </c>
      <c r="K222" s="709">
        <v>0</v>
      </c>
      <c r="L222" s="270"/>
      <c r="M222" s="705" t="str">
        <f t="shared" si="3"/>
        <v/>
      </c>
    </row>
    <row r="223" spans="1:13" ht="14.45" customHeight="1" x14ac:dyDescent="0.2">
      <c r="A223" s="710" t="s">
        <v>547</v>
      </c>
      <c r="B223" s="706">
        <v>0</v>
      </c>
      <c r="C223" s="707">
        <v>5.0579999999999998</v>
      </c>
      <c r="D223" s="707">
        <v>5.0579999999999998</v>
      </c>
      <c r="E223" s="708">
        <v>0</v>
      </c>
      <c r="F223" s="706">
        <v>0</v>
      </c>
      <c r="G223" s="707">
        <v>0</v>
      </c>
      <c r="H223" s="707">
        <v>0.44700000000000001</v>
      </c>
      <c r="I223" s="707">
        <v>3.8109999999999999</v>
      </c>
      <c r="J223" s="707">
        <v>3.8109999999999999</v>
      </c>
      <c r="K223" s="709">
        <v>0</v>
      </c>
      <c r="L223" s="270"/>
      <c r="M223" s="705" t="str">
        <f t="shared" si="3"/>
        <v>X</v>
      </c>
    </row>
    <row r="224" spans="1:13" ht="14.45" customHeight="1" x14ac:dyDescent="0.2">
      <c r="A224" s="710" t="s">
        <v>548</v>
      </c>
      <c r="B224" s="706">
        <v>0</v>
      </c>
      <c r="C224" s="707">
        <v>5.0579999999999998</v>
      </c>
      <c r="D224" s="707">
        <v>5.0579999999999998</v>
      </c>
      <c r="E224" s="708">
        <v>0</v>
      </c>
      <c r="F224" s="706">
        <v>0</v>
      </c>
      <c r="G224" s="707">
        <v>0</v>
      </c>
      <c r="H224" s="707">
        <v>0.44700000000000001</v>
      </c>
      <c r="I224" s="707">
        <v>3.8109999999999999</v>
      </c>
      <c r="J224" s="707">
        <v>3.8109999999999999</v>
      </c>
      <c r="K224" s="709">
        <v>0</v>
      </c>
      <c r="L224" s="270"/>
      <c r="M224" s="705" t="str">
        <f t="shared" si="3"/>
        <v/>
      </c>
    </row>
    <row r="225" spans="1:13" ht="14.45" customHeight="1" x14ac:dyDescent="0.2">
      <c r="A225" s="710" t="s">
        <v>549</v>
      </c>
      <c r="B225" s="706">
        <v>0</v>
      </c>
      <c r="C225" s="707">
        <v>947.46190000000001</v>
      </c>
      <c r="D225" s="707">
        <v>947.46190000000001</v>
      </c>
      <c r="E225" s="708">
        <v>0</v>
      </c>
      <c r="F225" s="706">
        <v>0</v>
      </c>
      <c r="G225" s="707">
        <v>0</v>
      </c>
      <c r="H225" s="707">
        <v>57.463140000000003</v>
      </c>
      <c r="I225" s="707">
        <v>523.73207000000002</v>
      </c>
      <c r="J225" s="707">
        <v>523.73207000000002</v>
      </c>
      <c r="K225" s="709">
        <v>0</v>
      </c>
      <c r="L225" s="270"/>
      <c r="M225" s="705" t="str">
        <f t="shared" si="3"/>
        <v>X</v>
      </c>
    </row>
    <row r="226" spans="1:13" ht="14.45" customHeight="1" x14ac:dyDescent="0.2">
      <c r="A226" s="710" t="s">
        <v>550</v>
      </c>
      <c r="B226" s="706">
        <v>0</v>
      </c>
      <c r="C226" s="707">
        <v>947.46190000000001</v>
      </c>
      <c r="D226" s="707">
        <v>947.46190000000001</v>
      </c>
      <c r="E226" s="708">
        <v>0</v>
      </c>
      <c r="F226" s="706">
        <v>0</v>
      </c>
      <c r="G226" s="707">
        <v>0</v>
      </c>
      <c r="H226" s="707">
        <v>57.463140000000003</v>
      </c>
      <c r="I226" s="707">
        <v>523.73207000000002</v>
      </c>
      <c r="J226" s="707">
        <v>523.73207000000002</v>
      </c>
      <c r="K226" s="709">
        <v>0</v>
      </c>
      <c r="L226" s="270"/>
      <c r="M226" s="705" t="str">
        <f t="shared" si="3"/>
        <v/>
      </c>
    </row>
    <row r="227" spans="1:13" ht="14.45" customHeight="1" x14ac:dyDescent="0.2">
      <c r="A227" s="710" t="s">
        <v>551</v>
      </c>
      <c r="B227" s="706">
        <v>0</v>
      </c>
      <c r="C227" s="707">
        <v>78.97299000000001</v>
      </c>
      <c r="D227" s="707">
        <v>78.97299000000001</v>
      </c>
      <c r="E227" s="708">
        <v>0</v>
      </c>
      <c r="F227" s="706">
        <v>0</v>
      </c>
      <c r="G227" s="707">
        <v>0</v>
      </c>
      <c r="H227" s="707">
        <v>6.7667700000000002</v>
      </c>
      <c r="I227" s="707">
        <v>55.819980000000001</v>
      </c>
      <c r="J227" s="707">
        <v>55.819980000000001</v>
      </c>
      <c r="K227" s="709">
        <v>0</v>
      </c>
      <c r="L227" s="270"/>
      <c r="M227" s="705" t="str">
        <f t="shared" si="3"/>
        <v>X</v>
      </c>
    </row>
    <row r="228" spans="1:13" ht="14.45" customHeight="1" x14ac:dyDescent="0.2">
      <c r="A228" s="710" t="s">
        <v>552</v>
      </c>
      <c r="B228" s="706">
        <v>0</v>
      </c>
      <c r="C228" s="707">
        <v>37.228999999999999</v>
      </c>
      <c r="D228" s="707">
        <v>37.228999999999999</v>
      </c>
      <c r="E228" s="708">
        <v>0</v>
      </c>
      <c r="F228" s="706">
        <v>0</v>
      </c>
      <c r="G228" s="707">
        <v>0</v>
      </c>
      <c r="H228" s="707">
        <v>0</v>
      </c>
      <c r="I228" s="707">
        <v>15.486000000000001</v>
      </c>
      <c r="J228" s="707">
        <v>15.486000000000001</v>
      </c>
      <c r="K228" s="709">
        <v>0</v>
      </c>
      <c r="L228" s="270"/>
      <c r="M228" s="705" t="str">
        <f t="shared" si="3"/>
        <v/>
      </c>
    </row>
    <row r="229" spans="1:13" ht="14.45" customHeight="1" x14ac:dyDescent="0.2">
      <c r="A229" s="710" t="s">
        <v>553</v>
      </c>
      <c r="B229" s="706">
        <v>0</v>
      </c>
      <c r="C229" s="707">
        <v>41.743989999999997</v>
      </c>
      <c r="D229" s="707">
        <v>41.743989999999997</v>
      </c>
      <c r="E229" s="708">
        <v>0</v>
      </c>
      <c r="F229" s="706">
        <v>0</v>
      </c>
      <c r="G229" s="707">
        <v>0</v>
      </c>
      <c r="H229" s="707">
        <v>6.7667700000000002</v>
      </c>
      <c r="I229" s="707">
        <v>40.333980000000004</v>
      </c>
      <c r="J229" s="707">
        <v>40.333980000000004</v>
      </c>
      <c r="K229" s="709">
        <v>0</v>
      </c>
      <c r="L229" s="270"/>
      <c r="M229" s="705" t="str">
        <f t="shared" si="3"/>
        <v/>
      </c>
    </row>
    <row r="230" spans="1:13" ht="14.45" customHeight="1" x14ac:dyDescent="0.2">
      <c r="A230" s="710" t="s">
        <v>554</v>
      </c>
      <c r="B230" s="706">
        <v>0</v>
      </c>
      <c r="C230" s="707">
        <v>3794.0599900000002</v>
      </c>
      <c r="D230" s="707">
        <v>3794.0599900000002</v>
      </c>
      <c r="E230" s="708">
        <v>0</v>
      </c>
      <c r="F230" s="706">
        <v>0</v>
      </c>
      <c r="G230" s="707">
        <v>0</v>
      </c>
      <c r="H230" s="707">
        <v>250.01567</v>
      </c>
      <c r="I230" s="707">
        <v>3455.4516200000003</v>
      </c>
      <c r="J230" s="707">
        <v>3455.4516200000003</v>
      </c>
      <c r="K230" s="709">
        <v>0</v>
      </c>
      <c r="L230" s="270"/>
      <c r="M230" s="705" t="str">
        <f t="shared" si="3"/>
        <v>X</v>
      </c>
    </row>
    <row r="231" spans="1:13" ht="14.45" customHeight="1" x14ac:dyDescent="0.2">
      <c r="A231" s="710" t="s">
        <v>555</v>
      </c>
      <c r="B231" s="706">
        <v>0</v>
      </c>
      <c r="C231" s="707">
        <v>3794.0599900000002</v>
      </c>
      <c r="D231" s="707">
        <v>3794.0599900000002</v>
      </c>
      <c r="E231" s="708">
        <v>0</v>
      </c>
      <c r="F231" s="706">
        <v>0</v>
      </c>
      <c r="G231" s="707">
        <v>0</v>
      </c>
      <c r="H231" s="707">
        <v>250.01567</v>
      </c>
      <c r="I231" s="707">
        <v>3455.4516200000003</v>
      </c>
      <c r="J231" s="707">
        <v>3455.4516200000003</v>
      </c>
      <c r="K231" s="709">
        <v>0</v>
      </c>
      <c r="L231" s="270"/>
      <c r="M231" s="705" t="str">
        <f t="shared" si="3"/>
        <v/>
      </c>
    </row>
    <row r="232" spans="1:13" ht="14.45" customHeight="1" x14ac:dyDescent="0.2">
      <c r="A232" s="710" t="s">
        <v>556</v>
      </c>
      <c r="B232" s="706">
        <v>0</v>
      </c>
      <c r="C232" s="707">
        <v>43.282599999999995</v>
      </c>
      <c r="D232" s="707">
        <v>43.282599999999995</v>
      </c>
      <c r="E232" s="708">
        <v>0</v>
      </c>
      <c r="F232" s="706">
        <v>0</v>
      </c>
      <c r="G232" s="707">
        <v>0</v>
      </c>
      <c r="H232" s="707">
        <v>3.4679899999999999</v>
      </c>
      <c r="I232" s="707">
        <v>34.930910000000004</v>
      </c>
      <c r="J232" s="707">
        <v>34.930910000000004</v>
      </c>
      <c r="K232" s="709">
        <v>0</v>
      </c>
      <c r="L232" s="270"/>
      <c r="M232" s="705" t="str">
        <f t="shared" si="3"/>
        <v>X</v>
      </c>
    </row>
    <row r="233" spans="1:13" ht="14.45" customHeight="1" x14ac:dyDescent="0.2">
      <c r="A233" s="710" t="s">
        <v>557</v>
      </c>
      <c r="B233" s="706">
        <v>0</v>
      </c>
      <c r="C233" s="707">
        <v>43.282599999999995</v>
      </c>
      <c r="D233" s="707">
        <v>43.282599999999995</v>
      </c>
      <c r="E233" s="708">
        <v>0</v>
      </c>
      <c r="F233" s="706">
        <v>0</v>
      </c>
      <c r="G233" s="707">
        <v>0</v>
      </c>
      <c r="H233" s="707">
        <v>3.4679899999999999</v>
      </c>
      <c r="I233" s="707">
        <v>34.930910000000004</v>
      </c>
      <c r="J233" s="707">
        <v>34.930910000000004</v>
      </c>
      <c r="K233" s="709">
        <v>0</v>
      </c>
      <c r="L233" s="270"/>
      <c r="M233" s="705" t="str">
        <f t="shared" si="3"/>
        <v/>
      </c>
    </row>
    <row r="234" spans="1:13" ht="14.45" customHeight="1" x14ac:dyDescent="0.2">
      <c r="A234" s="710" t="s">
        <v>558</v>
      </c>
      <c r="B234" s="706">
        <v>0</v>
      </c>
      <c r="C234" s="707">
        <v>374.26659999999998</v>
      </c>
      <c r="D234" s="707">
        <v>374.26659999999998</v>
      </c>
      <c r="E234" s="708">
        <v>0</v>
      </c>
      <c r="F234" s="706">
        <v>0</v>
      </c>
      <c r="G234" s="707">
        <v>0</v>
      </c>
      <c r="H234" s="707">
        <v>0</v>
      </c>
      <c r="I234" s="707">
        <v>261.84800000000001</v>
      </c>
      <c r="J234" s="707">
        <v>261.84800000000001</v>
      </c>
      <c r="K234" s="709">
        <v>0</v>
      </c>
      <c r="L234" s="270"/>
      <c r="M234" s="705" t="str">
        <f t="shared" si="3"/>
        <v/>
      </c>
    </row>
    <row r="235" spans="1:13" ht="14.45" customHeight="1" x14ac:dyDescent="0.2">
      <c r="A235" s="710" t="s">
        <v>559</v>
      </c>
      <c r="B235" s="706">
        <v>0</v>
      </c>
      <c r="C235" s="707">
        <v>374.26659999999998</v>
      </c>
      <c r="D235" s="707">
        <v>374.26659999999998</v>
      </c>
      <c r="E235" s="708">
        <v>0</v>
      </c>
      <c r="F235" s="706">
        <v>0</v>
      </c>
      <c r="G235" s="707">
        <v>0</v>
      </c>
      <c r="H235" s="707">
        <v>0</v>
      </c>
      <c r="I235" s="707">
        <v>261.84800000000001</v>
      </c>
      <c r="J235" s="707">
        <v>261.84800000000001</v>
      </c>
      <c r="K235" s="709">
        <v>0</v>
      </c>
      <c r="L235" s="270"/>
      <c r="M235" s="705" t="str">
        <f t="shared" si="3"/>
        <v/>
      </c>
    </row>
    <row r="236" spans="1:13" ht="14.45" customHeight="1" x14ac:dyDescent="0.2">
      <c r="A236" s="710" t="s">
        <v>560</v>
      </c>
      <c r="B236" s="706">
        <v>0</v>
      </c>
      <c r="C236" s="707">
        <v>374.26659999999998</v>
      </c>
      <c r="D236" s="707">
        <v>374.26659999999998</v>
      </c>
      <c r="E236" s="708">
        <v>0</v>
      </c>
      <c r="F236" s="706">
        <v>0</v>
      </c>
      <c r="G236" s="707">
        <v>0</v>
      </c>
      <c r="H236" s="707">
        <v>0</v>
      </c>
      <c r="I236" s="707">
        <v>261.84800000000001</v>
      </c>
      <c r="J236" s="707">
        <v>261.84800000000001</v>
      </c>
      <c r="K236" s="709">
        <v>0</v>
      </c>
      <c r="L236" s="270"/>
      <c r="M236" s="705" t="str">
        <f t="shared" si="3"/>
        <v/>
      </c>
    </row>
    <row r="237" spans="1:13" ht="14.45" customHeight="1" x14ac:dyDescent="0.2">
      <c r="A237" s="710" t="s">
        <v>561</v>
      </c>
      <c r="B237" s="706">
        <v>0</v>
      </c>
      <c r="C237" s="707">
        <v>374.26659999999998</v>
      </c>
      <c r="D237" s="707">
        <v>374.26659999999998</v>
      </c>
      <c r="E237" s="708">
        <v>0</v>
      </c>
      <c r="F237" s="706">
        <v>0</v>
      </c>
      <c r="G237" s="707">
        <v>0</v>
      </c>
      <c r="H237" s="707">
        <v>0</v>
      </c>
      <c r="I237" s="707">
        <v>261.84800000000001</v>
      </c>
      <c r="J237" s="707">
        <v>261.84800000000001</v>
      </c>
      <c r="K237" s="709">
        <v>0</v>
      </c>
      <c r="L237" s="270"/>
      <c r="M237" s="705" t="str">
        <f t="shared" si="3"/>
        <v>X</v>
      </c>
    </row>
    <row r="238" spans="1:13" ht="14.45" customHeight="1" x14ac:dyDescent="0.2">
      <c r="A238" s="710" t="s">
        <v>562</v>
      </c>
      <c r="B238" s="706">
        <v>0</v>
      </c>
      <c r="C238" s="707">
        <v>374.26659999999998</v>
      </c>
      <c r="D238" s="707">
        <v>374.26659999999998</v>
      </c>
      <c r="E238" s="708">
        <v>0</v>
      </c>
      <c r="F238" s="706">
        <v>0</v>
      </c>
      <c r="G238" s="707">
        <v>0</v>
      </c>
      <c r="H238" s="707">
        <v>0</v>
      </c>
      <c r="I238" s="707">
        <v>261.84800000000001</v>
      </c>
      <c r="J238" s="707">
        <v>261.84800000000001</v>
      </c>
      <c r="K238" s="709">
        <v>0</v>
      </c>
      <c r="L238" s="270"/>
      <c r="M238" s="705" t="str">
        <f t="shared" si="3"/>
        <v/>
      </c>
    </row>
    <row r="239" spans="1:13" ht="14.45" customHeight="1" x14ac:dyDescent="0.2">
      <c r="A239" s="710"/>
      <c r="B239" s="706"/>
      <c r="C239" s="707"/>
      <c r="D239" s="707"/>
      <c r="E239" s="708"/>
      <c r="F239" s="706"/>
      <c r="G239" s="707"/>
      <c r="H239" s="707"/>
      <c r="I239" s="707"/>
      <c r="J239" s="707"/>
      <c r="K239" s="709"/>
      <c r="L239" s="270"/>
      <c r="M239" s="705" t="str">
        <f t="shared" si="3"/>
        <v/>
      </c>
    </row>
    <row r="240" spans="1:13" ht="14.45" customHeight="1" x14ac:dyDescent="0.2">
      <c r="A240" s="710"/>
      <c r="B240" s="706"/>
      <c r="C240" s="707"/>
      <c r="D240" s="707"/>
      <c r="E240" s="708"/>
      <c r="F240" s="706"/>
      <c r="G240" s="707"/>
      <c r="H240" s="707"/>
      <c r="I240" s="707"/>
      <c r="J240" s="707"/>
      <c r="K240" s="709"/>
      <c r="L240" s="270"/>
      <c r="M240" s="705" t="str">
        <f t="shared" si="3"/>
        <v/>
      </c>
    </row>
    <row r="241" spans="1:13" ht="14.45" customHeight="1" x14ac:dyDescent="0.2">
      <c r="A241" s="710"/>
      <c r="B241" s="706"/>
      <c r="C241" s="707"/>
      <c r="D241" s="707"/>
      <c r="E241" s="708"/>
      <c r="F241" s="706"/>
      <c r="G241" s="707"/>
      <c r="H241" s="707"/>
      <c r="I241" s="707"/>
      <c r="J241" s="707"/>
      <c r="K241" s="709"/>
      <c r="L241" s="270"/>
      <c r="M241" s="705" t="str">
        <f t="shared" si="3"/>
        <v/>
      </c>
    </row>
    <row r="242" spans="1:13" ht="14.45" customHeight="1" x14ac:dyDescent="0.2">
      <c r="A242" s="710"/>
      <c r="B242" s="706"/>
      <c r="C242" s="707"/>
      <c r="D242" s="707"/>
      <c r="E242" s="708"/>
      <c r="F242" s="706"/>
      <c r="G242" s="707"/>
      <c r="H242" s="707"/>
      <c r="I242" s="707"/>
      <c r="J242" s="707"/>
      <c r="K242" s="709"/>
      <c r="L242" s="270"/>
      <c r="M242" s="705" t="str">
        <f t="shared" si="3"/>
        <v/>
      </c>
    </row>
    <row r="243" spans="1:13" ht="14.45" customHeight="1" x14ac:dyDescent="0.2">
      <c r="A243" s="710"/>
      <c r="B243" s="706"/>
      <c r="C243" s="707"/>
      <c r="D243" s="707"/>
      <c r="E243" s="708"/>
      <c r="F243" s="706"/>
      <c r="G243" s="707"/>
      <c r="H243" s="707"/>
      <c r="I243" s="707"/>
      <c r="J243" s="707"/>
      <c r="K243" s="709"/>
      <c r="L243" s="270"/>
      <c r="M243" s="705" t="str">
        <f t="shared" si="3"/>
        <v/>
      </c>
    </row>
    <row r="244" spans="1:13" ht="14.45" customHeight="1" x14ac:dyDescent="0.2">
      <c r="A244" s="710"/>
      <c r="B244" s="706"/>
      <c r="C244" s="707"/>
      <c r="D244" s="707"/>
      <c r="E244" s="708"/>
      <c r="F244" s="706"/>
      <c r="G244" s="707"/>
      <c r="H244" s="707"/>
      <c r="I244" s="707"/>
      <c r="J244" s="707"/>
      <c r="K244" s="709"/>
      <c r="L244" s="270"/>
      <c r="M244" s="705" t="str">
        <f t="shared" si="3"/>
        <v/>
      </c>
    </row>
    <row r="245" spans="1:13" ht="14.45" customHeight="1" x14ac:dyDescent="0.2">
      <c r="A245" s="710"/>
      <c r="B245" s="706"/>
      <c r="C245" s="707"/>
      <c r="D245" s="707"/>
      <c r="E245" s="708"/>
      <c r="F245" s="706"/>
      <c r="G245" s="707"/>
      <c r="H245" s="707"/>
      <c r="I245" s="707"/>
      <c r="J245" s="707"/>
      <c r="K245" s="709"/>
      <c r="L245" s="270"/>
      <c r="M245" s="705" t="str">
        <f t="shared" si="3"/>
        <v/>
      </c>
    </row>
    <row r="246" spans="1:13" ht="14.45" customHeight="1" x14ac:dyDescent="0.2">
      <c r="A246" s="710"/>
      <c r="B246" s="706"/>
      <c r="C246" s="707"/>
      <c r="D246" s="707"/>
      <c r="E246" s="708"/>
      <c r="F246" s="706"/>
      <c r="G246" s="707"/>
      <c r="H246" s="707"/>
      <c r="I246" s="707"/>
      <c r="J246" s="707"/>
      <c r="K246" s="709"/>
      <c r="L246" s="270"/>
      <c r="M246" s="705" t="str">
        <f t="shared" si="3"/>
        <v/>
      </c>
    </row>
    <row r="247" spans="1:13" ht="14.45" customHeight="1" x14ac:dyDescent="0.2">
      <c r="A247" s="710"/>
      <c r="B247" s="706"/>
      <c r="C247" s="707"/>
      <c r="D247" s="707"/>
      <c r="E247" s="708"/>
      <c r="F247" s="706"/>
      <c r="G247" s="707"/>
      <c r="H247" s="707"/>
      <c r="I247" s="707"/>
      <c r="J247" s="707"/>
      <c r="K247" s="709"/>
      <c r="L247" s="270"/>
      <c r="M247" s="705" t="str">
        <f t="shared" si="3"/>
        <v/>
      </c>
    </row>
    <row r="248" spans="1:13" ht="14.45" customHeight="1" x14ac:dyDescent="0.2">
      <c r="A248" s="710"/>
      <c r="B248" s="706"/>
      <c r="C248" s="707"/>
      <c r="D248" s="707"/>
      <c r="E248" s="708"/>
      <c r="F248" s="706"/>
      <c r="G248" s="707"/>
      <c r="H248" s="707"/>
      <c r="I248" s="707"/>
      <c r="J248" s="707"/>
      <c r="K248" s="709"/>
      <c r="L248" s="270"/>
      <c r="M248" s="705" t="str">
        <f t="shared" si="3"/>
        <v/>
      </c>
    </row>
    <row r="249" spans="1:13" ht="14.45" customHeight="1" x14ac:dyDescent="0.2">
      <c r="A249" s="710"/>
      <c r="B249" s="706"/>
      <c r="C249" s="707"/>
      <c r="D249" s="707"/>
      <c r="E249" s="708"/>
      <c r="F249" s="706"/>
      <c r="G249" s="707"/>
      <c r="H249" s="707"/>
      <c r="I249" s="707"/>
      <c r="J249" s="707"/>
      <c r="K249" s="709"/>
      <c r="L249" s="270"/>
      <c r="M249" s="705" t="str">
        <f t="shared" si="3"/>
        <v/>
      </c>
    </row>
    <row r="250" spans="1:13" ht="14.45" customHeight="1" x14ac:dyDescent="0.2">
      <c r="A250" s="710"/>
      <c r="B250" s="706"/>
      <c r="C250" s="707"/>
      <c r="D250" s="707"/>
      <c r="E250" s="708"/>
      <c r="F250" s="706"/>
      <c r="G250" s="707"/>
      <c r="H250" s="707"/>
      <c r="I250" s="707"/>
      <c r="J250" s="707"/>
      <c r="K250" s="709"/>
      <c r="L250" s="270"/>
      <c r="M250" s="705" t="str">
        <f t="shared" si="3"/>
        <v/>
      </c>
    </row>
    <row r="251" spans="1:13" ht="14.45" customHeight="1" x14ac:dyDescent="0.2">
      <c r="A251" s="710"/>
      <c r="B251" s="706"/>
      <c r="C251" s="707"/>
      <c r="D251" s="707"/>
      <c r="E251" s="708"/>
      <c r="F251" s="706"/>
      <c r="G251" s="707"/>
      <c r="H251" s="707"/>
      <c r="I251" s="707"/>
      <c r="J251" s="707"/>
      <c r="K251" s="709"/>
      <c r="L251" s="270"/>
      <c r="M251" s="705" t="str">
        <f t="shared" si="3"/>
        <v/>
      </c>
    </row>
    <row r="252" spans="1:13" ht="14.45" customHeight="1" x14ac:dyDescent="0.2">
      <c r="A252" s="710"/>
      <c r="B252" s="706"/>
      <c r="C252" s="707"/>
      <c r="D252" s="707"/>
      <c r="E252" s="708"/>
      <c r="F252" s="706"/>
      <c r="G252" s="707"/>
      <c r="H252" s="707"/>
      <c r="I252" s="707"/>
      <c r="J252" s="707"/>
      <c r="K252" s="709"/>
      <c r="L252" s="270"/>
      <c r="M252" s="705" t="str">
        <f t="shared" si="3"/>
        <v/>
      </c>
    </row>
    <row r="253" spans="1:13" ht="14.45" customHeight="1" x14ac:dyDescent="0.2">
      <c r="A253" s="710"/>
      <c r="B253" s="706"/>
      <c r="C253" s="707"/>
      <c r="D253" s="707"/>
      <c r="E253" s="708"/>
      <c r="F253" s="706"/>
      <c r="G253" s="707"/>
      <c r="H253" s="707"/>
      <c r="I253" s="707"/>
      <c r="J253" s="707"/>
      <c r="K253" s="709"/>
      <c r="L253" s="270"/>
      <c r="M253" s="705" t="str">
        <f t="shared" si="3"/>
        <v/>
      </c>
    </row>
    <row r="254" spans="1:13" ht="14.45" customHeight="1" x14ac:dyDescent="0.2">
      <c r="A254" s="710"/>
      <c r="B254" s="706"/>
      <c r="C254" s="707"/>
      <c r="D254" s="707"/>
      <c r="E254" s="708"/>
      <c r="F254" s="706"/>
      <c r="G254" s="707"/>
      <c r="H254" s="707"/>
      <c r="I254" s="707"/>
      <c r="J254" s="707"/>
      <c r="K254" s="709"/>
      <c r="L254" s="270"/>
      <c r="M254" s="705" t="str">
        <f t="shared" si="3"/>
        <v/>
      </c>
    </row>
    <row r="255" spans="1:13" ht="14.45" customHeight="1" x14ac:dyDescent="0.2">
      <c r="A255" s="710"/>
      <c r="B255" s="706"/>
      <c r="C255" s="707"/>
      <c r="D255" s="707"/>
      <c r="E255" s="708"/>
      <c r="F255" s="706"/>
      <c r="G255" s="707"/>
      <c r="H255" s="707"/>
      <c r="I255" s="707"/>
      <c r="J255" s="707"/>
      <c r="K255" s="709"/>
      <c r="L255" s="270"/>
      <c r="M255" s="705" t="str">
        <f t="shared" si="3"/>
        <v/>
      </c>
    </row>
    <row r="256" spans="1:13" ht="14.45" customHeight="1" x14ac:dyDescent="0.2">
      <c r="A256" s="710"/>
      <c r="B256" s="706"/>
      <c r="C256" s="707"/>
      <c r="D256" s="707"/>
      <c r="E256" s="708"/>
      <c r="F256" s="706"/>
      <c r="G256" s="707"/>
      <c r="H256" s="707"/>
      <c r="I256" s="707"/>
      <c r="J256" s="707"/>
      <c r="K256" s="709"/>
      <c r="L256" s="270"/>
      <c r="M256" s="705" t="str">
        <f t="shared" si="3"/>
        <v/>
      </c>
    </row>
    <row r="257" spans="1:13" ht="14.45" customHeight="1" x14ac:dyDescent="0.2">
      <c r="A257" s="710"/>
      <c r="B257" s="706"/>
      <c r="C257" s="707"/>
      <c r="D257" s="707"/>
      <c r="E257" s="708"/>
      <c r="F257" s="706"/>
      <c r="G257" s="707"/>
      <c r="H257" s="707"/>
      <c r="I257" s="707"/>
      <c r="J257" s="707"/>
      <c r="K257" s="709"/>
      <c r="L257" s="270"/>
      <c r="M257" s="705" t="str">
        <f t="shared" si="3"/>
        <v/>
      </c>
    </row>
    <row r="258" spans="1:13" ht="14.45" customHeight="1" x14ac:dyDescent="0.2">
      <c r="A258" s="710"/>
      <c r="B258" s="706"/>
      <c r="C258" s="707"/>
      <c r="D258" s="707"/>
      <c r="E258" s="708"/>
      <c r="F258" s="706"/>
      <c r="G258" s="707"/>
      <c r="H258" s="707"/>
      <c r="I258" s="707"/>
      <c r="J258" s="707"/>
      <c r="K258" s="709"/>
      <c r="L258" s="270"/>
      <c r="M258" s="705" t="str">
        <f t="shared" si="3"/>
        <v/>
      </c>
    </row>
    <row r="259" spans="1:13" ht="14.45" customHeight="1" x14ac:dyDescent="0.2">
      <c r="A259" s="710"/>
      <c r="B259" s="706"/>
      <c r="C259" s="707"/>
      <c r="D259" s="707"/>
      <c r="E259" s="708"/>
      <c r="F259" s="706"/>
      <c r="G259" s="707"/>
      <c r="H259" s="707"/>
      <c r="I259" s="707"/>
      <c r="J259" s="707"/>
      <c r="K259" s="709"/>
      <c r="L259" s="270"/>
      <c r="M259" s="705" t="str">
        <f t="shared" si="3"/>
        <v/>
      </c>
    </row>
    <row r="260" spans="1:13" ht="14.45" customHeight="1" x14ac:dyDescent="0.2">
      <c r="A260" s="710"/>
      <c r="B260" s="706"/>
      <c r="C260" s="707"/>
      <c r="D260" s="707"/>
      <c r="E260" s="708"/>
      <c r="F260" s="706"/>
      <c r="G260" s="707"/>
      <c r="H260" s="707"/>
      <c r="I260" s="707"/>
      <c r="J260" s="707"/>
      <c r="K260" s="709"/>
      <c r="L260" s="270"/>
      <c r="M260" s="705" t="str">
        <f t="shared" si="3"/>
        <v/>
      </c>
    </row>
    <row r="261" spans="1:13" ht="14.45" customHeight="1" x14ac:dyDescent="0.2">
      <c r="A261" s="710"/>
      <c r="B261" s="706"/>
      <c r="C261" s="707"/>
      <c r="D261" s="707"/>
      <c r="E261" s="708"/>
      <c r="F261" s="706"/>
      <c r="G261" s="707"/>
      <c r="H261" s="707"/>
      <c r="I261" s="707"/>
      <c r="J261" s="707"/>
      <c r="K261" s="709"/>
      <c r="L261" s="270"/>
      <c r="M261" s="705" t="str">
        <f t="shared" si="3"/>
        <v/>
      </c>
    </row>
    <row r="262" spans="1:13" ht="14.45" customHeight="1" x14ac:dyDescent="0.2">
      <c r="A262" s="710"/>
      <c r="B262" s="706"/>
      <c r="C262" s="707"/>
      <c r="D262" s="707"/>
      <c r="E262" s="708"/>
      <c r="F262" s="706"/>
      <c r="G262" s="707"/>
      <c r="H262" s="707"/>
      <c r="I262" s="707"/>
      <c r="J262" s="707"/>
      <c r="K262" s="709"/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0"/>
      <c r="B263" s="706"/>
      <c r="C263" s="707"/>
      <c r="D263" s="707"/>
      <c r="E263" s="708"/>
      <c r="F263" s="706"/>
      <c r="G263" s="707"/>
      <c r="H263" s="707"/>
      <c r="I263" s="707"/>
      <c r="J263" s="707"/>
      <c r="K263" s="709"/>
      <c r="L263" s="270"/>
      <c r="M263" s="705" t="str">
        <f t="shared" si="4"/>
        <v/>
      </c>
    </row>
    <row r="264" spans="1:13" ht="14.45" customHeight="1" x14ac:dyDescent="0.2">
      <c r="A264" s="710"/>
      <c r="B264" s="706"/>
      <c r="C264" s="707"/>
      <c r="D264" s="707"/>
      <c r="E264" s="708"/>
      <c r="F264" s="706"/>
      <c r="G264" s="707"/>
      <c r="H264" s="707"/>
      <c r="I264" s="707"/>
      <c r="J264" s="707"/>
      <c r="K264" s="709"/>
      <c r="L264" s="270"/>
      <c r="M264" s="705" t="str">
        <f t="shared" si="4"/>
        <v/>
      </c>
    </row>
    <row r="265" spans="1:13" ht="14.45" customHeight="1" x14ac:dyDescent="0.2">
      <c r="A265" s="710"/>
      <c r="B265" s="706"/>
      <c r="C265" s="707"/>
      <c r="D265" s="707"/>
      <c r="E265" s="708"/>
      <c r="F265" s="706"/>
      <c r="G265" s="707"/>
      <c r="H265" s="707"/>
      <c r="I265" s="707"/>
      <c r="J265" s="707"/>
      <c r="K265" s="709"/>
      <c r="L265" s="270"/>
      <c r="M265" s="705" t="str">
        <f t="shared" si="4"/>
        <v/>
      </c>
    </row>
    <row r="266" spans="1:13" ht="14.45" customHeight="1" x14ac:dyDescent="0.2">
      <c r="A266" s="710"/>
      <c r="B266" s="706"/>
      <c r="C266" s="707"/>
      <c r="D266" s="707"/>
      <c r="E266" s="708"/>
      <c r="F266" s="706"/>
      <c r="G266" s="707"/>
      <c r="H266" s="707"/>
      <c r="I266" s="707"/>
      <c r="J266" s="707"/>
      <c r="K266" s="709"/>
      <c r="L266" s="270"/>
      <c r="M266" s="705" t="str">
        <f t="shared" si="4"/>
        <v/>
      </c>
    </row>
    <row r="267" spans="1:13" ht="14.45" customHeight="1" x14ac:dyDescent="0.2">
      <c r="A267" s="710"/>
      <c r="B267" s="706"/>
      <c r="C267" s="707"/>
      <c r="D267" s="707"/>
      <c r="E267" s="708"/>
      <c r="F267" s="706"/>
      <c r="G267" s="707"/>
      <c r="H267" s="707"/>
      <c r="I267" s="707"/>
      <c r="J267" s="707"/>
      <c r="K267" s="709"/>
      <c r="L267" s="270"/>
      <c r="M267" s="705" t="str">
        <f t="shared" si="4"/>
        <v/>
      </c>
    </row>
    <row r="268" spans="1:13" ht="14.45" customHeight="1" x14ac:dyDescent="0.2">
      <c r="A268" s="710"/>
      <c r="B268" s="706"/>
      <c r="C268" s="707"/>
      <c r="D268" s="707"/>
      <c r="E268" s="708"/>
      <c r="F268" s="706"/>
      <c r="G268" s="707"/>
      <c r="H268" s="707"/>
      <c r="I268" s="707"/>
      <c r="J268" s="707"/>
      <c r="K268" s="709"/>
      <c r="L268" s="270"/>
      <c r="M268" s="705" t="str">
        <f t="shared" si="4"/>
        <v/>
      </c>
    </row>
    <row r="269" spans="1:13" ht="14.45" customHeight="1" x14ac:dyDescent="0.2">
      <c r="A269" s="710"/>
      <c r="B269" s="706"/>
      <c r="C269" s="707"/>
      <c r="D269" s="707"/>
      <c r="E269" s="708"/>
      <c r="F269" s="706"/>
      <c r="G269" s="707"/>
      <c r="H269" s="707"/>
      <c r="I269" s="707"/>
      <c r="J269" s="707"/>
      <c r="K269" s="709"/>
      <c r="L269" s="270"/>
      <c r="M269" s="705" t="str">
        <f t="shared" si="4"/>
        <v/>
      </c>
    </row>
    <row r="270" spans="1:13" ht="14.45" customHeight="1" x14ac:dyDescent="0.2">
      <c r="A270" s="710"/>
      <c r="B270" s="706"/>
      <c r="C270" s="707"/>
      <c r="D270" s="707"/>
      <c r="E270" s="708"/>
      <c r="F270" s="706"/>
      <c r="G270" s="707"/>
      <c r="H270" s="707"/>
      <c r="I270" s="707"/>
      <c r="J270" s="707"/>
      <c r="K270" s="709"/>
      <c r="L270" s="270"/>
      <c r="M270" s="705" t="str">
        <f t="shared" si="4"/>
        <v/>
      </c>
    </row>
    <row r="271" spans="1:13" ht="14.45" customHeight="1" x14ac:dyDescent="0.2">
      <c r="A271" s="710"/>
      <c r="B271" s="706"/>
      <c r="C271" s="707"/>
      <c r="D271" s="707"/>
      <c r="E271" s="708"/>
      <c r="F271" s="706"/>
      <c r="G271" s="707"/>
      <c r="H271" s="707"/>
      <c r="I271" s="707"/>
      <c r="J271" s="707"/>
      <c r="K271" s="709"/>
      <c r="L271" s="270"/>
      <c r="M271" s="705" t="str">
        <f t="shared" si="4"/>
        <v/>
      </c>
    </row>
    <row r="272" spans="1:13" ht="14.45" customHeight="1" x14ac:dyDescent="0.2">
      <c r="A272" s="710"/>
      <c r="B272" s="706"/>
      <c r="C272" s="707"/>
      <c r="D272" s="707"/>
      <c r="E272" s="708"/>
      <c r="F272" s="706"/>
      <c r="G272" s="707"/>
      <c r="H272" s="707"/>
      <c r="I272" s="707"/>
      <c r="J272" s="707"/>
      <c r="K272" s="709"/>
      <c r="L272" s="270"/>
      <c r="M272" s="705" t="str">
        <f t="shared" si="4"/>
        <v/>
      </c>
    </row>
    <row r="273" spans="1:13" ht="14.45" customHeight="1" x14ac:dyDescent="0.2">
      <c r="A273" s="710"/>
      <c r="B273" s="706"/>
      <c r="C273" s="707"/>
      <c r="D273" s="707"/>
      <c r="E273" s="708"/>
      <c r="F273" s="706"/>
      <c r="G273" s="707"/>
      <c r="H273" s="707"/>
      <c r="I273" s="707"/>
      <c r="J273" s="707"/>
      <c r="K273" s="709"/>
      <c r="L273" s="270"/>
      <c r="M273" s="705" t="str">
        <f t="shared" si="4"/>
        <v/>
      </c>
    </row>
    <row r="274" spans="1:13" ht="14.45" customHeight="1" x14ac:dyDescent="0.2">
      <c r="A274" s="710"/>
      <c r="B274" s="706"/>
      <c r="C274" s="707"/>
      <c r="D274" s="707"/>
      <c r="E274" s="708"/>
      <c r="F274" s="706"/>
      <c r="G274" s="707"/>
      <c r="H274" s="707"/>
      <c r="I274" s="707"/>
      <c r="J274" s="707"/>
      <c r="K274" s="709"/>
      <c r="L274" s="270"/>
      <c r="M274" s="705" t="str">
        <f t="shared" si="4"/>
        <v/>
      </c>
    </row>
    <row r="275" spans="1:13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</row>
    <row r="276" spans="1:13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</row>
    <row r="277" spans="1:13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</row>
    <row r="278" spans="1:13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</row>
    <row r="279" spans="1:13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</row>
    <row r="280" spans="1:13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</row>
    <row r="281" spans="1:13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</row>
    <row r="282" spans="1:13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</row>
    <row r="283" spans="1:13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</row>
    <row r="284" spans="1:13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</row>
    <row r="285" spans="1:13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</row>
    <row r="286" spans="1:13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</row>
    <row r="287" spans="1:13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</row>
    <row r="288" spans="1:13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</row>
    <row r="289" spans="1:13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</row>
    <row r="290" spans="1:13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</row>
    <row r="291" spans="1:13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</row>
    <row r="292" spans="1:13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</row>
    <row r="293" spans="1:13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</row>
    <row r="294" spans="1:13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</row>
    <row r="295" spans="1:13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</row>
    <row r="296" spans="1:13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</row>
    <row r="297" spans="1:13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</row>
    <row r="298" spans="1:13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</row>
    <row r="299" spans="1:13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</row>
    <row r="300" spans="1:13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</row>
    <row r="301" spans="1:13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</row>
    <row r="302" spans="1:13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</row>
    <row r="303" spans="1:13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</row>
    <row r="304" spans="1:13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</row>
    <row r="305" spans="1:13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</row>
    <row r="306" spans="1:13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</row>
    <row r="307" spans="1:13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</row>
    <row r="308" spans="1:13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</row>
    <row r="309" spans="1:13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</row>
    <row r="310" spans="1:13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</row>
    <row r="311" spans="1:13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</row>
    <row r="312" spans="1:13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</row>
    <row r="313" spans="1:13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</row>
    <row r="314" spans="1:13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</row>
    <row r="315" spans="1:13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</row>
    <row r="316" spans="1:13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</row>
    <row r="317" spans="1:13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</row>
    <row r="318" spans="1:13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</row>
    <row r="319" spans="1:13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</row>
    <row r="320" spans="1:13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</row>
    <row r="321" spans="1:13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</row>
    <row r="322" spans="1:13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</row>
    <row r="323" spans="1:13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</row>
    <row r="324" spans="1:13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</row>
    <row r="325" spans="1:13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</row>
    <row r="326" spans="1:13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</row>
    <row r="328" spans="1:13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</row>
    <row r="329" spans="1:13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</row>
    <row r="330" spans="1:13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</row>
    <row r="331" spans="1:13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</row>
    <row r="332" spans="1:13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</row>
    <row r="333" spans="1:13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</row>
    <row r="334" spans="1:13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</row>
    <row r="335" spans="1:13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</row>
    <row r="336" spans="1:13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</row>
    <row r="337" spans="1:13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</row>
    <row r="338" spans="1:13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</row>
    <row r="339" spans="1:13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</row>
    <row r="340" spans="1:13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</row>
    <row r="341" spans="1:13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</row>
    <row r="342" spans="1:13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</row>
    <row r="343" spans="1:13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</row>
    <row r="344" spans="1:13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</row>
    <row r="345" spans="1:13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</row>
    <row r="346" spans="1:13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</row>
    <row r="347" spans="1:13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</row>
    <row r="348" spans="1:13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</row>
    <row r="349" spans="1:13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</row>
    <row r="350" spans="1:13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</row>
    <row r="351" spans="1:13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</row>
    <row r="352" spans="1:13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</row>
    <row r="353" spans="1:13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</row>
    <row r="354" spans="1:13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</row>
    <row r="355" spans="1:13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</row>
    <row r="356" spans="1:13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</row>
    <row r="357" spans="1:13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</row>
    <row r="358" spans="1:13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</row>
    <row r="359" spans="1:13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</row>
    <row r="360" spans="1:13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</row>
    <row r="361" spans="1:13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</row>
    <row r="362" spans="1:13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</row>
    <row r="363" spans="1:13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</row>
    <row r="364" spans="1:13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</row>
    <row r="365" spans="1:13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</row>
    <row r="366" spans="1:13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</row>
    <row r="367" spans="1:13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</row>
    <row r="368" spans="1:13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</row>
    <row r="369" spans="1:13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</row>
    <row r="370" spans="1:13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</row>
    <row r="371" spans="1:13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</row>
    <row r="372" spans="1:13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</row>
    <row r="373" spans="1:13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</row>
    <row r="374" spans="1:13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</row>
    <row r="375" spans="1:13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</row>
    <row r="376" spans="1:13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</row>
    <row r="377" spans="1:13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</row>
    <row r="378" spans="1:13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</row>
    <row r="379" spans="1:13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</row>
    <row r="380" spans="1:13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</row>
    <row r="381" spans="1:13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</row>
    <row r="382" spans="1:13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</row>
    <row r="383" spans="1:13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</row>
    <row r="384" spans="1:13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</row>
    <row r="385" spans="1:13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</row>
    <row r="386" spans="1:13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</row>
    <row r="387" spans="1:13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</row>
    <row r="388" spans="1:13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</row>
    <row r="389" spans="1:13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</row>
    <row r="390" spans="1:13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</row>
    <row r="392" spans="1:13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</row>
    <row r="393" spans="1:13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</row>
    <row r="394" spans="1:13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</row>
    <row r="395" spans="1:13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</row>
    <row r="396" spans="1:13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</row>
    <row r="397" spans="1:13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</row>
    <row r="398" spans="1:13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</row>
    <row r="399" spans="1:13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</row>
    <row r="400" spans="1:13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</row>
    <row r="401" spans="1:13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</row>
    <row r="402" spans="1:13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</row>
    <row r="403" spans="1:13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</row>
    <row r="404" spans="1:13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</row>
    <row r="405" spans="1:13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</row>
    <row r="406" spans="1:13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</row>
    <row r="407" spans="1:13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</row>
    <row r="408" spans="1:13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</row>
    <row r="409" spans="1:13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</row>
    <row r="410" spans="1:13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</row>
    <row r="411" spans="1:13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</row>
    <row r="412" spans="1:13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</row>
    <row r="413" spans="1:13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</row>
    <row r="414" spans="1:13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</row>
    <row r="415" spans="1:13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</row>
    <row r="416" spans="1:13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</row>
    <row r="417" spans="1:13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</row>
    <row r="418" spans="1:13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</row>
    <row r="419" spans="1:13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</row>
    <row r="420" spans="1:13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</row>
    <row r="421" spans="1:13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</row>
    <row r="422" spans="1:13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</row>
    <row r="423" spans="1:13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</row>
    <row r="424" spans="1:13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</row>
    <row r="425" spans="1:13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</row>
    <row r="426" spans="1:13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</row>
    <row r="427" spans="1:13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</row>
    <row r="428" spans="1:13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</row>
    <row r="429" spans="1:13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</row>
    <row r="430" spans="1:13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</row>
    <row r="431" spans="1:13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</row>
    <row r="432" spans="1:13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</row>
    <row r="433" spans="1:13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</row>
    <row r="434" spans="1:13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</row>
    <row r="435" spans="1:13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</row>
    <row r="436" spans="1:13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</row>
    <row r="437" spans="1:13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</row>
    <row r="438" spans="1:13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</row>
    <row r="439" spans="1:13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</row>
    <row r="440" spans="1:13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</row>
    <row r="441" spans="1:13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</row>
    <row r="442" spans="1:13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</row>
    <row r="443" spans="1:13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</row>
    <row r="444" spans="1:13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</row>
    <row r="445" spans="1:13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</row>
    <row r="446" spans="1:13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</row>
    <row r="447" spans="1:13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</row>
    <row r="448" spans="1:13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</row>
    <row r="449" spans="1:13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</row>
    <row r="450" spans="1:13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</row>
    <row r="451" spans="1:13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</row>
    <row r="452" spans="1:13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</row>
    <row r="453" spans="1:13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</row>
    <row r="454" spans="1:13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</row>
    <row r="456" spans="1:13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</row>
    <row r="457" spans="1:13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</row>
    <row r="458" spans="1:13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</row>
    <row r="459" spans="1:13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</row>
    <row r="460" spans="1:13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</row>
    <row r="461" spans="1:13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</row>
    <row r="462" spans="1:13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</row>
    <row r="463" spans="1:13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</row>
    <row r="464" spans="1:13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</row>
    <row r="465" spans="1:13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</row>
    <row r="466" spans="1:13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</row>
    <row r="467" spans="1:13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</row>
    <row r="468" spans="1:13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</row>
    <row r="469" spans="1:13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</row>
    <row r="470" spans="1:13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</row>
    <row r="471" spans="1:13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</row>
    <row r="472" spans="1:13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</row>
    <row r="473" spans="1:13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</row>
    <row r="474" spans="1:13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</row>
    <row r="475" spans="1:13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</row>
    <row r="476" spans="1:13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</row>
    <row r="477" spans="1:13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</row>
    <row r="478" spans="1:13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</row>
    <row r="479" spans="1:13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</row>
    <row r="480" spans="1:13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</row>
    <row r="481" spans="1:13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</row>
    <row r="482" spans="1:13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</row>
    <row r="483" spans="1:13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</row>
    <row r="484" spans="1:13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</row>
    <row r="485" spans="1:13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</row>
    <row r="486" spans="1:13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</row>
    <row r="487" spans="1:13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</row>
    <row r="488" spans="1:13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</row>
    <row r="489" spans="1:13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</row>
    <row r="490" spans="1:13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</row>
    <row r="491" spans="1:13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</row>
    <row r="492" spans="1:13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</row>
    <row r="493" spans="1:13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</row>
    <row r="494" spans="1:13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</row>
    <row r="495" spans="1:13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</row>
    <row r="496" spans="1:13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</row>
    <row r="497" spans="1:13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</row>
    <row r="498" spans="1:13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</row>
    <row r="499" spans="1:13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</row>
    <row r="500" spans="1:13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</row>
    <row r="501" spans="1:13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</row>
    <row r="502" spans="1:13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</row>
    <row r="503" spans="1:13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</row>
    <row r="504" spans="1:13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</row>
    <row r="505" spans="1:13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</row>
    <row r="506" spans="1:13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</row>
    <row r="507" spans="1:13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</row>
    <row r="508" spans="1:13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</row>
    <row r="509" spans="1:13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</row>
    <row r="510" spans="1:13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</row>
    <row r="511" spans="1:13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</row>
    <row r="512" spans="1:13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</row>
    <row r="513" spans="1:13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</row>
    <row r="514" spans="1:13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</row>
    <row r="515" spans="1:13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</row>
    <row r="516" spans="1:13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</row>
    <row r="517" spans="1:13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</row>
    <row r="518" spans="1:13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</row>
    <row r="520" spans="1:13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</row>
    <row r="521" spans="1:13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</row>
    <row r="522" spans="1:13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</row>
    <row r="523" spans="1:13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</row>
    <row r="524" spans="1:13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</row>
    <row r="525" spans="1:13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</row>
    <row r="526" spans="1:13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</row>
    <row r="527" spans="1:13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</row>
    <row r="528" spans="1:13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</row>
    <row r="529" spans="1:13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</row>
    <row r="530" spans="1:13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</row>
    <row r="531" spans="1:13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</row>
    <row r="532" spans="1:13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</row>
    <row r="533" spans="1:13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</row>
    <row r="534" spans="1:13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</row>
    <row r="535" spans="1:13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</row>
    <row r="536" spans="1:13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</row>
    <row r="537" spans="1:13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</row>
    <row r="538" spans="1:13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</row>
    <row r="539" spans="1:13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</row>
    <row r="540" spans="1:13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</row>
    <row r="541" spans="1:13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</row>
    <row r="542" spans="1:13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</row>
    <row r="543" spans="1:13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</row>
    <row r="544" spans="1:13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</row>
    <row r="545" spans="1:13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</row>
    <row r="546" spans="1:13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</row>
    <row r="547" spans="1:13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</row>
    <row r="548" spans="1:13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</row>
    <row r="549" spans="1:13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</row>
    <row r="550" spans="1:13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</row>
    <row r="551" spans="1:13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</row>
    <row r="552" spans="1:13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</row>
    <row r="553" spans="1:13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</row>
    <row r="554" spans="1:13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</row>
    <row r="555" spans="1:13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</row>
    <row r="556" spans="1:13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</row>
    <row r="557" spans="1:13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</row>
    <row r="558" spans="1:13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</row>
    <row r="559" spans="1:13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</row>
    <row r="560" spans="1:13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</row>
    <row r="561" spans="1:13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</row>
    <row r="562" spans="1:13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</row>
    <row r="563" spans="1:13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</row>
    <row r="564" spans="1:13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</row>
    <row r="565" spans="1:13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</row>
    <row r="566" spans="1:13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</row>
    <row r="567" spans="1:13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</row>
    <row r="568" spans="1:13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</row>
    <row r="569" spans="1:13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</row>
    <row r="570" spans="1:13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</row>
    <row r="571" spans="1:13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</row>
    <row r="572" spans="1:13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</row>
    <row r="573" spans="1:13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</row>
    <row r="574" spans="1:13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</row>
    <row r="575" spans="1:13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</row>
    <row r="576" spans="1:13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</row>
    <row r="577" spans="1:13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</row>
    <row r="578" spans="1:13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</row>
    <row r="579" spans="1:13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</row>
    <row r="580" spans="1:13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</row>
    <row r="581" spans="1:13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</row>
    <row r="582" spans="1:13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</row>
    <row r="584" spans="1:13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</row>
    <row r="585" spans="1:13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</row>
    <row r="586" spans="1:13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</row>
    <row r="587" spans="1:13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</row>
    <row r="588" spans="1:13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</row>
    <row r="589" spans="1:13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</row>
    <row r="590" spans="1:13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</row>
    <row r="591" spans="1:13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</row>
    <row r="592" spans="1:13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</row>
    <row r="593" spans="1:13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</row>
    <row r="594" spans="1:13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</row>
    <row r="595" spans="1:13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</row>
    <row r="596" spans="1:13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</row>
    <row r="597" spans="1:13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</row>
    <row r="598" spans="1:13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</row>
    <row r="599" spans="1:13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</row>
    <row r="600" spans="1:13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</row>
    <row r="601" spans="1:13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</row>
    <row r="602" spans="1:13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</row>
    <row r="603" spans="1:13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</row>
    <row r="604" spans="1:13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</row>
    <row r="605" spans="1:13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</row>
    <row r="606" spans="1:13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</row>
    <row r="607" spans="1:13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</row>
    <row r="608" spans="1:13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</row>
    <row r="609" spans="1:13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</row>
    <row r="610" spans="1:13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</row>
    <row r="611" spans="1:13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</row>
    <row r="612" spans="1:13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</row>
    <row r="613" spans="1:13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</row>
    <row r="614" spans="1:13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</row>
    <row r="615" spans="1:13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</row>
    <row r="616" spans="1:13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</row>
    <row r="617" spans="1:13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</row>
    <row r="618" spans="1:13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</row>
    <row r="619" spans="1:13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</row>
    <row r="620" spans="1:13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</row>
    <row r="621" spans="1:13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</row>
    <row r="622" spans="1:13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</row>
    <row r="623" spans="1:13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</row>
    <row r="624" spans="1:13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</row>
    <row r="625" spans="1:13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</row>
    <row r="626" spans="1:13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</row>
    <row r="627" spans="1:13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</row>
    <row r="628" spans="1:13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</row>
    <row r="629" spans="1:13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</row>
    <row r="630" spans="1:13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</row>
    <row r="631" spans="1:13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</row>
    <row r="632" spans="1:13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</row>
    <row r="633" spans="1:13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</row>
    <row r="634" spans="1:13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</row>
    <row r="635" spans="1:13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</row>
    <row r="636" spans="1:13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</row>
    <row r="637" spans="1:13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</row>
    <row r="638" spans="1:13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</row>
    <row r="639" spans="1:13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</row>
    <row r="640" spans="1:13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</row>
    <row r="641" spans="1:13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</row>
    <row r="642" spans="1:13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</row>
    <row r="643" spans="1:13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</row>
    <row r="644" spans="1:13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</row>
    <row r="645" spans="1:13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</row>
    <row r="646" spans="1:13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</row>
    <row r="648" spans="1:13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</row>
    <row r="649" spans="1:13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</row>
    <row r="650" spans="1:13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</row>
    <row r="651" spans="1:13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</row>
    <row r="652" spans="1:13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</row>
    <row r="653" spans="1:13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</row>
    <row r="654" spans="1:13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</row>
    <row r="655" spans="1:13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</row>
    <row r="656" spans="1:13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</row>
    <row r="657" spans="1:13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</row>
    <row r="658" spans="1:13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</row>
    <row r="659" spans="1:13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</row>
    <row r="660" spans="1:13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</row>
    <row r="661" spans="1:13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</row>
    <row r="662" spans="1:13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</row>
    <row r="663" spans="1:13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</row>
    <row r="664" spans="1:13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</row>
    <row r="665" spans="1:13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</row>
    <row r="666" spans="1:13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</row>
    <row r="667" spans="1:13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</row>
    <row r="668" spans="1:13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</row>
    <row r="669" spans="1:13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</row>
    <row r="670" spans="1:13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</row>
    <row r="671" spans="1:13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</row>
    <row r="672" spans="1:13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</row>
    <row r="673" spans="1:13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</row>
    <row r="674" spans="1:13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</row>
    <row r="675" spans="1:13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</row>
    <row r="676" spans="1:13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</row>
    <row r="677" spans="1:13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</row>
    <row r="678" spans="1:13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</row>
    <row r="679" spans="1:13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</row>
    <row r="680" spans="1:13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</row>
    <row r="681" spans="1:13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</row>
    <row r="682" spans="1:13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</row>
    <row r="683" spans="1:13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</row>
    <row r="684" spans="1:13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</row>
    <row r="685" spans="1:13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</row>
    <row r="686" spans="1:13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</row>
    <row r="687" spans="1:13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</row>
    <row r="688" spans="1:13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</row>
    <row r="689" spans="1:13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</row>
    <row r="690" spans="1:13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</row>
    <row r="691" spans="1:13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</row>
    <row r="692" spans="1:13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</row>
    <row r="693" spans="1:13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</row>
    <row r="694" spans="1:13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</row>
    <row r="695" spans="1:13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</row>
    <row r="696" spans="1:13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</row>
    <row r="697" spans="1:13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</row>
    <row r="698" spans="1:13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</row>
    <row r="699" spans="1:13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</row>
    <row r="700" spans="1:13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</row>
    <row r="701" spans="1:13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</row>
    <row r="702" spans="1:13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</row>
    <row r="703" spans="1:13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</row>
    <row r="704" spans="1:13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</row>
    <row r="705" spans="1:13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</row>
    <row r="706" spans="1:13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</row>
    <row r="707" spans="1:13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</row>
    <row r="708" spans="1:13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</row>
    <row r="709" spans="1:13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</row>
    <row r="710" spans="1:13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</row>
    <row r="712" spans="1:13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</row>
    <row r="713" spans="1:13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</row>
    <row r="714" spans="1:13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</row>
    <row r="715" spans="1:13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</row>
    <row r="716" spans="1:13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</row>
    <row r="717" spans="1:13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</row>
    <row r="718" spans="1:13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</row>
    <row r="719" spans="1:13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</row>
    <row r="720" spans="1:13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</row>
    <row r="721" spans="1:13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</row>
    <row r="722" spans="1:13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</row>
    <row r="723" spans="1:13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</row>
    <row r="724" spans="1:13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</row>
    <row r="725" spans="1:13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</row>
    <row r="726" spans="1:13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</row>
    <row r="727" spans="1:13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</row>
    <row r="728" spans="1:13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</row>
    <row r="729" spans="1:13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</row>
    <row r="730" spans="1:13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</row>
    <row r="731" spans="1:13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</row>
    <row r="732" spans="1:13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</row>
    <row r="733" spans="1:13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</row>
    <row r="734" spans="1:13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</row>
    <row r="735" spans="1:13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</row>
    <row r="736" spans="1:13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</row>
    <row r="737" spans="1:13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</row>
    <row r="738" spans="1:13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</row>
    <row r="739" spans="1:13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</row>
    <row r="740" spans="1:13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</row>
    <row r="741" spans="1:13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</row>
    <row r="742" spans="1:13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</row>
    <row r="743" spans="1:13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</row>
    <row r="744" spans="1:13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</row>
    <row r="745" spans="1:13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</row>
    <row r="746" spans="1:13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</row>
    <row r="747" spans="1:13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</row>
    <row r="748" spans="1:13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</row>
    <row r="749" spans="1:13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</row>
    <row r="750" spans="1:13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</row>
    <row r="751" spans="1:13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</row>
    <row r="752" spans="1:13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</row>
    <row r="753" spans="1:13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</row>
    <row r="754" spans="1:13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</row>
    <row r="755" spans="1:13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</row>
    <row r="756" spans="1:13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</row>
    <row r="757" spans="1:13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</row>
    <row r="758" spans="1:13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</row>
    <row r="759" spans="1:13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</row>
    <row r="760" spans="1:13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</row>
    <row r="761" spans="1:13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</row>
    <row r="762" spans="1:13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</row>
    <row r="763" spans="1:13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</row>
    <row r="764" spans="1:13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</row>
    <row r="765" spans="1:13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</row>
    <row r="766" spans="1:13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</row>
    <row r="767" spans="1:13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</row>
    <row r="768" spans="1:13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</row>
    <row r="769" spans="1:13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</row>
    <row r="770" spans="1:13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</row>
    <row r="771" spans="1:13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</row>
    <row r="772" spans="1:13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</row>
    <row r="773" spans="1:13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</row>
    <row r="774" spans="1:13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</row>
    <row r="776" spans="1:13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</row>
    <row r="777" spans="1:13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</row>
    <row r="778" spans="1:13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</row>
    <row r="779" spans="1:13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</row>
    <row r="780" spans="1:13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</row>
    <row r="781" spans="1:13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</row>
    <row r="782" spans="1:13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</row>
    <row r="783" spans="1:13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</row>
    <row r="784" spans="1:13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</row>
    <row r="785" spans="1:13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</row>
    <row r="786" spans="1:13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</row>
    <row r="787" spans="1:13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</row>
    <row r="788" spans="1:13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</row>
    <row r="789" spans="1:13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</row>
    <row r="790" spans="1:13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</row>
    <row r="791" spans="1:13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</row>
    <row r="792" spans="1:13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</row>
    <row r="793" spans="1:13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</row>
    <row r="794" spans="1:13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</row>
    <row r="795" spans="1:13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</row>
    <row r="796" spans="1:13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</row>
    <row r="797" spans="1:13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</row>
    <row r="798" spans="1:13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</row>
    <row r="799" spans="1:13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</row>
    <row r="800" spans="1:13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</row>
    <row r="801" spans="1:13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</row>
    <row r="802" spans="1:13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</row>
    <row r="803" spans="1:13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</row>
    <row r="804" spans="1:13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</row>
    <row r="805" spans="1:13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</row>
    <row r="806" spans="1:13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</row>
    <row r="807" spans="1:13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</row>
    <row r="808" spans="1:13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</row>
    <row r="809" spans="1:13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</row>
    <row r="810" spans="1:13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</row>
    <row r="811" spans="1:13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</row>
    <row r="812" spans="1:13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</row>
    <row r="813" spans="1:13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</row>
    <row r="814" spans="1:13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</row>
    <row r="815" spans="1:13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</row>
    <row r="816" spans="1:13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</row>
    <row r="817" spans="1:13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</row>
    <row r="818" spans="1:13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038B0660-02F2-498D-9D90-BE1388FD463E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4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435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1" t="s">
        <v>563</v>
      </c>
      <c r="B5" s="712" t="s">
        <v>564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563</v>
      </c>
      <c r="B6" s="712" t="s">
        <v>565</v>
      </c>
      <c r="C6" s="713">
        <v>51.380290000000002</v>
      </c>
      <c r="D6" s="713">
        <v>54.821370000000002</v>
      </c>
      <c r="E6" s="713"/>
      <c r="F6" s="713">
        <v>55.072830000000003</v>
      </c>
      <c r="G6" s="713">
        <v>0</v>
      </c>
      <c r="H6" s="713">
        <v>55.072830000000003</v>
      </c>
      <c r="I6" s="714" t="s">
        <v>329</v>
      </c>
      <c r="J6" s="715" t="s">
        <v>1</v>
      </c>
    </row>
    <row r="7" spans="1:10" ht="14.45" customHeight="1" x14ac:dyDescent="0.2">
      <c r="A7" s="711" t="s">
        <v>563</v>
      </c>
      <c r="B7" s="712" t="s">
        <v>566</v>
      </c>
      <c r="C7" s="713">
        <v>17174.704039999997</v>
      </c>
      <c r="D7" s="713">
        <v>14815.11519</v>
      </c>
      <c r="E7" s="713"/>
      <c r="F7" s="713">
        <v>17170.735340000003</v>
      </c>
      <c r="G7" s="713">
        <v>0</v>
      </c>
      <c r="H7" s="713">
        <v>17170.735340000003</v>
      </c>
      <c r="I7" s="714" t="s">
        <v>329</v>
      </c>
      <c r="J7" s="715" t="s">
        <v>1</v>
      </c>
    </row>
    <row r="8" spans="1:10" ht="14.45" customHeight="1" x14ac:dyDescent="0.2">
      <c r="A8" s="711" t="s">
        <v>563</v>
      </c>
      <c r="B8" s="712" t="s">
        <v>567</v>
      </c>
      <c r="C8" s="713">
        <v>1173.2721100000001</v>
      </c>
      <c r="D8" s="713">
        <v>1185.59025</v>
      </c>
      <c r="E8" s="713"/>
      <c r="F8" s="713">
        <v>1167.5701300000001</v>
      </c>
      <c r="G8" s="713">
        <v>0</v>
      </c>
      <c r="H8" s="713">
        <v>1167.5701300000001</v>
      </c>
      <c r="I8" s="714" t="s">
        <v>329</v>
      </c>
      <c r="J8" s="715" t="s">
        <v>1</v>
      </c>
    </row>
    <row r="9" spans="1:10" ht="14.45" customHeight="1" x14ac:dyDescent="0.2">
      <c r="A9" s="711" t="s">
        <v>563</v>
      </c>
      <c r="B9" s="712" t="s">
        <v>568</v>
      </c>
      <c r="C9" s="713">
        <v>356.98523</v>
      </c>
      <c r="D9" s="713">
        <v>1206.25071</v>
      </c>
      <c r="E9" s="713"/>
      <c r="F9" s="713">
        <v>4017.7657699999995</v>
      </c>
      <c r="G9" s="713">
        <v>0</v>
      </c>
      <c r="H9" s="713">
        <v>4017.7657699999995</v>
      </c>
      <c r="I9" s="714" t="s">
        <v>329</v>
      </c>
      <c r="J9" s="715" t="s">
        <v>1</v>
      </c>
    </row>
    <row r="10" spans="1:10" ht="14.45" customHeight="1" x14ac:dyDescent="0.2">
      <c r="A10" s="711" t="s">
        <v>563</v>
      </c>
      <c r="B10" s="712" t="s">
        <v>569</v>
      </c>
      <c r="C10" s="713">
        <v>0</v>
      </c>
      <c r="D10" s="713">
        <v>0</v>
      </c>
      <c r="E10" s="713"/>
      <c r="F10" s="713">
        <v>0.58650000000000002</v>
      </c>
      <c r="G10" s="713">
        <v>0</v>
      </c>
      <c r="H10" s="713">
        <v>0.58650000000000002</v>
      </c>
      <c r="I10" s="714" t="s">
        <v>329</v>
      </c>
      <c r="J10" s="715" t="s">
        <v>1</v>
      </c>
    </row>
    <row r="11" spans="1:10" ht="14.45" customHeight="1" x14ac:dyDescent="0.2">
      <c r="A11" s="711" t="s">
        <v>563</v>
      </c>
      <c r="B11" s="712" t="s">
        <v>570</v>
      </c>
      <c r="C11" s="713">
        <v>18756.341669999998</v>
      </c>
      <c r="D11" s="713">
        <v>17261.77752</v>
      </c>
      <c r="E11" s="713"/>
      <c r="F11" s="713">
        <v>22411.730570000003</v>
      </c>
      <c r="G11" s="713">
        <v>0</v>
      </c>
      <c r="H11" s="713">
        <v>22411.730570000003</v>
      </c>
      <c r="I11" s="714" t="s">
        <v>329</v>
      </c>
      <c r="J11" s="715" t="s">
        <v>571</v>
      </c>
    </row>
    <row r="13" spans="1:10" ht="14.45" customHeight="1" x14ac:dyDescent="0.2">
      <c r="A13" s="711" t="s">
        <v>563</v>
      </c>
      <c r="B13" s="712" t="s">
        <v>564</v>
      </c>
      <c r="C13" s="713" t="s">
        <v>329</v>
      </c>
      <c r="D13" s="713" t="s">
        <v>329</v>
      </c>
      <c r="E13" s="713"/>
      <c r="F13" s="713" t="s">
        <v>329</v>
      </c>
      <c r="G13" s="713" t="s">
        <v>329</v>
      </c>
      <c r="H13" s="713" t="s">
        <v>329</v>
      </c>
      <c r="I13" s="714" t="s">
        <v>329</v>
      </c>
      <c r="J13" s="715" t="s">
        <v>73</v>
      </c>
    </row>
    <row r="14" spans="1:10" ht="14.45" customHeight="1" x14ac:dyDescent="0.2">
      <c r="A14" s="711" t="s">
        <v>572</v>
      </c>
      <c r="B14" s="712" t="s">
        <v>573</v>
      </c>
      <c r="C14" s="713" t="s">
        <v>329</v>
      </c>
      <c r="D14" s="713" t="s">
        <v>329</v>
      </c>
      <c r="E14" s="713"/>
      <c r="F14" s="713" t="s">
        <v>329</v>
      </c>
      <c r="G14" s="713" t="s">
        <v>329</v>
      </c>
      <c r="H14" s="713" t="s">
        <v>329</v>
      </c>
      <c r="I14" s="714" t="s">
        <v>329</v>
      </c>
      <c r="J14" s="715" t="s">
        <v>0</v>
      </c>
    </row>
    <row r="15" spans="1:10" ht="14.45" customHeight="1" x14ac:dyDescent="0.2">
      <c r="A15" s="711" t="s">
        <v>572</v>
      </c>
      <c r="B15" s="712" t="s">
        <v>565</v>
      </c>
      <c r="C15" s="713">
        <v>4.6851199999999995</v>
      </c>
      <c r="D15" s="713">
        <v>3.9904199999999999</v>
      </c>
      <c r="E15" s="713"/>
      <c r="F15" s="713">
        <v>10.86215</v>
      </c>
      <c r="G15" s="713">
        <v>0</v>
      </c>
      <c r="H15" s="713">
        <v>10.86215</v>
      </c>
      <c r="I15" s="714" t="s">
        <v>329</v>
      </c>
      <c r="J15" s="715" t="s">
        <v>1</v>
      </c>
    </row>
    <row r="16" spans="1:10" ht="14.45" customHeight="1" x14ac:dyDescent="0.2">
      <c r="A16" s="711" t="s">
        <v>572</v>
      </c>
      <c r="B16" s="712" t="s">
        <v>566</v>
      </c>
      <c r="C16" s="713">
        <v>907.72</v>
      </c>
      <c r="D16" s="713">
        <v>635.96500000000003</v>
      </c>
      <c r="E16" s="713"/>
      <c r="F16" s="713">
        <v>916.14599999999996</v>
      </c>
      <c r="G16" s="713">
        <v>0</v>
      </c>
      <c r="H16" s="713">
        <v>916.14599999999996</v>
      </c>
      <c r="I16" s="714" t="s">
        <v>329</v>
      </c>
      <c r="J16" s="715" t="s">
        <v>1</v>
      </c>
    </row>
    <row r="17" spans="1:10" ht="14.45" customHeight="1" x14ac:dyDescent="0.2">
      <c r="A17" s="711" t="s">
        <v>572</v>
      </c>
      <c r="B17" s="712" t="s">
        <v>569</v>
      </c>
      <c r="C17" s="713">
        <v>0</v>
      </c>
      <c r="D17" s="713">
        <v>0</v>
      </c>
      <c r="E17" s="713"/>
      <c r="F17" s="713">
        <v>0.58650000000000002</v>
      </c>
      <c r="G17" s="713">
        <v>0</v>
      </c>
      <c r="H17" s="713">
        <v>0.58650000000000002</v>
      </c>
      <c r="I17" s="714" t="s">
        <v>329</v>
      </c>
      <c r="J17" s="715" t="s">
        <v>1</v>
      </c>
    </row>
    <row r="18" spans="1:10" ht="14.45" customHeight="1" x14ac:dyDescent="0.2">
      <c r="A18" s="711" t="s">
        <v>572</v>
      </c>
      <c r="B18" s="712" t="s">
        <v>574</v>
      </c>
      <c r="C18" s="713">
        <v>912.40512000000001</v>
      </c>
      <c r="D18" s="713">
        <v>639.95542</v>
      </c>
      <c r="E18" s="713"/>
      <c r="F18" s="713">
        <v>927.59465</v>
      </c>
      <c r="G18" s="713">
        <v>0</v>
      </c>
      <c r="H18" s="713">
        <v>927.59465</v>
      </c>
      <c r="I18" s="714" t="s">
        <v>329</v>
      </c>
      <c r="J18" s="715" t="s">
        <v>575</v>
      </c>
    </row>
    <row r="19" spans="1:10" ht="14.45" customHeight="1" x14ac:dyDescent="0.2">
      <c r="A19" s="711" t="s">
        <v>329</v>
      </c>
      <c r="B19" s="712" t="s">
        <v>329</v>
      </c>
      <c r="C19" s="713" t="s">
        <v>329</v>
      </c>
      <c r="D19" s="713" t="s">
        <v>329</v>
      </c>
      <c r="E19" s="713"/>
      <c r="F19" s="713" t="s">
        <v>329</v>
      </c>
      <c r="G19" s="713" t="s">
        <v>329</v>
      </c>
      <c r="H19" s="713" t="s">
        <v>329</v>
      </c>
      <c r="I19" s="714" t="s">
        <v>329</v>
      </c>
      <c r="J19" s="715" t="s">
        <v>576</v>
      </c>
    </row>
    <row r="20" spans="1:10" ht="14.45" customHeight="1" x14ac:dyDescent="0.2">
      <c r="A20" s="711" t="s">
        <v>577</v>
      </c>
      <c r="B20" s="712" t="s">
        <v>578</v>
      </c>
      <c r="C20" s="713" t="s">
        <v>329</v>
      </c>
      <c r="D20" s="713" t="s">
        <v>329</v>
      </c>
      <c r="E20" s="713"/>
      <c r="F20" s="713" t="s">
        <v>329</v>
      </c>
      <c r="G20" s="713" t="s">
        <v>329</v>
      </c>
      <c r="H20" s="713" t="s">
        <v>329</v>
      </c>
      <c r="I20" s="714" t="s">
        <v>329</v>
      </c>
      <c r="J20" s="715" t="s">
        <v>0</v>
      </c>
    </row>
    <row r="21" spans="1:10" ht="14.45" customHeight="1" x14ac:dyDescent="0.2">
      <c r="A21" s="711" t="s">
        <v>577</v>
      </c>
      <c r="B21" s="712" t="s">
        <v>565</v>
      </c>
      <c r="C21" s="713">
        <v>9.157569999999998</v>
      </c>
      <c r="D21" s="713">
        <v>13.389320000000001</v>
      </c>
      <c r="E21" s="713"/>
      <c r="F21" s="713">
        <v>10.773220000000002</v>
      </c>
      <c r="G21" s="713">
        <v>0</v>
      </c>
      <c r="H21" s="713">
        <v>10.773220000000002</v>
      </c>
      <c r="I21" s="714" t="s">
        <v>329</v>
      </c>
      <c r="J21" s="715" t="s">
        <v>1</v>
      </c>
    </row>
    <row r="22" spans="1:10" ht="14.45" customHeight="1" x14ac:dyDescent="0.2">
      <c r="A22" s="711" t="s">
        <v>577</v>
      </c>
      <c r="B22" s="712" t="s">
        <v>566</v>
      </c>
      <c r="C22" s="713">
        <v>4271.8360399999983</v>
      </c>
      <c r="D22" s="713">
        <v>3656.5303900000004</v>
      </c>
      <c r="E22" s="713"/>
      <c r="F22" s="713">
        <v>4699.7229400000006</v>
      </c>
      <c r="G22" s="713">
        <v>0</v>
      </c>
      <c r="H22" s="713">
        <v>4699.7229400000006</v>
      </c>
      <c r="I22" s="714" t="s">
        <v>329</v>
      </c>
      <c r="J22" s="715" t="s">
        <v>1</v>
      </c>
    </row>
    <row r="23" spans="1:10" ht="14.45" customHeight="1" x14ac:dyDescent="0.2">
      <c r="A23" s="711" t="s">
        <v>577</v>
      </c>
      <c r="B23" s="712" t="s">
        <v>567</v>
      </c>
      <c r="C23" s="713">
        <v>172.26</v>
      </c>
      <c r="D23" s="713">
        <v>255.09</v>
      </c>
      <c r="E23" s="713"/>
      <c r="F23" s="713">
        <v>229.68</v>
      </c>
      <c r="G23" s="713">
        <v>0</v>
      </c>
      <c r="H23" s="713">
        <v>229.68</v>
      </c>
      <c r="I23" s="714" t="s">
        <v>329</v>
      </c>
      <c r="J23" s="715" t="s">
        <v>1</v>
      </c>
    </row>
    <row r="24" spans="1:10" ht="14.45" customHeight="1" x14ac:dyDescent="0.2">
      <c r="A24" s="711" t="s">
        <v>577</v>
      </c>
      <c r="B24" s="712" t="s">
        <v>579</v>
      </c>
      <c r="C24" s="713">
        <v>4453.2536099999988</v>
      </c>
      <c r="D24" s="713">
        <v>3925.0097100000007</v>
      </c>
      <c r="E24" s="713"/>
      <c r="F24" s="713">
        <v>4940.1761600000009</v>
      </c>
      <c r="G24" s="713">
        <v>0</v>
      </c>
      <c r="H24" s="713">
        <v>4940.1761600000009</v>
      </c>
      <c r="I24" s="714" t="s">
        <v>329</v>
      </c>
      <c r="J24" s="715" t="s">
        <v>575</v>
      </c>
    </row>
    <row r="25" spans="1:10" ht="14.45" customHeight="1" x14ac:dyDescent="0.2">
      <c r="A25" s="711" t="s">
        <v>329</v>
      </c>
      <c r="B25" s="712" t="s">
        <v>329</v>
      </c>
      <c r="C25" s="713" t="s">
        <v>329</v>
      </c>
      <c r="D25" s="713" t="s">
        <v>329</v>
      </c>
      <c r="E25" s="713"/>
      <c r="F25" s="713" t="s">
        <v>329</v>
      </c>
      <c r="G25" s="713" t="s">
        <v>329</v>
      </c>
      <c r="H25" s="713" t="s">
        <v>329</v>
      </c>
      <c r="I25" s="714" t="s">
        <v>329</v>
      </c>
      <c r="J25" s="715" t="s">
        <v>576</v>
      </c>
    </row>
    <row r="26" spans="1:10" ht="14.45" customHeight="1" x14ac:dyDescent="0.2">
      <c r="A26" s="711" t="s">
        <v>580</v>
      </c>
      <c r="B26" s="712" t="s">
        <v>581</v>
      </c>
      <c r="C26" s="713" t="s">
        <v>329</v>
      </c>
      <c r="D26" s="713" t="s">
        <v>329</v>
      </c>
      <c r="E26" s="713"/>
      <c r="F26" s="713" t="s">
        <v>329</v>
      </c>
      <c r="G26" s="713" t="s">
        <v>329</v>
      </c>
      <c r="H26" s="713" t="s">
        <v>329</v>
      </c>
      <c r="I26" s="714" t="s">
        <v>329</v>
      </c>
      <c r="J26" s="715" t="s">
        <v>0</v>
      </c>
    </row>
    <row r="27" spans="1:10" ht="14.45" customHeight="1" x14ac:dyDescent="0.2">
      <c r="A27" s="711" t="s">
        <v>580</v>
      </c>
      <c r="B27" s="712" t="s">
        <v>565</v>
      </c>
      <c r="C27" s="713">
        <v>0</v>
      </c>
      <c r="D27" s="713">
        <v>6.3750000000000001E-2</v>
      </c>
      <c r="E27" s="713"/>
      <c r="F27" s="713">
        <v>0</v>
      </c>
      <c r="G27" s="713">
        <v>0</v>
      </c>
      <c r="H27" s="713">
        <v>0</v>
      </c>
      <c r="I27" s="714" t="s">
        <v>329</v>
      </c>
      <c r="J27" s="715" t="s">
        <v>1</v>
      </c>
    </row>
    <row r="28" spans="1:10" ht="14.45" customHeight="1" x14ac:dyDescent="0.2">
      <c r="A28" s="711" t="s">
        <v>580</v>
      </c>
      <c r="B28" s="712" t="s">
        <v>582</v>
      </c>
      <c r="C28" s="713">
        <v>0</v>
      </c>
      <c r="D28" s="713">
        <v>6.3750000000000001E-2</v>
      </c>
      <c r="E28" s="713"/>
      <c r="F28" s="713">
        <v>0</v>
      </c>
      <c r="G28" s="713">
        <v>0</v>
      </c>
      <c r="H28" s="713">
        <v>0</v>
      </c>
      <c r="I28" s="714" t="s">
        <v>329</v>
      </c>
      <c r="J28" s="715" t="s">
        <v>575</v>
      </c>
    </row>
    <row r="29" spans="1:10" ht="14.45" customHeight="1" x14ac:dyDescent="0.2">
      <c r="A29" s="711" t="s">
        <v>329</v>
      </c>
      <c r="B29" s="712" t="s">
        <v>329</v>
      </c>
      <c r="C29" s="713" t="s">
        <v>329</v>
      </c>
      <c r="D29" s="713" t="s">
        <v>329</v>
      </c>
      <c r="E29" s="713"/>
      <c r="F29" s="713" t="s">
        <v>329</v>
      </c>
      <c r="G29" s="713" t="s">
        <v>329</v>
      </c>
      <c r="H29" s="713" t="s">
        <v>329</v>
      </c>
      <c r="I29" s="714" t="s">
        <v>329</v>
      </c>
      <c r="J29" s="715" t="s">
        <v>576</v>
      </c>
    </row>
    <row r="30" spans="1:10" ht="14.45" customHeight="1" x14ac:dyDescent="0.2">
      <c r="A30" s="711" t="s">
        <v>583</v>
      </c>
      <c r="B30" s="712" t="s">
        <v>584</v>
      </c>
      <c r="C30" s="713" t="s">
        <v>329</v>
      </c>
      <c r="D30" s="713" t="s">
        <v>329</v>
      </c>
      <c r="E30" s="713"/>
      <c r="F30" s="713" t="s">
        <v>329</v>
      </c>
      <c r="G30" s="713" t="s">
        <v>329</v>
      </c>
      <c r="H30" s="713" t="s">
        <v>329</v>
      </c>
      <c r="I30" s="714" t="s">
        <v>329</v>
      </c>
      <c r="J30" s="715" t="s">
        <v>0</v>
      </c>
    </row>
    <row r="31" spans="1:10" ht="14.45" customHeight="1" x14ac:dyDescent="0.2">
      <c r="A31" s="711" t="s">
        <v>583</v>
      </c>
      <c r="B31" s="712" t="s">
        <v>565</v>
      </c>
      <c r="C31" s="713">
        <v>37.537600000000005</v>
      </c>
      <c r="D31" s="713">
        <v>37.377880000000005</v>
      </c>
      <c r="E31" s="713"/>
      <c r="F31" s="713">
        <v>33.426130000000001</v>
      </c>
      <c r="G31" s="713">
        <v>0</v>
      </c>
      <c r="H31" s="713">
        <v>33.426130000000001</v>
      </c>
      <c r="I31" s="714" t="s">
        <v>329</v>
      </c>
      <c r="J31" s="715" t="s">
        <v>1</v>
      </c>
    </row>
    <row r="32" spans="1:10" ht="14.45" customHeight="1" x14ac:dyDescent="0.2">
      <c r="A32" s="711" t="s">
        <v>583</v>
      </c>
      <c r="B32" s="712" t="s">
        <v>566</v>
      </c>
      <c r="C32" s="713">
        <v>11995.147999999999</v>
      </c>
      <c r="D32" s="713">
        <v>10522.6198</v>
      </c>
      <c r="E32" s="713"/>
      <c r="F32" s="713">
        <v>11554.866400000003</v>
      </c>
      <c r="G32" s="713">
        <v>0</v>
      </c>
      <c r="H32" s="713">
        <v>11554.866400000003</v>
      </c>
      <c r="I32" s="714" t="s">
        <v>329</v>
      </c>
      <c r="J32" s="715" t="s">
        <v>1</v>
      </c>
    </row>
    <row r="33" spans="1:10" ht="14.45" customHeight="1" x14ac:dyDescent="0.2">
      <c r="A33" s="711" t="s">
        <v>583</v>
      </c>
      <c r="B33" s="712" t="s">
        <v>567</v>
      </c>
      <c r="C33" s="713">
        <v>1001.0121100000001</v>
      </c>
      <c r="D33" s="713">
        <v>930.50024999999994</v>
      </c>
      <c r="E33" s="713"/>
      <c r="F33" s="713">
        <v>937.89013</v>
      </c>
      <c r="G33" s="713">
        <v>0</v>
      </c>
      <c r="H33" s="713">
        <v>937.89013</v>
      </c>
      <c r="I33" s="714" t="s">
        <v>329</v>
      </c>
      <c r="J33" s="715" t="s">
        <v>1</v>
      </c>
    </row>
    <row r="34" spans="1:10" ht="14.45" customHeight="1" x14ac:dyDescent="0.2">
      <c r="A34" s="711" t="s">
        <v>583</v>
      </c>
      <c r="B34" s="712" t="s">
        <v>585</v>
      </c>
      <c r="C34" s="713">
        <v>13033.697709999999</v>
      </c>
      <c r="D34" s="713">
        <v>11490.49793</v>
      </c>
      <c r="E34" s="713"/>
      <c r="F34" s="713">
        <v>12526.182660000002</v>
      </c>
      <c r="G34" s="713">
        <v>0</v>
      </c>
      <c r="H34" s="713">
        <v>12526.182660000002</v>
      </c>
      <c r="I34" s="714" t="s">
        <v>329</v>
      </c>
      <c r="J34" s="715" t="s">
        <v>575</v>
      </c>
    </row>
    <row r="35" spans="1:10" ht="14.45" customHeight="1" x14ac:dyDescent="0.2">
      <c r="A35" s="711" t="s">
        <v>329</v>
      </c>
      <c r="B35" s="712" t="s">
        <v>329</v>
      </c>
      <c r="C35" s="713" t="s">
        <v>329</v>
      </c>
      <c r="D35" s="713" t="s">
        <v>329</v>
      </c>
      <c r="E35" s="713"/>
      <c r="F35" s="713" t="s">
        <v>329</v>
      </c>
      <c r="G35" s="713" t="s">
        <v>329</v>
      </c>
      <c r="H35" s="713" t="s">
        <v>329</v>
      </c>
      <c r="I35" s="714" t="s">
        <v>329</v>
      </c>
      <c r="J35" s="715" t="s">
        <v>576</v>
      </c>
    </row>
    <row r="36" spans="1:10" ht="14.45" customHeight="1" x14ac:dyDescent="0.2">
      <c r="A36" s="711" t="s">
        <v>586</v>
      </c>
      <c r="B36" s="712" t="s">
        <v>587</v>
      </c>
      <c r="C36" s="713" t="s">
        <v>329</v>
      </c>
      <c r="D36" s="713" t="s">
        <v>329</v>
      </c>
      <c r="E36" s="713"/>
      <c r="F36" s="713" t="s">
        <v>329</v>
      </c>
      <c r="G36" s="713" t="s">
        <v>329</v>
      </c>
      <c r="H36" s="713" t="s">
        <v>329</v>
      </c>
      <c r="I36" s="714" t="s">
        <v>329</v>
      </c>
      <c r="J36" s="715" t="s">
        <v>0</v>
      </c>
    </row>
    <row r="37" spans="1:10" ht="14.45" customHeight="1" x14ac:dyDescent="0.2">
      <c r="A37" s="711" t="s">
        <v>586</v>
      </c>
      <c r="B37" s="712" t="s">
        <v>568</v>
      </c>
      <c r="C37" s="713">
        <v>356.98523</v>
      </c>
      <c r="D37" s="713">
        <v>1206.25071</v>
      </c>
      <c r="E37" s="713"/>
      <c r="F37" s="713">
        <v>4017.7657699999995</v>
      </c>
      <c r="G37" s="713">
        <v>0</v>
      </c>
      <c r="H37" s="713">
        <v>4017.7657699999995</v>
      </c>
      <c r="I37" s="714" t="s">
        <v>329</v>
      </c>
      <c r="J37" s="715" t="s">
        <v>1</v>
      </c>
    </row>
    <row r="38" spans="1:10" ht="14.45" customHeight="1" x14ac:dyDescent="0.2">
      <c r="A38" s="711" t="s">
        <v>586</v>
      </c>
      <c r="B38" s="712" t="s">
        <v>588</v>
      </c>
      <c r="C38" s="713">
        <v>356.98523</v>
      </c>
      <c r="D38" s="713">
        <v>1206.25071</v>
      </c>
      <c r="E38" s="713"/>
      <c r="F38" s="713">
        <v>4017.7657699999995</v>
      </c>
      <c r="G38" s="713">
        <v>0</v>
      </c>
      <c r="H38" s="713">
        <v>4017.7657699999995</v>
      </c>
      <c r="I38" s="714" t="s">
        <v>329</v>
      </c>
      <c r="J38" s="715" t="s">
        <v>575</v>
      </c>
    </row>
    <row r="39" spans="1:10" ht="14.45" customHeight="1" x14ac:dyDescent="0.2">
      <c r="A39" s="711" t="s">
        <v>329</v>
      </c>
      <c r="B39" s="712" t="s">
        <v>329</v>
      </c>
      <c r="C39" s="713" t="s">
        <v>329</v>
      </c>
      <c r="D39" s="713" t="s">
        <v>329</v>
      </c>
      <c r="E39" s="713"/>
      <c r="F39" s="713" t="s">
        <v>329</v>
      </c>
      <c r="G39" s="713" t="s">
        <v>329</v>
      </c>
      <c r="H39" s="713" t="s">
        <v>329</v>
      </c>
      <c r="I39" s="714" t="s">
        <v>329</v>
      </c>
      <c r="J39" s="715" t="s">
        <v>576</v>
      </c>
    </row>
    <row r="40" spans="1:10" ht="14.45" customHeight="1" x14ac:dyDescent="0.2">
      <c r="A40" s="711" t="s">
        <v>589</v>
      </c>
      <c r="B40" s="712" t="s">
        <v>590</v>
      </c>
      <c r="C40" s="713" t="s">
        <v>329</v>
      </c>
      <c r="D40" s="713" t="s">
        <v>329</v>
      </c>
      <c r="E40" s="713"/>
      <c r="F40" s="713" t="s">
        <v>329</v>
      </c>
      <c r="G40" s="713" t="s">
        <v>329</v>
      </c>
      <c r="H40" s="713" t="s">
        <v>329</v>
      </c>
      <c r="I40" s="714" t="s">
        <v>329</v>
      </c>
      <c r="J40" s="715" t="s">
        <v>0</v>
      </c>
    </row>
    <row r="41" spans="1:10" ht="14.45" customHeight="1" x14ac:dyDescent="0.2">
      <c r="A41" s="711" t="s">
        <v>589</v>
      </c>
      <c r="B41" s="712" t="s">
        <v>565</v>
      </c>
      <c r="C41" s="713">
        <v>0</v>
      </c>
      <c r="D41" s="713">
        <v>0</v>
      </c>
      <c r="E41" s="713"/>
      <c r="F41" s="713">
        <v>1.133E-2</v>
      </c>
      <c r="G41" s="713">
        <v>0</v>
      </c>
      <c r="H41" s="713">
        <v>1.133E-2</v>
      </c>
      <c r="I41" s="714" t="s">
        <v>329</v>
      </c>
      <c r="J41" s="715" t="s">
        <v>1</v>
      </c>
    </row>
    <row r="42" spans="1:10" ht="14.45" customHeight="1" x14ac:dyDescent="0.2">
      <c r="A42" s="711" t="s">
        <v>589</v>
      </c>
      <c r="B42" s="712" t="s">
        <v>591</v>
      </c>
      <c r="C42" s="713">
        <v>0</v>
      </c>
      <c r="D42" s="713">
        <v>0</v>
      </c>
      <c r="E42" s="713"/>
      <c r="F42" s="713">
        <v>1.133E-2</v>
      </c>
      <c r="G42" s="713">
        <v>0</v>
      </c>
      <c r="H42" s="713">
        <v>1.133E-2</v>
      </c>
      <c r="I42" s="714" t="s">
        <v>329</v>
      </c>
      <c r="J42" s="715" t="s">
        <v>575</v>
      </c>
    </row>
    <row r="43" spans="1:10" ht="14.45" customHeight="1" x14ac:dyDescent="0.2">
      <c r="A43" s="711" t="s">
        <v>329</v>
      </c>
      <c r="B43" s="712" t="s">
        <v>329</v>
      </c>
      <c r="C43" s="713" t="s">
        <v>329</v>
      </c>
      <c r="D43" s="713" t="s">
        <v>329</v>
      </c>
      <c r="E43" s="713"/>
      <c r="F43" s="713" t="s">
        <v>329</v>
      </c>
      <c r="G43" s="713" t="s">
        <v>329</v>
      </c>
      <c r="H43" s="713" t="s">
        <v>329</v>
      </c>
      <c r="I43" s="714" t="s">
        <v>329</v>
      </c>
      <c r="J43" s="715" t="s">
        <v>576</v>
      </c>
    </row>
    <row r="44" spans="1:10" ht="14.45" customHeight="1" x14ac:dyDescent="0.2">
      <c r="A44" s="711" t="s">
        <v>563</v>
      </c>
      <c r="B44" s="712" t="s">
        <v>570</v>
      </c>
      <c r="C44" s="713">
        <v>18756.341669999994</v>
      </c>
      <c r="D44" s="713">
        <v>17261.77752</v>
      </c>
      <c r="E44" s="713"/>
      <c r="F44" s="713">
        <v>22411.730570000003</v>
      </c>
      <c r="G44" s="713">
        <v>0</v>
      </c>
      <c r="H44" s="713">
        <v>22411.730570000003</v>
      </c>
      <c r="I44" s="714" t="s">
        <v>329</v>
      </c>
      <c r="J44" s="715" t="s">
        <v>571</v>
      </c>
    </row>
  </sheetData>
  <mergeCells count="3">
    <mergeCell ref="F3:I3"/>
    <mergeCell ref="C4:D4"/>
    <mergeCell ref="A1:I1"/>
  </mergeCells>
  <conditionalFormatting sqref="F12 F45:F65537">
    <cfRule type="cellIs" dxfId="75" priority="18" stopIfTrue="1" operator="greaterThan">
      <formula>1</formula>
    </cfRule>
  </conditionalFormatting>
  <conditionalFormatting sqref="H5:H11">
    <cfRule type="expression" dxfId="74" priority="14">
      <formula>$H5&gt;0</formula>
    </cfRule>
  </conditionalFormatting>
  <conditionalFormatting sqref="I5:I11">
    <cfRule type="expression" dxfId="73" priority="15">
      <formula>$I5&gt;1</formula>
    </cfRule>
  </conditionalFormatting>
  <conditionalFormatting sqref="B5:B11">
    <cfRule type="expression" dxfId="72" priority="11">
      <formula>OR($J5="NS",$J5="SumaNS",$J5="Účet")</formula>
    </cfRule>
  </conditionalFormatting>
  <conditionalFormatting sqref="B5:D11 F5:I11">
    <cfRule type="expression" dxfId="71" priority="17">
      <formula>AND($J5&lt;&gt;"",$J5&lt;&gt;"mezeraKL")</formula>
    </cfRule>
  </conditionalFormatting>
  <conditionalFormatting sqref="B5:D11 F5:I11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69" priority="13">
      <formula>OR($J5="SumaNS",$J5="NS")</formula>
    </cfRule>
  </conditionalFormatting>
  <conditionalFormatting sqref="A5:A11">
    <cfRule type="expression" dxfId="68" priority="9">
      <formula>AND($J5&lt;&gt;"mezeraKL",$J5&lt;&gt;"")</formula>
    </cfRule>
  </conditionalFormatting>
  <conditionalFormatting sqref="A5:A11">
    <cfRule type="expression" dxfId="67" priority="10">
      <formula>AND($J5&lt;&gt;"",$J5&lt;&gt;"mezeraKL")</formula>
    </cfRule>
  </conditionalFormatting>
  <conditionalFormatting sqref="H13:H44">
    <cfRule type="expression" dxfId="66" priority="5">
      <formula>$H13&gt;0</formula>
    </cfRule>
  </conditionalFormatting>
  <conditionalFormatting sqref="A13:A44">
    <cfRule type="expression" dxfId="65" priority="2">
      <formula>AND($J13&lt;&gt;"mezeraKL",$J13&lt;&gt;"")</formula>
    </cfRule>
  </conditionalFormatting>
  <conditionalFormatting sqref="I13:I44">
    <cfRule type="expression" dxfId="64" priority="6">
      <formula>$I13&gt;1</formula>
    </cfRule>
  </conditionalFormatting>
  <conditionalFormatting sqref="B13:B44">
    <cfRule type="expression" dxfId="63" priority="1">
      <formula>OR($J13="NS",$J13="SumaNS",$J13="Účet")</formula>
    </cfRule>
  </conditionalFormatting>
  <conditionalFormatting sqref="A13:D44 F13:I44">
    <cfRule type="expression" dxfId="62" priority="8">
      <formula>AND($J13&lt;&gt;"",$J13&lt;&gt;"mezeraKL")</formula>
    </cfRule>
  </conditionalFormatting>
  <conditionalFormatting sqref="B13:D44 F13:I44">
    <cfRule type="expression" dxfId="61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44 F13:I44">
    <cfRule type="expression" dxfId="60" priority="4">
      <formula>OR($J13="SumaNS",$J13="NS")</formula>
    </cfRule>
  </conditionalFormatting>
  <hyperlinks>
    <hyperlink ref="A2" location="Obsah!A1" display="Zpět na Obsah  KL 01  1.-4.měsíc" xr:uid="{CF4894B1-017C-4590-A2D9-E34ADA222591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5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457" bestFit="1" customWidth="1"/>
    <col min="6" max="6" width="18.7109375" style="334" customWidth="1"/>
    <col min="7" max="7" width="5" style="330" customWidth="1"/>
    <col min="8" max="8" width="12.42578125" style="330" hidden="1" customWidth="1" outlineLevel="1"/>
    <col min="9" max="9" width="8.5703125" style="330" hidden="1" customWidth="1" outlineLevel="1"/>
    <col min="10" max="10" width="25.7109375" style="330" customWidth="1" collapsed="1"/>
    <col min="11" max="11" width="8.7109375" style="330" customWidth="1"/>
    <col min="12" max="13" width="7.7109375" style="328" customWidth="1"/>
    <col min="14" max="14" width="12.7109375" style="328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0" t="s">
        <v>328</v>
      </c>
      <c r="B2" s="66"/>
      <c r="C2" s="332"/>
      <c r="D2" s="332"/>
      <c r="E2" s="456"/>
      <c r="F2" s="332"/>
      <c r="G2" s="332"/>
      <c r="H2" s="332"/>
      <c r="I2" s="332"/>
      <c r="J2" s="332"/>
      <c r="K2" s="332"/>
      <c r="L2" s="333"/>
      <c r="M2" s="333"/>
      <c r="N2" s="333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12604.614066856371</v>
      </c>
      <c r="M3" s="203">
        <f>SUBTOTAL(9,M5:M1048576)</f>
        <v>1778</v>
      </c>
      <c r="N3" s="204">
        <f>SUBTOTAL(9,N5:N1048576)</f>
        <v>22411003.810870629</v>
      </c>
    </row>
    <row r="4" spans="1:14" s="329" customFormat="1" ht="14.45" customHeight="1" thickBot="1" x14ac:dyDescent="0.25">
      <c r="A4" s="716" t="s">
        <v>4</v>
      </c>
      <c r="B4" s="717" t="s">
        <v>5</v>
      </c>
      <c r="C4" s="717" t="s">
        <v>0</v>
      </c>
      <c r="D4" s="717" t="s">
        <v>6</v>
      </c>
      <c r="E4" s="718" t="s">
        <v>7</v>
      </c>
      <c r="F4" s="717" t="s">
        <v>1</v>
      </c>
      <c r="G4" s="717" t="s">
        <v>8</v>
      </c>
      <c r="H4" s="717" t="s">
        <v>9</v>
      </c>
      <c r="I4" s="717" t="s">
        <v>10</v>
      </c>
      <c r="J4" s="719" t="s">
        <v>11</v>
      </c>
      <c r="K4" s="719" t="s">
        <v>12</v>
      </c>
      <c r="L4" s="720" t="s">
        <v>183</v>
      </c>
      <c r="M4" s="720" t="s">
        <v>13</v>
      </c>
      <c r="N4" s="721" t="s">
        <v>200</v>
      </c>
    </row>
    <row r="5" spans="1:14" ht="14.45" customHeight="1" x14ac:dyDescent="0.2">
      <c r="A5" s="722" t="s">
        <v>563</v>
      </c>
      <c r="B5" s="723" t="s">
        <v>564</v>
      </c>
      <c r="C5" s="724" t="s">
        <v>589</v>
      </c>
      <c r="D5" s="725" t="s">
        <v>590</v>
      </c>
      <c r="E5" s="726">
        <v>50113001</v>
      </c>
      <c r="F5" s="725" t="s">
        <v>592</v>
      </c>
      <c r="G5" s="724" t="s">
        <v>593</v>
      </c>
      <c r="H5" s="724">
        <v>175868</v>
      </c>
      <c r="I5" s="724">
        <v>75868</v>
      </c>
      <c r="J5" s="724" t="s">
        <v>594</v>
      </c>
      <c r="K5" s="724" t="s">
        <v>595</v>
      </c>
      <c r="L5" s="727">
        <v>1.133</v>
      </c>
      <c r="M5" s="727">
        <v>10</v>
      </c>
      <c r="N5" s="728">
        <v>11.33</v>
      </c>
    </row>
    <row r="6" spans="1:14" ht="14.45" customHeight="1" x14ac:dyDescent="0.2">
      <c r="A6" s="729" t="s">
        <v>563</v>
      </c>
      <c r="B6" s="730" t="s">
        <v>564</v>
      </c>
      <c r="C6" s="731" t="s">
        <v>572</v>
      </c>
      <c r="D6" s="732" t="s">
        <v>573</v>
      </c>
      <c r="E6" s="733">
        <v>50113001</v>
      </c>
      <c r="F6" s="732" t="s">
        <v>592</v>
      </c>
      <c r="G6" s="731" t="s">
        <v>593</v>
      </c>
      <c r="H6" s="731">
        <v>100362</v>
      </c>
      <c r="I6" s="731">
        <v>362</v>
      </c>
      <c r="J6" s="731" t="s">
        <v>596</v>
      </c>
      <c r="K6" s="731" t="s">
        <v>597</v>
      </c>
      <c r="L6" s="734">
        <v>72.849999999999994</v>
      </c>
      <c r="M6" s="734">
        <v>2</v>
      </c>
      <c r="N6" s="735">
        <v>145.69999999999999</v>
      </c>
    </row>
    <row r="7" spans="1:14" ht="14.45" customHeight="1" x14ac:dyDescent="0.2">
      <c r="A7" s="729" t="s">
        <v>563</v>
      </c>
      <c r="B7" s="730" t="s">
        <v>564</v>
      </c>
      <c r="C7" s="731" t="s">
        <v>572</v>
      </c>
      <c r="D7" s="732" t="s">
        <v>573</v>
      </c>
      <c r="E7" s="733">
        <v>50113001</v>
      </c>
      <c r="F7" s="732" t="s">
        <v>592</v>
      </c>
      <c r="G7" s="731" t="s">
        <v>593</v>
      </c>
      <c r="H7" s="731">
        <v>176954</v>
      </c>
      <c r="I7" s="731">
        <v>176954</v>
      </c>
      <c r="J7" s="731" t="s">
        <v>598</v>
      </c>
      <c r="K7" s="731" t="s">
        <v>599</v>
      </c>
      <c r="L7" s="734">
        <v>95.12</v>
      </c>
      <c r="M7" s="734">
        <v>1</v>
      </c>
      <c r="N7" s="735">
        <v>95.12</v>
      </c>
    </row>
    <row r="8" spans="1:14" ht="14.45" customHeight="1" x14ac:dyDescent="0.2">
      <c r="A8" s="729" t="s">
        <v>563</v>
      </c>
      <c r="B8" s="730" t="s">
        <v>564</v>
      </c>
      <c r="C8" s="731" t="s">
        <v>572</v>
      </c>
      <c r="D8" s="732" t="s">
        <v>573</v>
      </c>
      <c r="E8" s="733">
        <v>50113001</v>
      </c>
      <c r="F8" s="732" t="s">
        <v>592</v>
      </c>
      <c r="G8" s="731" t="s">
        <v>593</v>
      </c>
      <c r="H8" s="731">
        <v>156926</v>
      </c>
      <c r="I8" s="731">
        <v>56926</v>
      </c>
      <c r="J8" s="731" t="s">
        <v>600</v>
      </c>
      <c r="K8" s="731" t="s">
        <v>601</v>
      </c>
      <c r="L8" s="734">
        <v>48.4</v>
      </c>
      <c r="M8" s="734">
        <v>2</v>
      </c>
      <c r="N8" s="735">
        <v>96.8</v>
      </c>
    </row>
    <row r="9" spans="1:14" ht="14.45" customHeight="1" x14ac:dyDescent="0.2">
      <c r="A9" s="729" t="s">
        <v>563</v>
      </c>
      <c r="B9" s="730" t="s">
        <v>564</v>
      </c>
      <c r="C9" s="731" t="s">
        <v>572</v>
      </c>
      <c r="D9" s="732" t="s">
        <v>573</v>
      </c>
      <c r="E9" s="733">
        <v>50113001</v>
      </c>
      <c r="F9" s="732" t="s">
        <v>592</v>
      </c>
      <c r="G9" s="731" t="s">
        <v>593</v>
      </c>
      <c r="H9" s="731">
        <v>148888</v>
      </c>
      <c r="I9" s="731">
        <v>48888</v>
      </c>
      <c r="J9" s="731" t="s">
        <v>602</v>
      </c>
      <c r="K9" s="731" t="s">
        <v>603</v>
      </c>
      <c r="L9" s="734">
        <v>67.559999999999988</v>
      </c>
      <c r="M9" s="734">
        <v>1</v>
      </c>
      <c r="N9" s="735">
        <v>67.559999999999988</v>
      </c>
    </row>
    <row r="10" spans="1:14" ht="14.45" customHeight="1" x14ac:dyDescent="0.2">
      <c r="A10" s="729" t="s">
        <v>563</v>
      </c>
      <c r="B10" s="730" t="s">
        <v>564</v>
      </c>
      <c r="C10" s="731" t="s">
        <v>572</v>
      </c>
      <c r="D10" s="732" t="s">
        <v>573</v>
      </c>
      <c r="E10" s="733">
        <v>50113001</v>
      </c>
      <c r="F10" s="732" t="s">
        <v>592</v>
      </c>
      <c r="G10" s="731" t="s">
        <v>593</v>
      </c>
      <c r="H10" s="731">
        <v>243864</v>
      </c>
      <c r="I10" s="731">
        <v>243864</v>
      </c>
      <c r="J10" s="731" t="s">
        <v>604</v>
      </c>
      <c r="K10" s="731" t="s">
        <v>605</v>
      </c>
      <c r="L10" s="734">
        <v>65.650000000000006</v>
      </c>
      <c r="M10" s="734">
        <v>1</v>
      </c>
      <c r="N10" s="735">
        <v>65.650000000000006</v>
      </c>
    </row>
    <row r="11" spans="1:14" ht="14.45" customHeight="1" x14ac:dyDescent="0.2">
      <c r="A11" s="729" t="s">
        <v>563</v>
      </c>
      <c r="B11" s="730" t="s">
        <v>564</v>
      </c>
      <c r="C11" s="731" t="s">
        <v>572</v>
      </c>
      <c r="D11" s="732" t="s">
        <v>573</v>
      </c>
      <c r="E11" s="733">
        <v>50113001</v>
      </c>
      <c r="F11" s="732" t="s">
        <v>592</v>
      </c>
      <c r="G11" s="731" t="s">
        <v>593</v>
      </c>
      <c r="H11" s="731">
        <v>848735</v>
      </c>
      <c r="I11" s="731">
        <v>0</v>
      </c>
      <c r="J11" s="731" t="s">
        <v>606</v>
      </c>
      <c r="K11" s="731" t="s">
        <v>329</v>
      </c>
      <c r="L11" s="734">
        <v>253.07999999999998</v>
      </c>
      <c r="M11" s="734">
        <v>1</v>
      </c>
      <c r="N11" s="735">
        <v>253.07999999999998</v>
      </c>
    </row>
    <row r="12" spans="1:14" ht="14.45" customHeight="1" x14ac:dyDescent="0.2">
      <c r="A12" s="729" t="s">
        <v>563</v>
      </c>
      <c r="B12" s="730" t="s">
        <v>564</v>
      </c>
      <c r="C12" s="731" t="s">
        <v>572</v>
      </c>
      <c r="D12" s="732" t="s">
        <v>573</v>
      </c>
      <c r="E12" s="733">
        <v>50113001</v>
      </c>
      <c r="F12" s="732" t="s">
        <v>592</v>
      </c>
      <c r="G12" s="731" t="s">
        <v>607</v>
      </c>
      <c r="H12" s="731">
        <v>233579</v>
      </c>
      <c r="I12" s="731">
        <v>233579</v>
      </c>
      <c r="J12" s="731" t="s">
        <v>608</v>
      </c>
      <c r="K12" s="731" t="s">
        <v>609</v>
      </c>
      <c r="L12" s="734">
        <v>26.110000000000007</v>
      </c>
      <c r="M12" s="734">
        <v>1</v>
      </c>
      <c r="N12" s="735">
        <v>26.110000000000007</v>
      </c>
    </row>
    <row r="13" spans="1:14" ht="14.45" customHeight="1" x14ac:dyDescent="0.2">
      <c r="A13" s="729" t="s">
        <v>563</v>
      </c>
      <c r="B13" s="730" t="s">
        <v>564</v>
      </c>
      <c r="C13" s="731" t="s">
        <v>572</v>
      </c>
      <c r="D13" s="732" t="s">
        <v>573</v>
      </c>
      <c r="E13" s="733">
        <v>50113001</v>
      </c>
      <c r="F13" s="732" t="s">
        <v>592</v>
      </c>
      <c r="G13" s="731" t="s">
        <v>593</v>
      </c>
      <c r="H13" s="731">
        <v>990585</v>
      </c>
      <c r="I13" s="731">
        <v>0</v>
      </c>
      <c r="J13" s="731" t="s">
        <v>610</v>
      </c>
      <c r="K13" s="731" t="s">
        <v>329</v>
      </c>
      <c r="L13" s="734">
        <v>52.95</v>
      </c>
      <c r="M13" s="734">
        <v>1</v>
      </c>
      <c r="N13" s="735">
        <v>52.95</v>
      </c>
    </row>
    <row r="14" spans="1:14" ht="14.45" customHeight="1" x14ac:dyDescent="0.2">
      <c r="A14" s="729" t="s">
        <v>563</v>
      </c>
      <c r="B14" s="730" t="s">
        <v>564</v>
      </c>
      <c r="C14" s="731" t="s">
        <v>572</v>
      </c>
      <c r="D14" s="732" t="s">
        <v>573</v>
      </c>
      <c r="E14" s="733">
        <v>50113001</v>
      </c>
      <c r="F14" s="732" t="s">
        <v>592</v>
      </c>
      <c r="G14" s="731" t="s">
        <v>593</v>
      </c>
      <c r="H14" s="731">
        <v>185376</v>
      </c>
      <c r="I14" s="731">
        <v>185376</v>
      </c>
      <c r="J14" s="731" t="s">
        <v>611</v>
      </c>
      <c r="K14" s="731" t="s">
        <v>612</v>
      </c>
      <c r="L14" s="734">
        <v>37.159999999999989</v>
      </c>
      <c r="M14" s="734">
        <v>19</v>
      </c>
      <c r="N14" s="735">
        <v>706.03999999999985</v>
      </c>
    </row>
    <row r="15" spans="1:14" ht="14.45" customHeight="1" x14ac:dyDescent="0.2">
      <c r="A15" s="729" t="s">
        <v>563</v>
      </c>
      <c r="B15" s="730" t="s">
        <v>564</v>
      </c>
      <c r="C15" s="731" t="s">
        <v>572</v>
      </c>
      <c r="D15" s="732" t="s">
        <v>573</v>
      </c>
      <c r="E15" s="733">
        <v>50113001</v>
      </c>
      <c r="F15" s="732" t="s">
        <v>592</v>
      </c>
      <c r="G15" s="731" t="s">
        <v>593</v>
      </c>
      <c r="H15" s="731">
        <v>193104</v>
      </c>
      <c r="I15" s="731">
        <v>93104</v>
      </c>
      <c r="J15" s="731" t="s">
        <v>613</v>
      </c>
      <c r="K15" s="731" t="s">
        <v>614</v>
      </c>
      <c r="L15" s="734">
        <v>30.88999999999999</v>
      </c>
      <c r="M15" s="734">
        <v>1</v>
      </c>
      <c r="N15" s="735">
        <v>30.88999999999999</v>
      </c>
    </row>
    <row r="16" spans="1:14" ht="14.45" customHeight="1" x14ac:dyDescent="0.2">
      <c r="A16" s="729" t="s">
        <v>563</v>
      </c>
      <c r="B16" s="730" t="s">
        <v>564</v>
      </c>
      <c r="C16" s="731" t="s">
        <v>572</v>
      </c>
      <c r="D16" s="732" t="s">
        <v>573</v>
      </c>
      <c r="E16" s="733">
        <v>50113001</v>
      </c>
      <c r="F16" s="732" t="s">
        <v>592</v>
      </c>
      <c r="G16" s="731" t="s">
        <v>329</v>
      </c>
      <c r="H16" s="731">
        <v>226525</v>
      </c>
      <c r="I16" s="731">
        <v>226525</v>
      </c>
      <c r="J16" s="731" t="s">
        <v>615</v>
      </c>
      <c r="K16" s="731" t="s">
        <v>616</v>
      </c>
      <c r="L16" s="734">
        <v>132.34999999999997</v>
      </c>
      <c r="M16" s="734">
        <v>1</v>
      </c>
      <c r="N16" s="735">
        <v>132.34999999999997</v>
      </c>
    </row>
    <row r="17" spans="1:14" ht="14.45" customHeight="1" x14ac:dyDescent="0.2">
      <c r="A17" s="729" t="s">
        <v>563</v>
      </c>
      <c r="B17" s="730" t="s">
        <v>564</v>
      </c>
      <c r="C17" s="731" t="s">
        <v>572</v>
      </c>
      <c r="D17" s="732" t="s">
        <v>573</v>
      </c>
      <c r="E17" s="733">
        <v>50113001</v>
      </c>
      <c r="F17" s="732" t="s">
        <v>592</v>
      </c>
      <c r="G17" s="731" t="s">
        <v>593</v>
      </c>
      <c r="H17" s="731">
        <v>846413</v>
      </c>
      <c r="I17" s="731">
        <v>57585</v>
      </c>
      <c r="J17" s="731" t="s">
        <v>617</v>
      </c>
      <c r="K17" s="731" t="s">
        <v>618</v>
      </c>
      <c r="L17" s="734">
        <v>133.11999999999998</v>
      </c>
      <c r="M17" s="734">
        <v>1</v>
      </c>
      <c r="N17" s="735">
        <v>133.11999999999998</v>
      </c>
    </row>
    <row r="18" spans="1:14" ht="14.45" customHeight="1" x14ac:dyDescent="0.2">
      <c r="A18" s="729" t="s">
        <v>563</v>
      </c>
      <c r="B18" s="730" t="s">
        <v>564</v>
      </c>
      <c r="C18" s="731" t="s">
        <v>572</v>
      </c>
      <c r="D18" s="732" t="s">
        <v>573</v>
      </c>
      <c r="E18" s="733">
        <v>50113001</v>
      </c>
      <c r="F18" s="732" t="s">
        <v>592</v>
      </c>
      <c r="G18" s="731" t="s">
        <v>607</v>
      </c>
      <c r="H18" s="731">
        <v>243130</v>
      </c>
      <c r="I18" s="731">
        <v>243130</v>
      </c>
      <c r="J18" s="731" t="s">
        <v>619</v>
      </c>
      <c r="K18" s="731" t="s">
        <v>620</v>
      </c>
      <c r="L18" s="734">
        <v>78.5</v>
      </c>
      <c r="M18" s="734">
        <v>5</v>
      </c>
      <c r="N18" s="735">
        <v>392.5</v>
      </c>
    </row>
    <row r="19" spans="1:14" ht="14.45" customHeight="1" x14ac:dyDescent="0.2">
      <c r="A19" s="729" t="s">
        <v>563</v>
      </c>
      <c r="B19" s="730" t="s">
        <v>564</v>
      </c>
      <c r="C19" s="731" t="s">
        <v>572</v>
      </c>
      <c r="D19" s="732" t="s">
        <v>573</v>
      </c>
      <c r="E19" s="733">
        <v>50113001</v>
      </c>
      <c r="F19" s="732" t="s">
        <v>592</v>
      </c>
      <c r="G19" s="731" t="s">
        <v>607</v>
      </c>
      <c r="H19" s="731">
        <v>243138</v>
      </c>
      <c r="I19" s="731">
        <v>243138</v>
      </c>
      <c r="J19" s="731" t="s">
        <v>621</v>
      </c>
      <c r="K19" s="731" t="s">
        <v>622</v>
      </c>
      <c r="L19" s="734">
        <v>58.16999999999998</v>
      </c>
      <c r="M19" s="734">
        <v>4</v>
      </c>
      <c r="N19" s="735">
        <v>232.67999999999992</v>
      </c>
    </row>
    <row r="20" spans="1:14" ht="14.45" customHeight="1" x14ac:dyDescent="0.2">
      <c r="A20" s="729" t="s">
        <v>563</v>
      </c>
      <c r="B20" s="730" t="s">
        <v>564</v>
      </c>
      <c r="C20" s="731" t="s">
        <v>572</v>
      </c>
      <c r="D20" s="732" t="s">
        <v>573</v>
      </c>
      <c r="E20" s="733">
        <v>50113001</v>
      </c>
      <c r="F20" s="732" t="s">
        <v>592</v>
      </c>
      <c r="G20" s="731" t="s">
        <v>593</v>
      </c>
      <c r="H20" s="731">
        <v>114826</v>
      </c>
      <c r="I20" s="731">
        <v>14826</v>
      </c>
      <c r="J20" s="731" t="s">
        <v>623</v>
      </c>
      <c r="K20" s="731" t="s">
        <v>624</v>
      </c>
      <c r="L20" s="734">
        <v>151.21</v>
      </c>
      <c r="M20" s="734">
        <v>1</v>
      </c>
      <c r="N20" s="735">
        <v>151.21</v>
      </c>
    </row>
    <row r="21" spans="1:14" ht="14.45" customHeight="1" x14ac:dyDescent="0.2">
      <c r="A21" s="729" t="s">
        <v>563</v>
      </c>
      <c r="B21" s="730" t="s">
        <v>564</v>
      </c>
      <c r="C21" s="731" t="s">
        <v>572</v>
      </c>
      <c r="D21" s="732" t="s">
        <v>573</v>
      </c>
      <c r="E21" s="733">
        <v>50113001</v>
      </c>
      <c r="F21" s="732" t="s">
        <v>592</v>
      </c>
      <c r="G21" s="731" t="s">
        <v>593</v>
      </c>
      <c r="H21" s="731">
        <v>499428</v>
      </c>
      <c r="I21" s="731">
        <v>237468</v>
      </c>
      <c r="J21" s="731" t="s">
        <v>625</v>
      </c>
      <c r="K21" s="731" t="s">
        <v>626</v>
      </c>
      <c r="L21" s="734">
        <v>762.3</v>
      </c>
      <c r="M21" s="734">
        <v>1</v>
      </c>
      <c r="N21" s="735">
        <v>762.3</v>
      </c>
    </row>
    <row r="22" spans="1:14" ht="14.45" customHeight="1" x14ac:dyDescent="0.2">
      <c r="A22" s="729" t="s">
        <v>563</v>
      </c>
      <c r="B22" s="730" t="s">
        <v>564</v>
      </c>
      <c r="C22" s="731" t="s">
        <v>572</v>
      </c>
      <c r="D22" s="732" t="s">
        <v>573</v>
      </c>
      <c r="E22" s="733">
        <v>50113001</v>
      </c>
      <c r="F22" s="732" t="s">
        <v>592</v>
      </c>
      <c r="G22" s="731" t="s">
        <v>593</v>
      </c>
      <c r="H22" s="731">
        <v>125366</v>
      </c>
      <c r="I22" s="731">
        <v>25366</v>
      </c>
      <c r="J22" s="731" t="s">
        <v>627</v>
      </c>
      <c r="K22" s="731" t="s">
        <v>628</v>
      </c>
      <c r="L22" s="734">
        <v>65.419999999999959</v>
      </c>
      <c r="M22" s="734">
        <v>1</v>
      </c>
      <c r="N22" s="735">
        <v>65.419999999999959</v>
      </c>
    </row>
    <row r="23" spans="1:14" ht="14.45" customHeight="1" x14ac:dyDescent="0.2">
      <c r="A23" s="729" t="s">
        <v>563</v>
      </c>
      <c r="B23" s="730" t="s">
        <v>564</v>
      </c>
      <c r="C23" s="731" t="s">
        <v>572</v>
      </c>
      <c r="D23" s="732" t="s">
        <v>573</v>
      </c>
      <c r="E23" s="733">
        <v>50113001</v>
      </c>
      <c r="F23" s="732" t="s">
        <v>592</v>
      </c>
      <c r="G23" s="731" t="s">
        <v>593</v>
      </c>
      <c r="H23" s="731">
        <v>159746</v>
      </c>
      <c r="I23" s="731">
        <v>0</v>
      </c>
      <c r="J23" s="731" t="s">
        <v>629</v>
      </c>
      <c r="K23" s="731" t="s">
        <v>630</v>
      </c>
      <c r="L23" s="734">
        <v>28.610000000000003</v>
      </c>
      <c r="M23" s="734">
        <v>3</v>
      </c>
      <c r="N23" s="735">
        <v>85.830000000000013</v>
      </c>
    </row>
    <row r="24" spans="1:14" ht="14.45" customHeight="1" x14ac:dyDescent="0.2">
      <c r="A24" s="729" t="s">
        <v>563</v>
      </c>
      <c r="B24" s="730" t="s">
        <v>564</v>
      </c>
      <c r="C24" s="731" t="s">
        <v>572</v>
      </c>
      <c r="D24" s="732" t="s">
        <v>573</v>
      </c>
      <c r="E24" s="733">
        <v>50113001</v>
      </c>
      <c r="F24" s="732" t="s">
        <v>592</v>
      </c>
      <c r="G24" s="731" t="s">
        <v>607</v>
      </c>
      <c r="H24" s="731">
        <v>142547</v>
      </c>
      <c r="I24" s="731">
        <v>42547</v>
      </c>
      <c r="J24" s="731" t="s">
        <v>631</v>
      </c>
      <c r="K24" s="731" t="s">
        <v>632</v>
      </c>
      <c r="L24" s="734">
        <v>88.13000000000001</v>
      </c>
      <c r="M24" s="734">
        <v>1</v>
      </c>
      <c r="N24" s="735">
        <v>88.13000000000001</v>
      </c>
    </row>
    <row r="25" spans="1:14" ht="14.45" customHeight="1" x14ac:dyDescent="0.2">
      <c r="A25" s="729" t="s">
        <v>563</v>
      </c>
      <c r="B25" s="730" t="s">
        <v>564</v>
      </c>
      <c r="C25" s="731" t="s">
        <v>572</v>
      </c>
      <c r="D25" s="732" t="s">
        <v>573</v>
      </c>
      <c r="E25" s="733">
        <v>50113001</v>
      </c>
      <c r="F25" s="732" t="s">
        <v>592</v>
      </c>
      <c r="G25" s="731" t="s">
        <v>607</v>
      </c>
      <c r="H25" s="731">
        <v>187427</v>
      </c>
      <c r="I25" s="731">
        <v>187427</v>
      </c>
      <c r="J25" s="731" t="s">
        <v>633</v>
      </c>
      <c r="K25" s="731" t="s">
        <v>634</v>
      </c>
      <c r="L25" s="734">
        <v>56.225000000000009</v>
      </c>
      <c r="M25" s="734">
        <v>2</v>
      </c>
      <c r="N25" s="735">
        <v>112.45000000000002</v>
      </c>
    </row>
    <row r="26" spans="1:14" ht="14.45" customHeight="1" x14ac:dyDescent="0.2">
      <c r="A26" s="729" t="s">
        <v>563</v>
      </c>
      <c r="B26" s="730" t="s">
        <v>564</v>
      </c>
      <c r="C26" s="731" t="s">
        <v>572</v>
      </c>
      <c r="D26" s="732" t="s">
        <v>573</v>
      </c>
      <c r="E26" s="733">
        <v>50113001</v>
      </c>
      <c r="F26" s="732" t="s">
        <v>592</v>
      </c>
      <c r="G26" s="731" t="s">
        <v>607</v>
      </c>
      <c r="H26" s="731">
        <v>187425</v>
      </c>
      <c r="I26" s="731">
        <v>187425</v>
      </c>
      <c r="J26" s="731" t="s">
        <v>635</v>
      </c>
      <c r="K26" s="731" t="s">
        <v>636</v>
      </c>
      <c r="L26" s="734">
        <v>49.306666666666672</v>
      </c>
      <c r="M26" s="734">
        <v>3</v>
      </c>
      <c r="N26" s="735">
        <v>147.92000000000002</v>
      </c>
    </row>
    <row r="27" spans="1:14" ht="14.45" customHeight="1" x14ac:dyDescent="0.2">
      <c r="A27" s="729" t="s">
        <v>563</v>
      </c>
      <c r="B27" s="730" t="s">
        <v>564</v>
      </c>
      <c r="C27" s="731" t="s">
        <v>572</v>
      </c>
      <c r="D27" s="732" t="s">
        <v>573</v>
      </c>
      <c r="E27" s="733">
        <v>50113001</v>
      </c>
      <c r="F27" s="732" t="s">
        <v>592</v>
      </c>
      <c r="G27" s="731" t="s">
        <v>593</v>
      </c>
      <c r="H27" s="731">
        <v>188219</v>
      </c>
      <c r="I27" s="731">
        <v>88219</v>
      </c>
      <c r="J27" s="731" t="s">
        <v>637</v>
      </c>
      <c r="K27" s="731" t="s">
        <v>638</v>
      </c>
      <c r="L27" s="734">
        <v>140.07</v>
      </c>
      <c r="M27" s="734">
        <v>1</v>
      </c>
      <c r="N27" s="735">
        <v>140.07</v>
      </c>
    </row>
    <row r="28" spans="1:14" ht="14.45" customHeight="1" x14ac:dyDescent="0.2">
      <c r="A28" s="729" t="s">
        <v>563</v>
      </c>
      <c r="B28" s="730" t="s">
        <v>564</v>
      </c>
      <c r="C28" s="731" t="s">
        <v>572</v>
      </c>
      <c r="D28" s="732" t="s">
        <v>573</v>
      </c>
      <c r="E28" s="733">
        <v>50113001</v>
      </c>
      <c r="F28" s="732" t="s">
        <v>592</v>
      </c>
      <c r="G28" s="731" t="s">
        <v>593</v>
      </c>
      <c r="H28" s="731">
        <v>147478</v>
      </c>
      <c r="I28" s="731">
        <v>47478</v>
      </c>
      <c r="J28" s="731" t="s">
        <v>639</v>
      </c>
      <c r="K28" s="731" t="s">
        <v>640</v>
      </c>
      <c r="L28" s="734">
        <v>84.59</v>
      </c>
      <c r="M28" s="734">
        <v>1</v>
      </c>
      <c r="N28" s="735">
        <v>84.59</v>
      </c>
    </row>
    <row r="29" spans="1:14" ht="14.45" customHeight="1" x14ac:dyDescent="0.2">
      <c r="A29" s="729" t="s">
        <v>563</v>
      </c>
      <c r="B29" s="730" t="s">
        <v>564</v>
      </c>
      <c r="C29" s="731" t="s">
        <v>572</v>
      </c>
      <c r="D29" s="732" t="s">
        <v>573</v>
      </c>
      <c r="E29" s="733">
        <v>50113001</v>
      </c>
      <c r="F29" s="732" t="s">
        <v>592</v>
      </c>
      <c r="G29" s="731" t="s">
        <v>593</v>
      </c>
      <c r="H29" s="731">
        <v>238558</v>
      </c>
      <c r="I29" s="731">
        <v>238558</v>
      </c>
      <c r="J29" s="731" t="s">
        <v>641</v>
      </c>
      <c r="K29" s="731" t="s">
        <v>642</v>
      </c>
      <c r="L29" s="734">
        <v>550</v>
      </c>
      <c r="M29" s="734">
        <v>8</v>
      </c>
      <c r="N29" s="735">
        <v>4400</v>
      </c>
    </row>
    <row r="30" spans="1:14" ht="14.45" customHeight="1" x14ac:dyDescent="0.2">
      <c r="A30" s="729" t="s">
        <v>563</v>
      </c>
      <c r="B30" s="730" t="s">
        <v>564</v>
      </c>
      <c r="C30" s="731" t="s">
        <v>572</v>
      </c>
      <c r="D30" s="732" t="s">
        <v>573</v>
      </c>
      <c r="E30" s="733">
        <v>50113001</v>
      </c>
      <c r="F30" s="732" t="s">
        <v>592</v>
      </c>
      <c r="G30" s="731" t="s">
        <v>593</v>
      </c>
      <c r="H30" s="731">
        <v>186393</v>
      </c>
      <c r="I30" s="731">
        <v>86393</v>
      </c>
      <c r="J30" s="731" t="s">
        <v>643</v>
      </c>
      <c r="K30" s="731" t="s">
        <v>644</v>
      </c>
      <c r="L30" s="734">
        <v>53.79</v>
      </c>
      <c r="M30" s="734">
        <v>1</v>
      </c>
      <c r="N30" s="735">
        <v>53.79</v>
      </c>
    </row>
    <row r="31" spans="1:14" ht="14.45" customHeight="1" x14ac:dyDescent="0.2">
      <c r="A31" s="729" t="s">
        <v>563</v>
      </c>
      <c r="B31" s="730" t="s">
        <v>564</v>
      </c>
      <c r="C31" s="731" t="s">
        <v>572</v>
      </c>
      <c r="D31" s="732" t="s">
        <v>573</v>
      </c>
      <c r="E31" s="733">
        <v>50113001</v>
      </c>
      <c r="F31" s="732" t="s">
        <v>592</v>
      </c>
      <c r="G31" s="731" t="s">
        <v>593</v>
      </c>
      <c r="H31" s="731">
        <v>159750</v>
      </c>
      <c r="I31" s="731">
        <v>0</v>
      </c>
      <c r="J31" s="731" t="s">
        <v>645</v>
      </c>
      <c r="K31" s="731" t="s">
        <v>646</v>
      </c>
      <c r="L31" s="734">
        <v>28.729999999999997</v>
      </c>
      <c r="M31" s="734">
        <v>1</v>
      </c>
      <c r="N31" s="735">
        <v>28.729999999999997</v>
      </c>
    </row>
    <row r="32" spans="1:14" ht="14.45" customHeight="1" x14ac:dyDescent="0.2">
      <c r="A32" s="729" t="s">
        <v>563</v>
      </c>
      <c r="B32" s="730" t="s">
        <v>564</v>
      </c>
      <c r="C32" s="731" t="s">
        <v>572</v>
      </c>
      <c r="D32" s="732" t="s">
        <v>573</v>
      </c>
      <c r="E32" s="733">
        <v>50113001</v>
      </c>
      <c r="F32" s="732" t="s">
        <v>592</v>
      </c>
      <c r="G32" s="731" t="s">
        <v>593</v>
      </c>
      <c r="H32" s="731">
        <v>847521</v>
      </c>
      <c r="I32" s="731">
        <v>0</v>
      </c>
      <c r="J32" s="731" t="s">
        <v>647</v>
      </c>
      <c r="K32" s="731" t="s">
        <v>648</v>
      </c>
      <c r="L32" s="734">
        <v>28.730000000000008</v>
      </c>
      <c r="M32" s="734">
        <v>1</v>
      </c>
      <c r="N32" s="735">
        <v>28.730000000000008</v>
      </c>
    </row>
    <row r="33" spans="1:14" ht="14.45" customHeight="1" x14ac:dyDescent="0.2">
      <c r="A33" s="729" t="s">
        <v>563</v>
      </c>
      <c r="B33" s="730" t="s">
        <v>564</v>
      </c>
      <c r="C33" s="731" t="s">
        <v>572</v>
      </c>
      <c r="D33" s="732" t="s">
        <v>573</v>
      </c>
      <c r="E33" s="733">
        <v>50113001</v>
      </c>
      <c r="F33" s="732" t="s">
        <v>592</v>
      </c>
      <c r="G33" s="731" t="s">
        <v>593</v>
      </c>
      <c r="H33" s="731">
        <v>207962</v>
      </c>
      <c r="I33" s="731">
        <v>207962</v>
      </c>
      <c r="J33" s="731" t="s">
        <v>649</v>
      </c>
      <c r="K33" s="731" t="s">
        <v>650</v>
      </c>
      <c r="L33" s="734">
        <v>32.666666666666664</v>
      </c>
      <c r="M33" s="734">
        <v>3</v>
      </c>
      <c r="N33" s="735">
        <v>97.999999999999986</v>
      </c>
    </row>
    <row r="34" spans="1:14" ht="14.45" customHeight="1" x14ac:dyDescent="0.2">
      <c r="A34" s="729" t="s">
        <v>563</v>
      </c>
      <c r="B34" s="730" t="s">
        <v>564</v>
      </c>
      <c r="C34" s="731" t="s">
        <v>572</v>
      </c>
      <c r="D34" s="732" t="s">
        <v>573</v>
      </c>
      <c r="E34" s="733">
        <v>50113001</v>
      </c>
      <c r="F34" s="732" t="s">
        <v>592</v>
      </c>
      <c r="G34" s="731" t="s">
        <v>607</v>
      </c>
      <c r="H34" s="731">
        <v>107981</v>
      </c>
      <c r="I34" s="731">
        <v>7981</v>
      </c>
      <c r="J34" s="731" t="s">
        <v>651</v>
      </c>
      <c r="K34" s="731" t="s">
        <v>652</v>
      </c>
      <c r="L34" s="734">
        <v>40.904000000000003</v>
      </c>
      <c r="M34" s="734">
        <v>5</v>
      </c>
      <c r="N34" s="735">
        <v>204.52</v>
      </c>
    </row>
    <row r="35" spans="1:14" ht="14.45" customHeight="1" x14ac:dyDescent="0.2">
      <c r="A35" s="729" t="s">
        <v>563</v>
      </c>
      <c r="B35" s="730" t="s">
        <v>564</v>
      </c>
      <c r="C35" s="731" t="s">
        <v>572</v>
      </c>
      <c r="D35" s="732" t="s">
        <v>573</v>
      </c>
      <c r="E35" s="733">
        <v>50113001</v>
      </c>
      <c r="F35" s="732" t="s">
        <v>592</v>
      </c>
      <c r="G35" s="731" t="s">
        <v>607</v>
      </c>
      <c r="H35" s="731">
        <v>155823</v>
      </c>
      <c r="I35" s="731">
        <v>55823</v>
      </c>
      <c r="J35" s="731" t="s">
        <v>651</v>
      </c>
      <c r="K35" s="731" t="s">
        <v>653</v>
      </c>
      <c r="L35" s="734">
        <v>32.970666666666666</v>
      </c>
      <c r="M35" s="734">
        <v>3</v>
      </c>
      <c r="N35" s="735">
        <v>98.912000000000006</v>
      </c>
    </row>
    <row r="36" spans="1:14" ht="14.45" customHeight="1" x14ac:dyDescent="0.2">
      <c r="A36" s="729" t="s">
        <v>563</v>
      </c>
      <c r="B36" s="730" t="s">
        <v>564</v>
      </c>
      <c r="C36" s="731" t="s">
        <v>572</v>
      </c>
      <c r="D36" s="732" t="s">
        <v>573</v>
      </c>
      <c r="E36" s="733">
        <v>50113001</v>
      </c>
      <c r="F36" s="732" t="s">
        <v>592</v>
      </c>
      <c r="G36" s="731" t="s">
        <v>607</v>
      </c>
      <c r="H36" s="731">
        <v>187607</v>
      </c>
      <c r="I36" s="731">
        <v>187607</v>
      </c>
      <c r="J36" s="731" t="s">
        <v>654</v>
      </c>
      <c r="K36" s="731" t="s">
        <v>655</v>
      </c>
      <c r="L36" s="734">
        <v>273.89999999999998</v>
      </c>
      <c r="M36" s="734">
        <v>2</v>
      </c>
      <c r="N36" s="735">
        <v>547.79999999999995</v>
      </c>
    </row>
    <row r="37" spans="1:14" ht="14.45" customHeight="1" x14ac:dyDescent="0.2">
      <c r="A37" s="729" t="s">
        <v>563</v>
      </c>
      <c r="B37" s="730" t="s">
        <v>564</v>
      </c>
      <c r="C37" s="731" t="s">
        <v>572</v>
      </c>
      <c r="D37" s="732" t="s">
        <v>573</v>
      </c>
      <c r="E37" s="733">
        <v>50113001</v>
      </c>
      <c r="F37" s="732" t="s">
        <v>592</v>
      </c>
      <c r="G37" s="731" t="s">
        <v>593</v>
      </c>
      <c r="H37" s="731">
        <v>102963</v>
      </c>
      <c r="I37" s="731">
        <v>2963</v>
      </c>
      <c r="J37" s="731" t="s">
        <v>656</v>
      </c>
      <c r="K37" s="731" t="s">
        <v>657</v>
      </c>
      <c r="L37" s="734">
        <v>122.00999999999999</v>
      </c>
      <c r="M37" s="734">
        <v>3</v>
      </c>
      <c r="N37" s="735">
        <v>366.03</v>
      </c>
    </row>
    <row r="38" spans="1:14" ht="14.45" customHeight="1" x14ac:dyDescent="0.2">
      <c r="A38" s="729" t="s">
        <v>563</v>
      </c>
      <c r="B38" s="730" t="s">
        <v>564</v>
      </c>
      <c r="C38" s="731" t="s">
        <v>572</v>
      </c>
      <c r="D38" s="732" t="s">
        <v>573</v>
      </c>
      <c r="E38" s="733">
        <v>50113001</v>
      </c>
      <c r="F38" s="732" t="s">
        <v>592</v>
      </c>
      <c r="G38" s="731" t="s">
        <v>593</v>
      </c>
      <c r="H38" s="731">
        <v>247206</v>
      </c>
      <c r="I38" s="731">
        <v>247206</v>
      </c>
      <c r="J38" s="731" t="s">
        <v>658</v>
      </c>
      <c r="K38" s="731" t="s">
        <v>659</v>
      </c>
      <c r="L38" s="734">
        <v>109.65000000000002</v>
      </c>
      <c r="M38" s="734">
        <v>1</v>
      </c>
      <c r="N38" s="735">
        <v>109.65000000000002</v>
      </c>
    </row>
    <row r="39" spans="1:14" ht="14.45" customHeight="1" x14ac:dyDescent="0.2">
      <c r="A39" s="729" t="s">
        <v>563</v>
      </c>
      <c r="B39" s="730" t="s">
        <v>564</v>
      </c>
      <c r="C39" s="731" t="s">
        <v>572</v>
      </c>
      <c r="D39" s="732" t="s">
        <v>573</v>
      </c>
      <c r="E39" s="733">
        <v>50113001</v>
      </c>
      <c r="F39" s="732" t="s">
        <v>592</v>
      </c>
      <c r="G39" s="731" t="s">
        <v>593</v>
      </c>
      <c r="H39" s="731">
        <v>244980</v>
      </c>
      <c r="I39" s="731">
        <v>244980</v>
      </c>
      <c r="J39" s="731" t="s">
        <v>660</v>
      </c>
      <c r="K39" s="731" t="s">
        <v>661</v>
      </c>
      <c r="L39" s="734">
        <v>55.225000953909628</v>
      </c>
      <c r="M39" s="734">
        <v>2</v>
      </c>
      <c r="N39" s="735">
        <v>110.45000190781926</v>
      </c>
    </row>
    <row r="40" spans="1:14" ht="14.45" customHeight="1" x14ac:dyDescent="0.2">
      <c r="A40" s="729" t="s">
        <v>563</v>
      </c>
      <c r="B40" s="730" t="s">
        <v>564</v>
      </c>
      <c r="C40" s="731" t="s">
        <v>572</v>
      </c>
      <c r="D40" s="732" t="s">
        <v>573</v>
      </c>
      <c r="E40" s="733">
        <v>50113001</v>
      </c>
      <c r="F40" s="732" t="s">
        <v>592</v>
      </c>
      <c r="G40" s="731" t="s">
        <v>593</v>
      </c>
      <c r="H40" s="731">
        <v>158191</v>
      </c>
      <c r="I40" s="731">
        <v>158191</v>
      </c>
      <c r="J40" s="731" t="s">
        <v>662</v>
      </c>
      <c r="K40" s="731" t="s">
        <v>663</v>
      </c>
      <c r="L40" s="734">
        <v>58.565000000000012</v>
      </c>
      <c r="M40" s="734">
        <v>2</v>
      </c>
      <c r="N40" s="735">
        <v>117.13000000000002</v>
      </c>
    </row>
    <row r="41" spans="1:14" ht="14.45" customHeight="1" x14ac:dyDescent="0.2">
      <c r="A41" s="729" t="s">
        <v>563</v>
      </c>
      <c r="B41" s="730" t="s">
        <v>564</v>
      </c>
      <c r="C41" s="731" t="s">
        <v>572</v>
      </c>
      <c r="D41" s="732" t="s">
        <v>573</v>
      </c>
      <c r="E41" s="733">
        <v>50113001</v>
      </c>
      <c r="F41" s="732" t="s">
        <v>592</v>
      </c>
      <c r="G41" s="731" t="s">
        <v>593</v>
      </c>
      <c r="H41" s="731">
        <v>232165</v>
      </c>
      <c r="I41" s="731">
        <v>232165</v>
      </c>
      <c r="J41" s="731" t="s">
        <v>664</v>
      </c>
      <c r="K41" s="731" t="s">
        <v>665</v>
      </c>
      <c r="L41" s="734">
        <v>142.97999999999999</v>
      </c>
      <c r="M41" s="734">
        <v>1</v>
      </c>
      <c r="N41" s="735">
        <v>142.97999999999999</v>
      </c>
    </row>
    <row r="42" spans="1:14" ht="14.45" customHeight="1" x14ac:dyDescent="0.2">
      <c r="A42" s="729" t="s">
        <v>563</v>
      </c>
      <c r="B42" s="730" t="s">
        <v>564</v>
      </c>
      <c r="C42" s="731" t="s">
        <v>572</v>
      </c>
      <c r="D42" s="732" t="s">
        <v>573</v>
      </c>
      <c r="E42" s="733">
        <v>50113001</v>
      </c>
      <c r="F42" s="732" t="s">
        <v>592</v>
      </c>
      <c r="G42" s="731" t="s">
        <v>593</v>
      </c>
      <c r="H42" s="731">
        <v>201131</v>
      </c>
      <c r="I42" s="731">
        <v>201131</v>
      </c>
      <c r="J42" s="731" t="s">
        <v>666</v>
      </c>
      <c r="K42" s="731" t="s">
        <v>667</v>
      </c>
      <c r="L42" s="734">
        <v>24.84</v>
      </c>
      <c r="M42" s="734">
        <v>1</v>
      </c>
      <c r="N42" s="735">
        <v>24.84</v>
      </c>
    </row>
    <row r="43" spans="1:14" ht="14.45" customHeight="1" x14ac:dyDescent="0.2">
      <c r="A43" s="729" t="s">
        <v>563</v>
      </c>
      <c r="B43" s="730" t="s">
        <v>564</v>
      </c>
      <c r="C43" s="731" t="s">
        <v>572</v>
      </c>
      <c r="D43" s="732" t="s">
        <v>573</v>
      </c>
      <c r="E43" s="733">
        <v>50113001</v>
      </c>
      <c r="F43" s="732" t="s">
        <v>592</v>
      </c>
      <c r="G43" s="731" t="s">
        <v>607</v>
      </c>
      <c r="H43" s="731">
        <v>231956</v>
      </c>
      <c r="I43" s="731">
        <v>231956</v>
      </c>
      <c r="J43" s="731" t="s">
        <v>668</v>
      </c>
      <c r="K43" s="731" t="s">
        <v>669</v>
      </c>
      <c r="L43" s="734">
        <v>49.76</v>
      </c>
      <c r="M43" s="734">
        <v>1</v>
      </c>
      <c r="N43" s="735">
        <v>49.76</v>
      </c>
    </row>
    <row r="44" spans="1:14" ht="14.45" customHeight="1" x14ac:dyDescent="0.2">
      <c r="A44" s="729" t="s">
        <v>563</v>
      </c>
      <c r="B44" s="730" t="s">
        <v>564</v>
      </c>
      <c r="C44" s="731" t="s">
        <v>572</v>
      </c>
      <c r="D44" s="732" t="s">
        <v>573</v>
      </c>
      <c r="E44" s="733">
        <v>50113001</v>
      </c>
      <c r="F44" s="732" t="s">
        <v>592</v>
      </c>
      <c r="G44" s="731" t="s">
        <v>593</v>
      </c>
      <c r="H44" s="731">
        <v>840464</v>
      </c>
      <c r="I44" s="731">
        <v>0</v>
      </c>
      <c r="J44" s="731" t="s">
        <v>670</v>
      </c>
      <c r="K44" s="731" t="s">
        <v>671</v>
      </c>
      <c r="L44" s="734">
        <v>45.489999999999995</v>
      </c>
      <c r="M44" s="734">
        <v>1</v>
      </c>
      <c r="N44" s="735">
        <v>45.489999999999995</v>
      </c>
    </row>
    <row r="45" spans="1:14" ht="14.45" customHeight="1" x14ac:dyDescent="0.2">
      <c r="A45" s="729" t="s">
        <v>563</v>
      </c>
      <c r="B45" s="730" t="s">
        <v>564</v>
      </c>
      <c r="C45" s="731" t="s">
        <v>572</v>
      </c>
      <c r="D45" s="732" t="s">
        <v>573</v>
      </c>
      <c r="E45" s="733">
        <v>50113001</v>
      </c>
      <c r="F45" s="732" t="s">
        <v>592</v>
      </c>
      <c r="G45" s="731" t="s">
        <v>593</v>
      </c>
      <c r="H45" s="731">
        <v>148673</v>
      </c>
      <c r="I45" s="731">
        <v>148673</v>
      </c>
      <c r="J45" s="731" t="s">
        <v>672</v>
      </c>
      <c r="K45" s="731" t="s">
        <v>673</v>
      </c>
      <c r="L45" s="734">
        <v>146.16999999999996</v>
      </c>
      <c r="M45" s="734">
        <v>1</v>
      </c>
      <c r="N45" s="735">
        <v>146.16999999999996</v>
      </c>
    </row>
    <row r="46" spans="1:14" ht="14.45" customHeight="1" x14ac:dyDescent="0.2">
      <c r="A46" s="729" t="s">
        <v>563</v>
      </c>
      <c r="B46" s="730" t="s">
        <v>564</v>
      </c>
      <c r="C46" s="731" t="s">
        <v>572</v>
      </c>
      <c r="D46" s="732" t="s">
        <v>573</v>
      </c>
      <c r="E46" s="733">
        <v>50113001</v>
      </c>
      <c r="F46" s="732" t="s">
        <v>592</v>
      </c>
      <c r="G46" s="731" t="s">
        <v>607</v>
      </c>
      <c r="H46" s="731">
        <v>233366</v>
      </c>
      <c r="I46" s="731">
        <v>233366</v>
      </c>
      <c r="J46" s="731" t="s">
        <v>674</v>
      </c>
      <c r="K46" s="731" t="s">
        <v>675</v>
      </c>
      <c r="L46" s="734">
        <v>47.550000000000004</v>
      </c>
      <c r="M46" s="734">
        <v>3</v>
      </c>
      <c r="N46" s="735">
        <v>142.65</v>
      </c>
    </row>
    <row r="47" spans="1:14" ht="14.45" customHeight="1" x14ac:dyDescent="0.2">
      <c r="A47" s="729" t="s">
        <v>563</v>
      </c>
      <c r="B47" s="730" t="s">
        <v>564</v>
      </c>
      <c r="C47" s="731" t="s">
        <v>572</v>
      </c>
      <c r="D47" s="732" t="s">
        <v>573</v>
      </c>
      <c r="E47" s="733">
        <v>50113001</v>
      </c>
      <c r="F47" s="732" t="s">
        <v>592</v>
      </c>
      <c r="G47" s="731" t="s">
        <v>607</v>
      </c>
      <c r="H47" s="731">
        <v>233360</v>
      </c>
      <c r="I47" s="731">
        <v>233360</v>
      </c>
      <c r="J47" s="731" t="s">
        <v>674</v>
      </c>
      <c r="K47" s="731" t="s">
        <v>676</v>
      </c>
      <c r="L47" s="734">
        <v>22.024999999999999</v>
      </c>
      <c r="M47" s="734">
        <v>2</v>
      </c>
      <c r="N47" s="735">
        <v>44.05</v>
      </c>
    </row>
    <row r="48" spans="1:14" ht="14.45" customHeight="1" x14ac:dyDescent="0.2">
      <c r="A48" s="729" t="s">
        <v>563</v>
      </c>
      <c r="B48" s="730" t="s">
        <v>564</v>
      </c>
      <c r="C48" s="731" t="s">
        <v>572</v>
      </c>
      <c r="D48" s="732" t="s">
        <v>573</v>
      </c>
      <c r="E48" s="733">
        <v>50113005</v>
      </c>
      <c r="F48" s="732" t="s">
        <v>677</v>
      </c>
      <c r="G48" s="731" t="s">
        <v>593</v>
      </c>
      <c r="H48" s="731">
        <v>43795</v>
      </c>
      <c r="I48" s="731">
        <v>0</v>
      </c>
      <c r="J48" s="731" t="s">
        <v>678</v>
      </c>
      <c r="K48" s="731" t="s">
        <v>679</v>
      </c>
      <c r="L48" s="734">
        <v>4543</v>
      </c>
      <c r="M48" s="734">
        <v>7</v>
      </c>
      <c r="N48" s="735">
        <v>31801</v>
      </c>
    </row>
    <row r="49" spans="1:14" ht="14.45" customHeight="1" x14ac:dyDescent="0.2">
      <c r="A49" s="729" t="s">
        <v>563</v>
      </c>
      <c r="B49" s="730" t="s">
        <v>564</v>
      </c>
      <c r="C49" s="731" t="s">
        <v>572</v>
      </c>
      <c r="D49" s="732" t="s">
        <v>573</v>
      </c>
      <c r="E49" s="733">
        <v>50113005</v>
      </c>
      <c r="F49" s="732" t="s">
        <v>677</v>
      </c>
      <c r="G49" s="731" t="s">
        <v>593</v>
      </c>
      <c r="H49" s="731">
        <v>46507</v>
      </c>
      <c r="I49" s="731">
        <v>0</v>
      </c>
      <c r="J49" s="731" t="s">
        <v>680</v>
      </c>
      <c r="K49" s="731" t="s">
        <v>681</v>
      </c>
      <c r="L49" s="734">
        <v>2717</v>
      </c>
      <c r="M49" s="734">
        <v>2</v>
      </c>
      <c r="N49" s="735">
        <v>5434</v>
      </c>
    </row>
    <row r="50" spans="1:14" ht="14.45" customHeight="1" x14ac:dyDescent="0.2">
      <c r="A50" s="729" t="s">
        <v>563</v>
      </c>
      <c r="B50" s="730" t="s">
        <v>564</v>
      </c>
      <c r="C50" s="731" t="s">
        <v>572</v>
      </c>
      <c r="D50" s="732" t="s">
        <v>573</v>
      </c>
      <c r="E50" s="733">
        <v>50113005</v>
      </c>
      <c r="F50" s="732" t="s">
        <v>677</v>
      </c>
      <c r="G50" s="731" t="s">
        <v>593</v>
      </c>
      <c r="H50" s="731">
        <v>125825</v>
      </c>
      <c r="I50" s="731">
        <v>0</v>
      </c>
      <c r="J50" s="731" t="s">
        <v>682</v>
      </c>
      <c r="K50" s="731" t="s">
        <v>683</v>
      </c>
      <c r="L50" s="734">
        <v>2794</v>
      </c>
      <c r="M50" s="734">
        <v>1</v>
      </c>
      <c r="N50" s="735">
        <v>2794</v>
      </c>
    </row>
    <row r="51" spans="1:14" ht="14.45" customHeight="1" x14ac:dyDescent="0.2">
      <c r="A51" s="729" t="s">
        <v>563</v>
      </c>
      <c r="B51" s="730" t="s">
        <v>564</v>
      </c>
      <c r="C51" s="731" t="s">
        <v>572</v>
      </c>
      <c r="D51" s="732" t="s">
        <v>573</v>
      </c>
      <c r="E51" s="733">
        <v>50113005</v>
      </c>
      <c r="F51" s="732" t="s">
        <v>677</v>
      </c>
      <c r="G51" s="731" t="s">
        <v>593</v>
      </c>
      <c r="H51" s="731">
        <v>46502</v>
      </c>
      <c r="I51" s="731">
        <v>0</v>
      </c>
      <c r="J51" s="731" t="s">
        <v>684</v>
      </c>
      <c r="K51" s="731" t="s">
        <v>685</v>
      </c>
      <c r="L51" s="734">
        <v>3762</v>
      </c>
      <c r="M51" s="734">
        <v>20</v>
      </c>
      <c r="N51" s="735">
        <v>75240</v>
      </c>
    </row>
    <row r="52" spans="1:14" ht="14.45" customHeight="1" x14ac:dyDescent="0.2">
      <c r="A52" s="729" t="s">
        <v>563</v>
      </c>
      <c r="B52" s="730" t="s">
        <v>564</v>
      </c>
      <c r="C52" s="731" t="s">
        <v>572</v>
      </c>
      <c r="D52" s="732" t="s">
        <v>573</v>
      </c>
      <c r="E52" s="733">
        <v>50113005</v>
      </c>
      <c r="F52" s="732" t="s">
        <v>677</v>
      </c>
      <c r="G52" s="731" t="s">
        <v>593</v>
      </c>
      <c r="H52" s="731">
        <v>46499</v>
      </c>
      <c r="I52" s="731">
        <v>0</v>
      </c>
      <c r="J52" s="731" t="s">
        <v>686</v>
      </c>
      <c r="K52" s="731" t="s">
        <v>687</v>
      </c>
      <c r="L52" s="734">
        <v>1693.828125</v>
      </c>
      <c r="M52" s="734">
        <v>128</v>
      </c>
      <c r="N52" s="735">
        <v>216810</v>
      </c>
    </row>
    <row r="53" spans="1:14" ht="14.45" customHeight="1" x14ac:dyDescent="0.2">
      <c r="A53" s="729" t="s">
        <v>563</v>
      </c>
      <c r="B53" s="730" t="s">
        <v>564</v>
      </c>
      <c r="C53" s="731" t="s">
        <v>572</v>
      </c>
      <c r="D53" s="732" t="s">
        <v>573</v>
      </c>
      <c r="E53" s="733">
        <v>50113005</v>
      </c>
      <c r="F53" s="732" t="s">
        <v>677</v>
      </c>
      <c r="G53" s="731" t="s">
        <v>593</v>
      </c>
      <c r="H53" s="731">
        <v>46509</v>
      </c>
      <c r="I53" s="731">
        <v>0</v>
      </c>
      <c r="J53" s="731" t="s">
        <v>688</v>
      </c>
      <c r="K53" s="731" t="s">
        <v>689</v>
      </c>
      <c r="L53" s="734">
        <v>4543</v>
      </c>
      <c r="M53" s="734">
        <v>17</v>
      </c>
      <c r="N53" s="735">
        <v>77231</v>
      </c>
    </row>
    <row r="54" spans="1:14" ht="14.45" customHeight="1" x14ac:dyDescent="0.2">
      <c r="A54" s="729" t="s">
        <v>563</v>
      </c>
      <c r="B54" s="730" t="s">
        <v>564</v>
      </c>
      <c r="C54" s="731" t="s">
        <v>572</v>
      </c>
      <c r="D54" s="732" t="s">
        <v>573</v>
      </c>
      <c r="E54" s="733">
        <v>50113005</v>
      </c>
      <c r="F54" s="732" t="s">
        <v>677</v>
      </c>
      <c r="G54" s="731" t="s">
        <v>593</v>
      </c>
      <c r="H54" s="731">
        <v>125801</v>
      </c>
      <c r="I54" s="731">
        <v>0</v>
      </c>
      <c r="J54" s="731" t="s">
        <v>690</v>
      </c>
      <c r="K54" s="731" t="s">
        <v>691</v>
      </c>
      <c r="L54" s="734">
        <v>1749</v>
      </c>
      <c r="M54" s="734">
        <v>2</v>
      </c>
      <c r="N54" s="735">
        <v>3498</v>
      </c>
    </row>
    <row r="55" spans="1:14" ht="14.45" customHeight="1" x14ac:dyDescent="0.2">
      <c r="A55" s="729" t="s">
        <v>563</v>
      </c>
      <c r="B55" s="730" t="s">
        <v>564</v>
      </c>
      <c r="C55" s="731" t="s">
        <v>572</v>
      </c>
      <c r="D55" s="732" t="s">
        <v>573</v>
      </c>
      <c r="E55" s="733">
        <v>50113005</v>
      </c>
      <c r="F55" s="732" t="s">
        <v>677</v>
      </c>
      <c r="G55" s="731" t="s">
        <v>593</v>
      </c>
      <c r="H55" s="731">
        <v>46510</v>
      </c>
      <c r="I55" s="731">
        <v>0</v>
      </c>
      <c r="J55" s="731" t="s">
        <v>692</v>
      </c>
      <c r="K55" s="731" t="s">
        <v>693</v>
      </c>
      <c r="L55" s="734">
        <v>5577</v>
      </c>
      <c r="M55" s="734">
        <v>13</v>
      </c>
      <c r="N55" s="735">
        <v>72501</v>
      </c>
    </row>
    <row r="56" spans="1:14" ht="14.45" customHeight="1" x14ac:dyDescent="0.2">
      <c r="A56" s="729" t="s">
        <v>563</v>
      </c>
      <c r="B56" s="730" t="s">
        <v>564</v>
      </c>
      <c r="C56" s="731" t="s">
        <v>572</v>
      </c>
      <c r="D56" s="732" t="s">
        <v>573</v>
      </c>
      <c r="E56" s="733">
        <v>50113005</v>
      </c>
      <c r="F56" s="732" t="s">
        <v>677</v>
      </c>
      <c r="G56" s="731" t="s">
        <v>593</v>
      </c>
      <c r="H56" s="731">
        <v>46498</v>
      </c>
      <c r="I56" s="731">
        <v>0</v>
      </c>
      <c r="J56" s="731" t="s">
        <v>694</v>
      </c>
      <c r="K56" s="731" t="s">
        <v>695</v>
      </c>
      <c r="L56" s="734">
        <v>5474.6153846153848</v>
      </c>
      <c r="M56" s="734">
        <v>78</v>
      </c>
      <c r="N56" s="735">
        <v>427020</v>
      </c>
    </row>
    <row r="57" spans="1:14" ht="14.45" customHeight="1" x14ac:dyDescent="0.2">
      <c r="A57" s="729" t="s">
        <v>563</v>
      </c>
      <c r="B57" s="730" t="s">
        <v>564</v>
      </c>
      <c r="C57" s="731" t="s">
        <v>572</v>
      </c>
      <c r="D57" s="732" t="s">
        <v>573</v>
      </c>
      <c r="E57" s="733">
        <v>50113005</v>
      </c>
      <c r="F57" s="732" t="s">
        <v>677</v>
      </c>
      <c r="G57" s="731" t="s">
        <v>593</v>
      </c>
      <c r="H57" s="731">
        <v>46500</v>
      </c>
      <c r="I57" s="731">
        <v>0</v>
      </c>
      <c r="J57" s="731" t="s">
        <v>696</v>
      </c>
      <c r="K57" s="731" t="s">
        <v>697</v>
      </c>
      <c r="L57" s="734">
        <v>1749</v>
      </c>
      <c r="M57" s="734">
        <v>1</v>
      </c>
      <c r="N57" s="735">
        <v>1749</v>
      </c>
    </row>
    <row r="58" spans="1:14" ht="14.45" customHeight="1" x14ac:dyDescent="0.2">
      <c r="A58" s="729" t="s">
        <v>563</v>
      </c>
      <c r="B58" s="730" t="s">
        <v>564</v>
      </c>
      <c r="C58" s="731" t="s">
        <v>572</v>
      </c>
      <c r="D58" s="732" t="s">
        <v>573</v>
      </c>
      <c r="E58" s="733">
        <v>50113005</v>
      </c>
      <c r="F58" s="732" t="s">
        <v>677</v>
      </c>
      <c r="G58" s="731" t="s">
        <v>593</v>
      </c>
      <c r="H58" s="731">
        <v>46506</v>
      </c>
      <c r="I58" s="731">
        <v>0</v>
      </c>
      <c r="J58" s="731" t="s">
        <v>698</v>
      </c>
      <c r="K58" s="731" t="s">
        <v>699</v>
      </c>
      <c r="L58" s="734">
        <v>2068</v>
      </c>
      <c r="M58" s="734">
        <v>1</v>
      </c>
      <c r="N58" s="735">
        <v>2068</v>
      </c>
    </row>
    <row r="59" spans="1:14" ht="14.45" customHeight="1" x14ac:dyDescent="0.2">
      <c r="A59" s="729" t="s">
        <v>563</v>
      </c>
      <c r="B59" s="730" t="s">
        <v>564</v>
      </c>
      <c r="C59" s="731" t="s">
        <v>577</v>
      </c>
      <c r="D59" s="732" t="s">
        <v>578</v>
      </c>
      <c r="E59" s="733">
        <v>50113001</v>
      </c>
      <c r="F59" s="732" t="s">
        <v>592</v>
      </c>
      <c r="G59" s="731" t="s">
        <v>593</v>
      </c>
      <c r="H59" s="731">
        <v>196886</v>
      </c>
      <c r="I59" s="731">
        <v>96886</v>
      </c>
      <c r="J59" s="731" t="s">
        <v>700</v>
      </c>
      <c r="K59" s="731" t="s">
        <v>701</v>
      </c>
      <c r="L59" s="734">
        <v>50.160000000000011</v>
      </c>
      <c r="M59" s="734">
        <v>10</v>
      </c>
      <c r="N59" s="735">
        <v>501.60000000000014</v>
      </c>
    </row>
    <row r="60" spans="1:14" ht="14.45" customHeight="1" x14ac:dyDescent="0.2">
      <c r="A60" s="729" t="s">
        <v>563</v>
      </c>
      <c r="B60" s="730" t="s">
        <v>564</v>
      </c>
      <c r="C60" s="731" t="s">
        <v>577</v>
      </c>
      <c r="D60" s="732" t="s">
        <v>578</v>
      </c>
      <c r="E60" s="733">
        <v>50113001</v>
      </c>
      <c r="F60" s="732" t="s">
        <v>592</v>
      </c>
      <c r="G60" s="731" t="s">
        <v>593</v>
      </c>
      <c r="H60" s="731">
        <v>100362</v>
      </c>
      <c r="I60" s="731">
        <v>362</v>
      </c>
      <c r="J60" s="731" t="s">
        <v>596</v>
      </c>
      <c r="K60" s="731" t="s">
        <v>597</v>
      </c>
      <c r="L60" s="734">
        <v>72.426666666666662</v>
      </c>
      <c r="M60" s="734">
        <v>3</v>
      </c>
      <c r="N60" s="735">
        <v>217.27999999999997</v>
      </c>
    </row>
    <row r="61" spans="1:14" ht="14.45" customHeight="1" x14ac:dyDescent="0.2">
      <c r="A61" s="729" t="s">
        <v>563</v>
      </c>
      <c r="B61" s="730" t="s">
        <v>564</v>
      </c>
      <c r="C61" s="731" t="s">
        <v>577</v>
      </c>
      <c r="D61" s="732" t="s">
        <v>578</v>
      </c>
      <c r="E61" s="733">
        <v>50113001</v>
      </c>
      <c r="F61" s="732" t="s">
        <v>592</v>
      </c>
      <c r="G61" s="731" t="s">
        <v>593</v>
      </c>
      <c r="H61" s="731">
        <v>845369</v>
      </c>
      <c r="I61" s="731">
        <v>107987</v>
      </c>
      <c r="J61" s="731" t="s">
        <v>702</v>
      </c>
      <c r="K61" s="731" t="s">
        <v>703</v>
      </c>
      <c r="L61" s="734">
        <v>112.17000000000003</v>
      </c>
      <c r="M61" s="734">
        <v>1</v>
      </c>
      <c r="N61" s="735">
        <v>112.17000000000003</v>
      </c>
    </row>
    <row r="62" spans="1:14" ht="14.45" customHeight="1" x14ac:dyDescent="0.2">
      <c r="A62" s="729" t="s">
        <v>563</v>
      </c>
      <c r="B62" s="730" t="s">
        <v>564</v>
      </c>
      <c r="C62" s="731" t="s">
        <v>577</v>
      </c>
      <c r="D62" s="732" t="s">
        <v>578</v>
      </c>
      <c r="E62" s="733">
        <v>50113001</v>
      </c>
      <c r="F62" s="732" t="s">
        <v>592</v>
      </c>
      <c r="G62" s="731" t="s">
        <v>593</v>
      </c>
      <c r="H62" s="731">
        <v>243864</v>
      </c>
      <c r="I62" s="731">
        <v>243864</v>
      </c>
      <c r="J62" s="731" t="s">
        <v>604</v>
      </c>
      <c r="K62" s="731" t="s">
        <v>605</v>
      </c>
      <c r="L62" s="734">
        <v>72.22</v>
      </c>
      <c r="M62" s="734">
        <v>2</v>
      </c>
      <c r="N62" s="735">
        <v>144.44</v>
      </c>
    </row>
    <row r="63" spans="1:14" ht="14.45" customHeight="1" x14ac:dyDescent="0.2">
      <c r="A63" s="729" t="s">
        <v>563</v>
      </c>
      <c r="B63" s="730" t="s">
        <v>564</v>
      </c>
      <c r="C63" s="731" t="s">
        <v>577</v>
      </c>
      <c r="D63" s="732" t="s">
        <v>578</v>
      </c>
      <c r="E63" s="733">
        <v>50113001</v>
      </c>
      <c r="F63" s="732" t="s">
        <v>592</v>
      </c>
      <c r="G63" s="731" t="s">
        <v>607</v>
      </c>
      <c r="H63" s="731">
        <v>231703</v>
      </c>
      <c r="I63" s="731">
        <v>231703</v>
      </c>
      <c r="J63" s="731" t="s">
        <v>704</v>
      </c>
      <c r="K63" s="731" t="s">
        <v>705</v>
      </c>
      <c r="L63" s="734">
        <v>88.339999999999975</v>
      </c>
      <c r="M63" s="734">
        <v>1</v>
      </c>
      <c r="N63" s="735">
        <v>88.339999999999975</v>
      </c>
    </row>
    <row r="64" spans="1:14" ht="14.45" customHeight="1" x14ac:dyDescent="0.2">
      <c r="A64" s="729" t="s">
        <v>563</v>
      </c>
      <c r="B64" s="730" t="s">
        <v>564</v>
      </c>
      <c r="C64" s="731" t="s">
        <v>577</v>
      </c>
      <c r="D64" s="732" t="s">
        <v>578</v>
      </c>
      <c r="E64" s="733">
        <v>50113001</v>
      </c>
      <c r="F64" s="732" t="s">
        <v>592</v>
      </c>
      <c r="G64" s="731" t="s">
        <v>607</v>
      </c>
      <c r="H64" s="731">
        <v>231697</v>
      </c>
      <c r="I64" s="731">
        <v>231697</v>
      </c>
      <c r="J64" s="731" t="s">
        <v>706</v>
      </c>
      <c r="K64" s="731" t="s">
        <v>707</v>
      </c>
      <c r="L64" s="734">
        <v>72.260000000000019</v>
      </c>
      <c r="M64" s="734">
        <v>1</v>
      </c>
      <c r="N64" s="735">
        <v>72.260000000000019</v>
      </c>
    </row>
    <row r="65" spans="1:14" ht="14.45" customHeight="1" x14ac:dyDescent="0.2">
      <c r="A65" s="729" t="s">
        <v>563</v>
      </c>
      <c r="B65" s="730" t="s">
        <v>564</v>
      </c>
      <c r="C65" s="731" t="s">
        <v>577</v>
      </c>
      <c r="D65" s="732" t="s">
        <v>578</v>
      </c>
      <c r="E65" s="733">
        <v>50113001</v>
      </c>
      <c r="F65" s="732" t="s">
        <v>592</v>
      </c>
      <c r="G65" s="731" t="s">
        <v>593</v>
      </c>
      <c r="H65" s="731">
        <v>230423</v>
      </c>
      <c r="I65" s="731">
        <v>230423</v>
      </c>
      <c r="J65" s="731" t="s">
        <v>708</v>
      </c>
      <c r="K65" s="731" t="s">
        <v>709</v>
      </c>
      <c r="L65" s="734">
        <v>39.85</v>
      </c>
      <c r="M65" s="734">
        <v>1</v>
      </c>
      <c r="N65" s="735">
        <v>39.85</v>
      </c>
    </row>
    <row r="66" spans="1:14" ht="14.45" customHeight="1" x14ac:dyDescent="0.2">
      <c r="A66" s="729" t="s">
        <v>563</v>
      </c>
      <c r="B66" s="730" t="s">
        <v>564</v>
      </c>
      <c r="C66" s="731" t="s">
        <v>577</v>
      </c>
      <c r="D66" s="732" t="s">
        <v>578</v>
      </c>
      <c r="E66" s="733">
        <v>50113001</v>
      </c>
      <c r="F66" s="732" t="s">
        <v>592</v>
      </c>
      <c r="G66" s="731" t="s">
        <v>593</v>
      </c>
      <c r="H66" s="731">
        <v>102479</v>
      </c>
      <c r="I66" s="731">
        <v>2479</v>
      </c>
      <c r="J66" s="731" t="s">
        <v>710</v>
      </c>
      <c r="K66" s="731" t="s">
        <v>711</v>
      </c>
      <c r="L66" s="734">
        <v>64.930000000000007</v>
      </c>
      <c r="M66" s="734">
        <v>1</v>
      </c>
      <c r="N66" s="735">
        <v>64.930000000000007</v>
      </c>
    </row>
    <row r="67" spans="1:14" ht="14.45" customHeight="1" x14ac:dyDescent="0.2">
      <c r="A67" s="729" t="s">
        <v>563</v>
      </c>
      <c r="B67" s="730" t="s">
        <v>564</v>
      </c>
      <c r="C67" s="731" t="s">
        <v>577</v>
      </c>
      <c r="D67" s="732" t="s">
        <v>578</v>
      </c>
      <c r="E67" s="733">
        <v>50113001</v>
      </c>
      <c r="F67" s="732" t="s">
        <v>592</v>
      </c>
      <c r="G67" s="731" t="s">
        <v>593</v>
      </c>
      <c r="H67" s="731">
        <v>104071</v>
      </c>
      <c r="I67" s="731">
        <v>4071</v>
      </c>
      <c r="J67" s="731" t="s">
        <v>710</v>
      </c>
      <c r="K67" s="731" t="s">
        <v>712</v>
      </c>
      <c r="L67" s="734">
        <v>223.155</v>
      </c>
      <c r="M67" s="734">
        <v>2</v>
      </c>
      <c r="N67" s="735">
        <v>446.31</v>
      </c>
    </row>
    <row r="68" spans="1:14" ht="14.45" customHeight="1" x14ac:dyDescent="0.2">
      <c r="A68" s="729" t="s">
        <v>563</v>
      </c>
      <c r="B68" s="730" t="s">
        <v>564</v>
      </c>
      <c r="C68" s="731" t="s">
        <v>577</v>
      </c>
      <c r="D68" s="732" t="s">
        <v>578</v>
      </c>
      <c r="E68" s="733">
        <v>50113001</v>
      </c>
      <c r="F68" s="732" t="s">
        <v>592</v>
      </c>
      <c r="G68" s="731" t="s">
        <v>593</v>
      </c>
      <c r="H68" s="731">
        <v>501596</v>
      </c>
      <c r="I68" s="731">
        <v>0</v>
      </c>
      <c r="J68" s="731" t="s">
        <v>713</v>
      </c>
      <c r="K68" s="731" t="s">
        <v>714</v>
      </c>
      <c r="L68" s="734">
        <v>113.25999999999999</v>
      </c>
      <c r="M68" s="734">
        <v>2</v>
      </c>
      <c r="N68" s="735">
        <v>226.51999999999998</v>
      </c>
    </row>
    <row r="69" spans="1:14" ht="14.45" customHeight="1" x14ac:dyDescent="0.2">
      <c r="A69" s="729" t="s">
        <v>563</v>
      </c>
      <c r="B69" s="730" t="s">
        <v>564</v>
      </c>
      <c r="C69" s="731" t="s">
        <v>577</v>
      </c>
      <c r="D69" s="732" t="s">
        <v>578</v>
      </c>
      <c r="E69" s="733">
        <v>50113001</v>
      </c>
      <c r="F69" s="732" t="s">
        <v>592</v>
      </c>
      <c r="G69" s="731" t="s">
        <v>607</v>
      </c>
      <c r="H69" s="731">
        <v>243135</v>
      </c>
      <c r="I69" s="731">
        <v>243135</v>
      </c>
      <c r="J69" s="731" t="s">
        <v>715</v>
      </c>
      <c r="K69" s="731" t="s">
        <v>716</v>
      </c>
      <c r="L69" s="734">
        <v>99.259999999999991</v>
      </c>
      <c r="M69" s="734">
        <v>1</v>
      </c>
      <c r="N69" s="735">
        <v>99.259999999999991</v>
      </c>
    </row>
    <row r="70" spans="1:14" ht="14.45" customHeight="1" x14ac:dyDescent="0.2">
      <c r="A70" s="729" t="s">
        <v>563</v>
      </c>
      <c r="B70" s="730" t="s">
        <v>564</v>
      </c>
      <c r="C70" s="731" t="s">
        <v>577</v>
      </c>
      <c r="D70" s="732" t="s">
        <v>578</v>
      </c>
      <c r="E70" s="733">
        <v>50113001</v>
      </c>
      <c r="F70" s="732" t="s">
        <v>592</v>
      </c>
      <c r="G70" s="731" t="s">
        <v>593</v>
      </c>
      <c r="H70" s="731">
        <v>221744</v>
      </c>
      <c r="I70" s="731">
        <v>221744</v>
      </c>
      <c r="J70" s="731" t="s">
        <v>717</v>
      </c>
      <c r="K70" s="731" t="s">
        <v>718</v>
      </c>
      <c r="L70" s="734">
        <v>33</v>
      </c>
      <c r="M70" s="734">
        <v>30</v>
      </c>
      <c r="N70" s="735">
        <v>990</v>
      </c>
    </row>
    <row r="71" spans="1:14" ht="14.45" customHeight="1" x14ac:dyDescent="0.2">
      <c r="A71" s="729" t="s">
        <v>563</v>
      </c>
      <c r="B71" s="730" t="s">
        <v>564</v>
      </c>
      <c r="C71" s="731" t="s">
        <v>577</v>
      </c>
      <c r="D71" s="732" t="s">
        <v>578</v>
      </c>
      <c r="E71" s="733">
        <v>50113001</v>
      </c>
      <c r="F71" s="732" t="s">
        <v>592</v>
      </c>
      <c r="G71" s="731" t="s">
        <v>593</v>
      </c>
      <c r="H71" s="731">
        <v>51367</v>
      </c>
      <c r="I71" s="731">
        <v>51367</v>
      </c>
      <c r="J71" s="731" t="s">
        <v>719</v>
      </c>
      <c r="K71" s="731" t="s">
        <v>720</v>
      </c>
      <c r="L71" s="734">
        <v>92.95</v>
      </c>
      <c r="M71" s="734">
        <v>11</v>
      </c>
      <c r="N71" s="735">
        <v>1022.45</v>
      </c>
    </row>
    <row r="72" spans="1:14" ht="14.45" customHeight="1" x14ac:dyDescent="0.2">
      <c r="A72" s="729" t="s">
        <v>563</v>
      </c>
      <c r="B72" s="730" t="s">
        <v>564</v>
      </c>
      <c r="C72" s="731" t="s">
        <v>577</v>
      </c>
      <c r="D72" s="732" t="s">
        <v>578</v>
      </c>
      <c r="E72" s="733">
        <v>50113001</v>
      </c>
      <c r="F72" s="732" t="s">
        <v>592</v>
      </c>
      <c r="G72" s="731" t="s">
        <v>593</v>
      </c>
      <c r="H72" s="731">
        <v>51366</v>
      </c>
      <c r="I72" s="731">
        <v>51366</v>
      </c>
      <c r="J72" s="731" t="s">
        <v>719</v>
      </c>
      <c r="K72" s="731" t="s">
        <v>721</v>
      </c>
      <c r="L72" s="734">
        <v>171.6</v>
      </c>
      <c r="M72" s="734">
        <v>15</v>
      </c>
      <c r="N72" s="735">
        <v>2574</v>
      </c>
    </row>
    <row r="73" spans="1:14" ht="14.45" customHeight="1" x14ac:dyDescent="0.2">
      <c r="A73" s="729" t="s">
        <v>563</v>
      </c>
      <c r="B73" s="730" t="s">
        <v>564</v>
      </c>
      <c r="C73" s="731" t="s">
        <v>577</v>
      </c>
      <c r="D73" s="732" t="s">
        <v>578</v>
      </c>
      <c r="E73" s="733">
        <v>50113001</v>
      </c>
      <c r="F73" s="732" t="s">
        <v>592</v>
      </c>
      <c r="G73" s="731" t="s">
        <v>593</v>
      </c>
      <c r="H73" s="731">
        <v>55919</v>
      </c>
      <c r="I73" s="731">
        <v>55919</v>
      </c>
      <c r="J73" s="731" t="s">
        <v>722</v>
      </c>
      <c r="K73" s="731" t="s">
        <v>723</v>
      </c>
      <c r="L73" s="734">
        <v>156.10999999999999</v>
      </c>
      <c r="M73" s="734">
        <v>5</v>
      </c>
      <c r="N73" s="735">
        <v>780.55</v>
      </c>
    </row>
    <row r="74" spans="1:14" ht="14.45" customHeight="1" x14ac:dyDescent="0.2">
      <c r="A74" s="729" t="s">
        <v>563</v>
      </c>
      <c r="B74" s="730" t="s">
        <v>564</v>
      </c>
      <c r="C74" s="731" t="s">
        <v>577</v>
      </c>
      <c r="D74" s="732" t="s">
        <v>578</v>
      </c>
      <c r="E74" s="733">
        <v>50113001</v>
      </c>
      <c r="F74" s="732" t="s">
        <v>592</v>
      </c>
      <c r="G74" s="731" t="s">
        <v>593</v>
      </c>
      <c r="H74" s="731">
        <v>228521</v>
      </c>
      <c r="I74" s="731">
        <v>228521</v>
      </c>
      <c r="J74" s="731" t="s">
        <v>724</v>
      </c>
      <c r="K74" s="731" t="s">
        <v>725</v>
      </c>
      <c r="L74" s="734">
        <v>91.04</v>
      </c>
      <c r="M74" s="734">
        <v>2</v>
      </c>
      <c r="N74" s="735">
        <v>182.08</v>
      </c>
    </row>
    <row r="75" spans="1:14" ht="14.45" customHeight="1" x14ac:dyDescent="0.2">
      <c r="A75" s="729" t="s">
        <v>563</v>
      </c>
      <c r="B75" s="730" t="s">
        <v>564</v>
      </c>
      <c r="C75" s="731" t="s">
        <v>577</v>
      </c>
      <c r="D75" s="732" t="s">
        <v>578</v>
      </c>
      <c r="E75" s="733">
        <v>50113001</v>
      </c>
      <c r="F75" s="732" t="s">
        <v>592</v>
      </c>
      <c r="G75" s="731" t="s">
        <v>593</v>
      </c>
      <c r="H75" s="731">
        <v>229814</v>
      </c>
      <c r="I75" s="731">
        <v>229814</v>
      </c>
      <c r="J75" s="731" t="s">
        <v>726</v>
      </c>
      <c r="K75" s="731" t="s">
        <v>727</v>
      </c>
      <c r="L75" s="734">
        <v>59.389999999999993</v>
      </c>
      <c r="M75" s="734">
        <v>1</v>
      </c>
      <c r="N75" s="735">
        <v>59.389999999999993</v>
      </c>
    </row>
    <row r="76" spans="1:14" ht="14.45" customHeight="1" x14ac:dyDescent="0.2">
      <c r="A76" s="729" t="s">
        <v>563</v>
      </c>
      <c r="B76" s="730" t="s">
        <v>564</v>
      </c>
      <c r="C76" s="731" t="s">
        <v>577</v>
      </c>
      <c r="D76" s="732" t="s">
        <v>578</v>
      </c>
      <c r="E76" s="733">
        <v>50113001</v>
      </c>
      <c r="F76" s="732" t="s">
        <v>592</v>
      </c>
      <c r="G76" s="731" t="s">
        <v>593</v>
      </c>
      <c r="H76" s="731">
        <v>394627</v>
      </c>
      <c r="I76" s="731">
        <v>0</v>
      </c>
      <c r="J76" s="731" t="s">
        <v>728</v>
      </c>
      <c r="K76" s="731" t="s">
        <v>329</v>
      </c>
      <c r="L76" s="734">
        <v>125.86803997534632</v>
      </c>
      <c r="M76" s="734">
        <v>6</v>
      </c>
      <c r="N76" s="735">
        <v>755.2082398520779</v>
      </c>
    </row>
    <row r="77" spans="1:14" ht="14.45" customHeight="1" x14ac:dyDescent="0.2">
      <c r="A77" s="729" t="s">
        <v>563</v>
      </c>
      <c r="B77" s="730" t="s">
        <v>564</v>
      </c>
      <c r="C77" s="731" t="s">
        <v>577</v>
      </c>
      <c r="D77" s="732" t="s">
        <v>578</v>
      </c>
      <c r="E77" s="733">
        <v>50113001</v>
      </c>
      <c r="F77" s="732" t="s">
        <v>592</v>
      </c>
      <c r="G77" s="731" t="s">
        <v>593</v>
      </c>
      <c r="H77" s="731">
        <v>394072</v>
      </c>
      <c r="I77" s="731">
        <v>1000</v>
      </c>
      <c r="J77" s="731" t="s">
        <v>729</v>
      </c>
      <c r="K77" s="731" t="s">
        <v>329</v>
      </c>
      <c r="L77" s="734">
        <v>1020.2874981618845</v>
      </c>
      <c r="M77" s="734">
        <v>1</v>
      </c>
      <c r="N77" s="735">
        <v>1020.2874981618845</v>
      </c>
    </row>
    <row r="78" spans="1:14" ht="14.45" customHeight="1" x14ac:dyDescent="0.2">
      <c r="A78" s="729" t="s">
        <v>563</v>
      </c>
      <c r="B78" s="730" t="s">
        <v>564</v>
      </c>
      <c r="C78" s="731" t="s">
        <v>577</v>
      </c>
      <c r="D78" s="732" t="s">
        <v>578</v>
      </c>
      <c r="E78" s="733">
        <v>50113001</v>
      </c>
      <c r="F78" s="732" t="s">
        <v>592</v>
      </c>
      <c r="G78" s="731" t="s">
        <v>593</v>
      </c>
      <c r="H78" s="731">
        <v>102684</v>
      </c>
      <c r="I78" s="731">
        <v>2684</v>
      </c>
      <c r="J78" s="731" t="s">
        <v>730</v>
      </c>
      <c r="K78" s="731" t="s">
        <v>731</v>
      </c>
      <c r="L78" s="734">
        <v>133.60999999999999</v>
      </c>
      <c r="M78" s="734">
        <v>3</v>
      </c>
      <c r="N78" s="735">
        <v>400.82999999999993</v>
      </c>
    </row>
    <row r="79" spans="1:14" ht="14.45" customHeight="1" x14ac:dyDescent="0.2">
      <c r="A79" s="729" t="s">
        <v>563</v>
      </c>
      <c r="B79" s="730" t="s">
        <v>564</v>
      </c>
      <c r="C79" s="731" t="s">
        <v>577</v>
      </c>
      <c r="D79" s="732" t="s">
        <v>578</v>
      </c>
      <c r="E79" s="733">
        <v>50113001</v>
      </c>
      <c r="F79" s="732" t="s">
        <v>592</v>
      </c>
      <c r="G79" s="731" t="s">
        <v>593</v>
      </c>
      <c r="H79" s="731">
        <v>207962</v>
      </c>
      <c r="I79" s="731">
        <v>207962</v>
      </c>
      <c r="J79" s="731" t="s">
        <v>649</v>
      </c>
      <c r="K79" s="731" t="s">
        <v>650</v>
      </c>
      <c r="L79" s="734">
        <v>32.75</v>
      </c>
      <c r="M79" s="734">
        <v>2</v>
      </c>
      <c r="N79" s="735">
        <v>65.5</v>
      </c>
    </row>
    <row r="80" spans="1:14" ht="14.45" customHeight="1" x14ac:dyDescent="0.2">
      <c r="A80" s="729" t="s">
        <v>563</v>
      </c>
      <c r="B80" s="730" t="s">
        <v>564</v>
      </c>
      <c r="C80" s="731" t="s">
        <v>577</v>
      </c>
      <c r="D80" s="732" t="s">
        <v>578</v>
      </c>
      <c r="E80" s="733">
        <v>50113001</v>
      </c>
      <c r="F80" s="732" t="s">
        <v>592</v>
      </c>
      <c r="G80" s="731" t="s">
        <v>607</v>
      </c>
      <c r="H80" s="731">
        <v>100536</v>
      </c>
      <c r="I80" s="731">
        <v>536</v>
      </c>
      <c r="J80" s="731" t="s">
        <v>732</v>
      </c>
      <c r="K80" s="731" t="s">
        <v>597</v>
      </c>
      <c r="L80" s="734">
        <v>138.87999999999997</v>
      </c>
      <c r="M80" s="734">
        <v>2</v>
      </c>
      <c r="N80" s="735">
        <v>277.75999999999993</v>
      </c>
    </row>
    <row r="81" spans="1:14" ht="14.45" customHeight="1" x14ac:dyDescent="0.2">
      <c r="A81" s="729" t="s">
        <v>563</v>
      </c>
      <c r="B81" s="730" t="s">
        <v>564</v>
      </c>
      <c r="C81" s="731" t="s">
        <v>577</v>
      </c>
      <c r="D81" s="732" t="s">
        <v>578</v>
      </c>
      <c r="E81" s="733">
        <v>50113001</v>
      </c>
      <c r="F81" s="732" t="s">
        <v>592</v>
      </c>
      <c r="G81" s="731" t="s">
        <v>593</v>
      </c>
      <c r="H81" s="731">
        <v>208116</v>
      </c>
      <c r="I81" s="731">
        <v>208116</v>
      </c>
      <c r="J81" s="731" t="s">
        <v>733</v>
      </c>
      <c r="K81" s="731" t="s">
        <v>734</v>
      </c>
      <c r="L81" s="734">
        <v>254.94999999999996</v>
      </c>
      <c r="M81" s="734">
        <v>1</v>
      </c>
      <c r="N81" s="735">
        <v>254.94999999999996</v>
      </c>
    </row>
    <row r="82" spans="1:14" ht="14.45" customHeight="1" x14ac:dyDescent="0.2">
      <c r="A82" s="729" t="s">
        <v>563</v>
      </c>
      <c r="B82" s="730" t="s">
        <v>564</v>
      </c>
      <c r="C82" s="731" t="s">
        <v>577</v>
      </c>
      <c r="D82" s="732" t="s">
        <v>578</v>
      </c>
      <c r="E82" s="733">
        <v>50113001</v>
      </c>
      <c r="F82" s="732" t="s">
        <v>592</v>
      </c>
      <c r="G82" s="731" t="s">
        <v>593</v>
      </c>
      <c r="H82" s="731">
        <v>192414</v>
      </c>
      <c r="I82" s="731">
        <v>92414</v>
      </c>
      <c r="J82" s="731" t="s">
        <v>735</v>
      </c>
      <c r="K82" s="731" t="s">
        <v>736</v>
      </c>
      <c r="L82" s="734">
        <v>73.95</v>
      </c>
      <c r="M82" s="734">
        <v>2</v>
      </c>
      <c r="N82" s="735">
        <v>147.9</v>
      </c>
    </row>
    <row r="83" spans="1:14" ht="14.45" customHeight="1" x14ac:dyDescent="0.2">
      <c r="A83" s="729" t="s">
        <v>563</v>
      </c>
      <c r="B83" s="730" t="s">
        <v>564</v>
      </c>
      <c r="C83" s="731" t="s">
        <v>577</v>
      </c>
      <c r="D83" s="732" t="s">
        <v>578</v>
      </c>
      <c r="E83" s="733">
        <v>50113001</v>
      </c>
      <c r="F83" s="732" t="s">
        <v>592</v>
      </c>
      <c r="G83" s="731" t="s">
        <v>593</v>
      </c>
      <c r="H83" s="731">
        <v>157992</v>
      </c>
      <c r="I83" s="731">
        <v>57992</v>
      </c>
      <c r="J83" s="731" t="s">
        <v>737</v>
      </c>
      <c r="K83" s="731" t="s">
        <v>738</v>
      </c>
      <c r="L83" s="734">
        <v>44.829999999999984</v>
      </c>
      <c r="M83" s="734">
        <v>1</v>
      </c>
      <c r="N83" s="735">
        <v>44.829999999999984</v>
      </c>
    </row>
    <row r="84" spans="1:14" ht="14.45" customHeight="1" x14ac:dyDescent="0.2">
      <c r="A84" s="729" t="s">
        <v>563</v>
      </c>
      <c r="B84" s="730" t="s">
        <v>564</v>
      </c>
      <c r="C84" s="731" t="s">
        <v>577</v>
      </c>
      <c r="D84" s="732" t="s">
        <v>578</v>
      </c>
      <c r="E84" s="733">
        <v>50113001</v>
      </c>
      <c r="F84" s="732" t="s">
        <v>592</v>
      </c>
      <c r="G84" s="731" t="s">
        <v>607</v>
      </c>
      <c r="H84" s="731">
        <v>231956</v>
      </c>
      <c r="I84" s="731">
        <v>231956</v>
      </c>
      <c r="J84" s="731" t="s">
        <v>668</v>
      </c>
      <c r="K84" s="731" t="s">
        <v>669</v>
      </c>
      <c r="L84" s="734">
        <v>49.760001871525027</v>
      </c>
      <c r="M84" s="734">
        <v>2</v>
      </c>
      <c r="N84" s="735">
        <v>99.520003743050054</v>
      </c>
    </row>
    <row r="85" spans="1:14" ht="14.45" customHeight="1" x14ac:dyDescent="0.2">
      <c r="A85" s="729" t="s">
        <v>563</v>
      </c>
      <c r="B85" s="730" t="s">
        <v>564</v>
      </c>
      <c r="C85" s="731" t="s">
        <v>577</v>
      </c>
      <c r="D85" s="732" t="s">
        <v>578</v>
      </c>
      <c r="E85" s="733">
        <v>50113005</v>
      </c>
      <c r="F85" s="732" t="s">
        <v>677</v>
      </c>
      <c r="G85" s="731" t="s">
        <v>593</v>
      </c>
      <c r="H85" s="731">
        <v>13309</v>
      </c>
      <c r="I85" s="731">
        <v>0</v>
      </c>
      <c r="J85" s="731" t="s">
        <v>739</v>
      </c>
      <c r="K85" s="731" t="s">
        <v>740</v>
      </c>
      <c r="L85" s="734">
        <v>9755.9993652839239</v>
      </c>
      <c r="M85" s="734">
        <v>1</v>
      </c>
      <c r="N85" s="735">
        <v>9755.9993652839239</v>
      </c>
    </row>
    <row r="86" spans="1:14" ht="14.45" customHeight="1" x14ac:dyDescent="0.2">
      <c r="A86" s="729" t="s">
        <v>563</v>
      </c>
      <c r="B86" s="730" t="s">
        <v>564</v>
      </c>
      <c r="C86" s="731" t="s">
        <v>577</v>
      </c>
      <c r="D86" s="732" t="s">
        <v>578</v>
      </c>
      <c r="E86" s="733">
        <v>50113005</v>
      </c>
      <c r="F86" s="732" t="s">
        <v>677</v>
      </c>
      <c r="G86" s="731" t="s">
        <v>593</v>
      </c>
      <c r="H86" s="731">
        <v>25459</v>
      </c>
      <c r="I86" s="731">
        <v>0</v>
      </c>
      <c r="J86" s="731" t="s">
        <v>741</v>
      </c>
      <c r="K86" s="731" t="s">
        <v>742</v>
      </c>
      <c r="L86" s="734">
        <v>22231</v>
      </c>
      <c r="M86" s="734">
        <v>17</v>
      </c>
      <c r="N86" s="735">
        <v>377927</v>
      </c>
    </row>
    <row r="87" spans="1:14" ht="14.45" customHeight="1" x14ac:dyDescent="0.2">
      <c r="A87" s="729" t="s">
        <v>563</v>
      </c>
      <c r="B87" s="730" t="s">
        <v>564</v>
      </c>
      <c r="C87" s="731" t="s">
        <v>577</v>
      </c>
      <c r="D87" s="732" t="s">
        <v>578</v>
      </c>
      <c r="E87" s="733">
        <v>50113005</v>
      </c>
      <c r="F87" s="732" t="s">
        <v>677</v>
      </c>
      <c r="G87" s="731" t="s">
        <v>593</v>
      </c>
      <c r="H87" s="731">
        <v>499511</v>
      </c>
      <c r="I87" s="731">
        <v>0</v>
      </c>
      <c r="J87" s="731" t="s">
        <v>743</v>
      </c>
      <c r="K87" s="731" t="s">
        <v>744</v>
      </c>
      <c r="L87" s="734">
        <v>1819.4</v>
      </c>
      <c r="M87" s="734">
        <v>1</v>
      </c>
      <c r="N87" s="735">
        <v>1819.4</v>
      </c>
    </row>
    <row r="88" spans="1:14" ht="14.45" customHeight="1" x14ac:dyDescent="0.2">
      <c r="A88" s="729" t="s">
        <v>563</v>
      </c>
      <c r="B88" s="730" t="s">
        <v>564</v>
      </c>
      <c r="C88" s="731" t="s">
        <v>577</v>
      </c>
      <c r="D88" s="732" t="s">
        <v>578</v>
      </c>
      <c r="E88" s="733">
        <v>50113005</v>
      </c>
      <c r="F88" s="732" t="s">
        <v>677</v>
      </c>
      <c r="G88" s="731" t="s">
        <v>593</v>
      </c>
      <c r="H88" s="731">
        <v>499407</v>
      </c>
      <c r="I88" s="731">
        <v>0</v>
      </c>
      <c r="J88" s="731" t="s">
        <v>745</v>
      </c>
      <c r="K88" s="731" t="s">
        <v>746</v>
      </c>
      <c r="L88" s="734">
        <v>3086.71</v>
      </c>
      <c r="M88" s="734">
        <v>2</v>
      </c>
      <c r="N88" s="735">
        <v>6173.42</v>
      </c>
    </row>
    <row r="89" spans="1:14" ht="14.45" customHeight="1" x14ac:dyDescent="0.2">
      <c r="A89" s="729" t="s">
        <v>563</v>
      </c>
      <c r="B89" s="730" t="s">
        <v>564</v>
      </c>
      <c r="C89" s="731" t="s">
        <v>577</v>
      </c>
      <c r="D89" s="732" t="s">
        <v>578</v>
      </c>
      <c r="E89" s="733">
        <v>50113005</v>
      </c>
      <c r="F89" s="732" t="s">
        <v>677</v>
      </c>
      <c r="G89" s="731" t="s">
        <v>593</v>
      </c>
      <c r="H89" s="731">
        <v>169461</v>
      </c>
      <c r="I89" s="731">
        <v>0</v>
      </c>
      <c r="J89" s="731" t="s">
        <v>747</v>
      </c>
      <c r="K89" s="731" t="s">
        <v>748</v>
      </c>
      <c r="L89" s="734">
        <v>6498.25</v>
      </c>
      <c r="M89" s="734">
        <v>2</v>
      </c>
      <c r="N89" s="735">
        <v>12996.5</v>
      </c>
    </row>
    <row r="90" spans="1:14" ht="14.45" customHeight="1" x14ac:dyDescent="0.2">
      <c r="A90" s="729" t="s">
        <v>563</v>
      </c>
      <c r="B90" s="730" t="s">
        <v>564</v>
      </c>
      <c r="C90" s="731" t="s">
        <v>577</v>
      </c>
      <c r="D90" s="732" t="s">
        <v>578</v>
      </c>
      <c r="E90" s="733">
        <v>50113005</v>
      </c>
      <c r="F90" s="732" t="s">
        <v>677</v>
      </c>
      <c r="G90" s="731" t="s">
        <v>593</v>
      </c>
      <c r="H90" s="731">
        <v>66441</v>
      </c>
      <c r="I90" s="731">
        <v>0</v>
      </c>
      <c r="J90" s="731" t="s">
        <v>749</v>
      </c>
      <c r="K90" s="731" t="s">
        <v>750</v>
      </c>
      <c r="L90" s="734">
        <v>13104.055555555555</v>
      </c>
      <c r="M90" s="734">
        <v>9</v>
      </c>
      <c r="N90" s="735">
        <v>117936.5</v>
      </c>
    </row>
    <row r="91" spans="1:14" ht="14.45" customHeight="1" x14ac:dyDescent="0.2">
      <c r="A91" s="729" t="s">
        <v>563</v>
      </c>
      <c r="B91" s="730" t="s">
        <v>564</v>
      </c>
      <c r="C91" s="731" t="s">
        <v>577</v>
      </c>
      <c r="D91" s="732" t="s">
        <v>578</v>
      </c>
      <c r="E91" s="733">
        <v>50113005</v>
      </c>
      <c r="F91" s="732" t="s">
        <v>677</v>
      </c>
      <c r="G91" s="731" t="s">
        <v>593</v>
      </c>
      <c r="H91" s="731">
        <v>13307</v>
      </c>
      <c r="I91" s="731">
        <v>0</v>
      </c>
      <c r="J91" s="731" t="s">
        <v>751</v>
      </c>
      <c r="K91" s="731" t="s">
        <v>752</v>
      </c>
      <c r="L91" s="734">
        <v>13097.383573125931</v>
      </c>
      <c r="M91" s="734">
        <v>21</v>
      </c>
      <c r="N91" s="735">
        <v>275045.05503564456</v>
      </c>
    </row>
    <row r="92" spans="1:14" ht="14.45" customHeight="1" x14ac:dyDescent="0.2">
      <c r="A92" s="729" t="s">
        <v>563</v>
      </c>
      <c r="B92" s="730" t="s">
        <v>564</v>
      </c>
      <c r="C92" s="731" t="s">
        <v>577</v>
      </c>
      <c r="D92" s="732" t="s">
        <v>578</v>
      </c>
      <c r="E92" s="733">
        <v>50113005</v>
      </c>
      <c r="F92" s="732" t="s">
        <v>677</v>
      </c>
      <c r="G92" s="731" t="s">
        <v>593</v>
      </c>
      <c r="H92" s="731">
        <v>13302</v>
      </c>
      <c r="I92" s="731">
        <v>0</v>
      </c>
      <c r="J92" s="731" t="s">
        <v>753</v>
      </c>
      <c r="K92" s="731" t="s">
        <v>754</v>
      </c>
      <c r="L92" s="734">
        <v>3191.0009267465625</v>
      </c>
      <c r="M92" s="734">
        <v>10</v>
      </c>
      <c r="N92" s="735">
        <v>31910.009267465626</v>
      </c>
    </row>
    <row r="93" spans="1:14" ht="14.45" customHeight="1" x14ac:dyDescent="0.2">
      <c r="A93" s="729" t="s">
        <v>563</v>
      </c>
      <c r="B93" s="730" t="s">
        <v>564</v>
      </c>
      <c r="C93" s="731" t="s">
        <v>577</v>
      </c>
      <c r="D93" s="732" t="s">
        <v>578</v>
      </c>
      <c r="E93" s="733">
        <v>50113005</v>
      </c>
      <c r="F93" s="732" t="s">
        <v>677</v>
      </c>
      <c r="G93" s="731" t="s">
        <v>593</v>
      </c>
      <c r="H93" s="731">
        <v>66401</v>
      </c>
      <c r="I93" s="731">
        <v>0</v>
      </c>
      <c r="J93" s="731" t="s">
        <v>755</v>
      </c>
      <c r="K93" s="731" t="s">
        <v>756</v>
      </c>
      <c r="L93" s="734">
        <v>44203.866666666676</v>
      </c>
      <c r="M93" s="734">
        <v>6</v>
      </c>
      <c r="N93" s="735">
        <v>265223.20000000007</v>
      </c>
    </row>
    <row r="94" spans="1:14" ht="14.45" customHeight="1" x14ac:dyDescent="0.2">
      <c r="A94" s="729" t="s">
        <v>563</v>
      </c>
      <c r="B94" s="730" t="s">
        <v>564</v>
      </c>
      <c r="C94" s="731" t="s">
        <v>577</v>
      </c>
      <c r="D94" s="732" t="s">
        <v>578</v>
      </c>
      <c r="E94" s="733">
        <v>50113005</v>
      </c>
      <c r="F94" s="732" t="s">
        <v>677</v>
      </c>
      <c r="G94" s="731" t="s">
        <v>593</v>
      </c>
      <c r="H94" s="731">
        <v>66402</v>
      </c>
      <c r="I94" s="731">
        <v>0</v>
      </c>
      <c r="J94" s="731" t="s">
        <v>757</v>
      </c>
      <c r="K94" s="731" t="s">
        <v>758</v>
      </c>
      <c r="L94" s="734">
        <v>43234.400000000001</v>
      </c>
      <c r="M94" s="734">
        <v>1</v>
      </c>
      <c r="N94" s="735">
        <v>43234.400000000001</v>
      </c>
    </row>
    <row r="95" spans="1:14" ht="14.45" customHeight="1" x14ac:dyDescent="0.2">
      <c r="A95" s="729" t="s">
        <v>563</v>
      </c>
      <c r="B95" s="730" t="s">
        <v>564</v>
      </c>
      <c r="C95" s="731" t="s">
        <v>577</v>
      </c>
      <c r="D95" s="732" t="s">
        <v>578</v>
      </c>
      <c r="E95" s="733">
        <v>50113005</v>
      </c>
      <c r="F95" s="732" t="s">
        <v>677</v>
      </c>
      <c r="G95" s="731" t="s">
        <v>593</v>
      </c>
      <c r="H95" s="731">
        <v>18765</v>
      </c>
      <c r="I95" s="731">
        <v>0</v>
      </c>
      <c r="J95" s="731" t="s">
        <v>759</v>
      </c>
      <c r="K95" s="731" t="s">
        <v>760</v>
      </c>
      <c r="L95" s="734">
        <v>22660</v>
      </c>
      <c r="M95" s="734">
        <v>2</v>
      </c>
      <c r="N95" s="735">
        <v>45320</v>
      </c>
    </row>
    <row r="96" spans="1:14" ht="14.45" customHeight="1" x14ac:dyDescent="0.2">
      <c r="A96" s="729" t="s">
        <v>563</v>
      </c>
      <c r="B96" s="730" t="s">
        <v>564</v>
      </c>
      <c r="C96" s="731" t="s">
        <v>577</v>
      </c>
      <c r="D96" s="732" t="s">
        <v>578</v>
      </c>
      <c r="E96" s="733">
        <v>50113005</v>
      </c>
      <c r="F96" s="732" t="s">
        <v>677</v>
      </c>
      <c r="G96" s="731" t="s">
        <v>593</v>
      </c>
      <c r="H96" s="731">
        <v>13304</v>
      </c>
      <c r="I96" s="731">
        <v>0</v>
      </c>
      <c r="J96" s="731" t="s">
        <v>761</v>
      </c>
      <c r="K96" s="731" t="s">
        <v>762</v>
      </c>
      <c r="L96" s="734">
        <v>4392.4273237601683</v>
      </c>
      <c r="M96" s="734">
        <v>35</v>
      </c>
      <c r="N96" s="735">
        <v>153734.95633160588</v>
      </c>
    </row>
    <row r="97" spans="1:14" ht="14.45" customHeight="1" x14ac:dyDescent="0.2">
      <c r="A97" s="729" t="s">
        <v>563</v>
      </c>
      <c r="B97" s="730" t="s">
        <v>564</v>
      </c>
      <c r="C97" s="731" t="s">
        <v>577</v>
      </c>
      <c r="D97" s="732" t="s">
        <v>578</v>
      </c>
      <c r="E97" s="733">
        <v>50113005</v>
      </c>
      <c r="F97" s="732" t="s">
        <v>677</v>
      </c>
      <c r="G97" s="731" t="s">
        <v>593</v>
      </c>
      <c r="H97" s="731">
        <v>142203</v>
      </c>
      <c r="I97" s="731">
        <v>0</v>
      </c>
      <c r="J97" s="731" t="s">
        <v>763</v>
      </c>
      <c r="K97" s="731" t="s">
        <v>764</v>
      </c>
      <c r="L97" s="734">
        <v>12329.899999999996</v>
      </c>
      <c r="M97" s="734">
        <v>12</v>
      </c>
      <c r="N97" s="735">
        <v>147958.79999999996</v>
      </c>
    </row>
    <row r="98" spans="1:14" ht="14.45" customHeight="1" x14ac:dyDescent="0.2">
      <c r="A98" s="729" t="s">
        <v>563</v>
      </c>
      <c r="B98" s="730" t="s">
        <v>564</v>
      </c>
      <c r="C98" s="731" t="s">
        <v>577</v>
      </c>
      <c r="D98" s="732" t="s">
        <v>578</v>
      </c>
      <c r="E98" s="733">
        <v>50113005</v>
      </c>
      <c r="F98" s="732" t="s">
        <v>677</v>
      </c>
      <c r="G98" s="731" t="s">
        <v>593</v>
      </c>
      <c r="H98" s="731">
        <v>499390</v>
      </c>
      <c r="I98" s="731">
        <v>0</v>
      </c>
      <c r="J98" s="731" t="s">
        <v>765</v>
      </c>
      <c r="K98" s="731" t="s">
        <v>766</v>
      </c>
      <c r="L98" s="734">
        <v>1673.1000000000004</v>
      </c>
      <c r="M98" s="734">
        <v>7</v>
      </c>
      <c r="N98" s="735">
        <v>11711.700000000003</v>
      </c>
    </row>
    <row r="99" spans="1:14" ht="14.45" customHeight="1" x14ac:dyDescent="0.2">
      <c r="A99" s="729" t="s">
        <v>563</v>
      </c>
      <c r="B99" s="730" t="s">
        <v>564</v>
      </c>
      <c r="C99" s="731" t="s">
        <v>577</v>
      </c>
      <c r="D99" s="732" t="s">
        <v>578</v>
      </c>
      <c r="E99" s="733">
        <v>50113005</v>
      </c>
      <c r="F99" s="732" t="s">
        <v>677</v>
      </c>
      <c r="G99" s="731" t="s">
        <v>593</v>
      </c>
      <c r="H99" s="731">
        <v>207641</v>
      </c>
      <c r="I99" s="731">
        <v>0</v>
      </c>
      <c r="J99" s="731" t="s">
        <v>767</v>
      </c>
      <c r="K99" s="731" t="s">
        <v>768</v>
      </c>
      <c r="L99" s="734">
        <v>11565.400000000001</v>
      </c>
      <c r="M99" s="734">
        <v>1</v>
      </c>
      <c r="N99" s="735">
        <v>11565.400000000001</v>
      </c>
    </row>
    <row r="100" spans="1:14" ht="14.45" customHeight="1" x14ac:dyDescent="0.2">
      <c r="A100" s="729" t="s">
        <v>563</v>
      </c>
      <c r="B100" s="730" t="s">
        <v>564</v>
      </c>
      <c r="C100" s="731" t="s">
        <v>577</v>
      </c>
      <c r="D100" s="732" t="s">
        <v>578</v>
      </c>
      <c r="E100" s="733">
        <v>50113005</v>
      </c>
      <c r="F100" s="732" t="s">
        <v>677</v>
      </c>
      <c r="G100" s="731" t="s">
        <v>593</v>
      </c>
      <c r="H100" s="731">
        <v>167066</v>
      </c>
      <c r="I100" s="731">
        <v>0</v>
      </c>
      <c r="J100" s="731" t="s">
        <v>769</v>
      </c>
      <c r="K100" s="731" t="s">
        <v>770</v>
      </c>
      <c r="L100" s="734">
        <v>29546.880000000005</v>
      </c>
      <c r="M100" s="734">
        <v>5</v>
      </c>
      <c r="N100" s="735">
        <v>147734.40000000002</v>
      </c>
    </row>
    <row r="101" spans="1:14" ht="14.45" customHeight="1" x14ac:dyDescent="0.2">
      <c r="A101" s="729" t="s">
        <v>563</v>
      </c>
      <c r="B101" s="730" t="s">
        <v>564</v>
      </c>
      <c r="C101" s="731" t="s">
        <v>577</v>
      </c>
      <c r="D101" s="732" t="s">
        <v>578</v>
      </c>
      <c r="E101" s="733">
        <v>50113005</v>
      </c>
      <c r="F101" s="732" t="s">
        <v>677</v>
      </c>
      <c r="G101" s="731" t="s">
        <v>593</v>
      </c>
      <c r="H101" s="731">
        <v>498281</v>
      </c>
      <c r="I101" s="731">
        <v>0</v>
      </c>
      <c r="J101" s="731" t="s">
        <v>771</v>
      </c>
      <c r="K101" s="731" t="s">
        <v>772</v>
      </c>
      <c r="L101" s="734">
        <v>4379.54</v>
      </c>
      <c r="M101" s="734">
        <v>5</v>
      </c>
      <c r="N101" s="735">
        <v>21897.7</v>
      </c>
    </row>
    <row r="102" spans="1:14" ht="14.45" customHeight="1" x14ac:dyDescent="0.2">
      <c r="A102" s="729" t="s">
        <v>563</v>
      </c>
      <c r="B102" s="730" t="s">
        <v>564</v>
      </c>
      <c r="C102" s="731" t="s">
        <v>577</v>
      </c>
      <c r="D102" s="732" t="s">
        <v>578</v>
      </c>
      <c r="E102" s="733">
        <v>50113005</v>
      </c>
      <c r="F102" s="732" t="s">
        <v>677</v>
      </c>
      <c r="G102" s="731" t="s">
        <v>593</v>
      </c>
      <c r="H102" s="731">
        <v>66429</v>
      </c>
      <c r="I102" s="731">
        <v>0</v>
      </c>
      <c r="J102" s="731" t="s">
        <v>773</v>
      </c>
      <c r="K102" s="731" t="s">
        <v>774</v>
      </c>
      <c r="L102" s="734">
        <v>1670.075</v>
      </c>
      <c r="M102" s="734">
        <v>4</v>
      </c>
      <c r="N102" s="735">
        <v>6680.3</v>
      </c>
    </row>
    <row r="103" spans="1:14" ht="14.45" customHeight="1" x14ac:dyDescent="0.2">
      <c r="A103" s="729" t="s">
        <v>563</v>
      </c>
      <c r="B103" s="730" t="s">
        <v>564</v>
      </c>
      <c r="C103" s="731" t="s">
        <v>577</v>
      </c>
      <c r="D103" s="732" t="s">
        <v>578</v>
      </c>
      <c r="E103" s="733">
        <v>50113005</v>
      </c>
      <c r="F103" s="732" t="s">
        <v>677</v>
      </c>
      <c r="G103" s="731" t="s">
        <v>593</v>
      </c>
      <c r="H103" s="731">
        <v>66427</v>
      </c>
      <c r="I103" s="731">
        <v>0</v>
      </c>
      <c r="J103" s="731" t="s">
        <v>775</v>
      </c>
      <c r="K103" s="731" t="s">
        <v>776</v>
      </c>
      <c r="L103" s="734">
        <v>1658.2500000000002</v>
      </c>
      <c r="M103" s="734">
        <v>6</v>
      </c>
      <c r="N103" s="735">
        <v>9949.5000000000018</v>
      </c>
    </row>
    <row r="104" spans="1:14" ht="14.45" customHeight="1" x14ac:dyDescent="0.2">
      <c r="A104" s="729" t="s">
        <v>563</v>
      </c>
      <c r="B104" s="730" t="s">
        <v>564</v>
      </c>
      <c r="C104" s="731" t="s">
        <v>577</v>
      </c>
      <c r="D104" s="732" t="s">
        <v>578</v>
      </c>
      <c r="E104" s="733">
        <v>50113005</v>
      </c>
      <c r="F104" s="732" t="s">
        <v>677</v>
      </c>
      <c r="G104" s="731" t="s">
        <v>593</v>
      </c>
      <c r="H104" s="731">
        <v>66426</v>
      </c>
      <c r="I104" s="731">
        <v>0</v>
      </c>
      <c r="J104" s="731" t="s">
        <v>777</v>
      </c>
      <c r="K104" s="731" t="s">
        <v>778</v>
      </c>
      <c r="L104" s="734">
        <v>2902.7428571428572</v>
      </c>
      <c r="M104" s="734">
        <v>35</v>
      </c>
      <c r="N104" s="735">
        <v>101596</v>
      </c>
    </row>
    <row r="105" spans="1:14" ht="14.45" customHeight="1" x14ac:dyDescent="0.2">
      <c r="A105" s="729" t="s">
        <v>563</v>
      </c>
      <c r="B105" s="730" t="s">
        <v>564</v>
      </c>
      <c r="C105" s="731" t="s">
        <v>577</v>
      </c>
      <c r="D105" s="732" t="s">
        <v>578</v>
      </c>
      <c r="E105" s="733">
        <v>50113005</v>
      </c>
      <c r="F105" s="732" t="s">
        <v>677</v>
      </c>
      <c r="G105" s="731" t="s">
        <v>593</v>
      </c>
      <c r="H105" s="731">
        <v>94428</v>
      </c>
      <c r="I105" s="731">
        <v>0</v>
      </c>
      <c r="J105" s="731" t="s">
        <v>779</v>
      </c>
      <c r="K105" s="731" t="s">
        <v>780</v>
      </c>
      <c r="L105" s="734">
        <v>2661.0833333333335</v>
      </c>
      <c r="M105" s="734">
        <v>12</v>
      </c>
      <c r="N105" s="735">
        <v>31933.000000000004</v>
      </c>
    </row>
    <row r="106" spans="1:14" ht="14.45" customHeight="1" x14ac:dyDescent="0.2">
      <c r="A106" s="729" t="s">
        <v>563</v>
      </c>
      <c r="B106" s="730" t="s">
        <v>564</v>
      </c>
      <c r="C106" s="731" t="s">
        <v>577</v>
      </c>
      <c r="D106" s="732" t="s">
        <v>578</v>
      </c>
      <c r="E106" s="733">
        <v>50113005</v>
      </c>
      <c r="F106" s="732" t="s">
        <v>677</v>
      </c>
      <c r="G106" s="731" t="s">
        <v>593</v>
      </c>
      <c r="H106" s="731">
        <v>66430</v>
      </c>
      <c r="I106" s="731">
        <v>0</v>
      </c>
      <c r="J106" s="731" t="s">
        <v>781</v>
      </c>
      <c r="K106" s="731" t="s">
        <v>782</v>
      </c>
      <c r="L106" s="734">
        <v>3909.4000000000005</v>
      </c>
      <c r="M106" s="734">
        <v>2</v>
      </c>
      <c r="N106" s="735">
        <v>7818.8000000000011</v>
      </c>
    </row>
    <row r="107" spans="1:14" ht="14.45" customHeight="1" x14ac:dyDescent="0.2">
      <c r="A107" s="729" t="s">
        <v>563</v>
      </c>
      <c r="B107" s="730" t="s">
        <v>564</v>
      </c>
      <c r="C107" s="731" t="s">
        <v>577</v>
      </c>
      <c r="D107" s="732" t="s">
        <v>578</v>
      </c>
      <c r="E107" s="733">
        <v>50113005</v>
      </c>
      <c r="F107" s="732" t="s">
        <v>677</v>
      </c>
      <c r="G107" s="731" t="s">
        <v>593</v>
      </c>
      <c r="H107" s="731">
        <v>119867</v>
      </c>
      <c r="I107" s="731">
        <v>0</v>
      </c>
      <c r="J107" s="731" t="s">
        <v>783</v>
      </c>
      <c r="K107" s="731" t="s">
        <v>780</v>
      </c>
      <c r="L107" s="734">
        <v>15500.283333333335</v>
      </c>
      <c r="M107" s="734">
        <v>30</v>
      </c>
      <c r="N107" s="735">
        <v>465008.50000000006</v>
      </c>
    </row>
    <row r="108" spans="1:14" ht="14.45" customHeight="1" x14ac:dyDescent="0.2">
      <c r="A108" s="729" t="s">
        <v>563</v>
      </c>
      <c r="B108" s="730" t="s">
        <v>564</v>
      </c>
      <c r="C108" s="731" t="s">
        <v>577</v>
      </c>
      <c r="D108" s="732" t="s">
        <v>578</v>
      </c>
      <c r="E108" s="733">
        <v>50113005</v>
      </c>
      <c r="F108" s="732" t="s">
        <v>677</v>
      </c>
      <c r="G108" s="731" t="s">
        <v>593</v>
      </c>
      <c r="H108" s="731">
        <v>115800</v>
      </c>
      <c r="I108" s="731">
        <v>0</v>
      </c>
      <c r="J108" s="731" t="s">
        <v>784</v>
      </c>
      <c r="K108" s="731" t="s">
        <v>785</v>
      </c>
      <c r="L108" s="734">
        <v>15630.497142857144</v>
      </c>
      <c r="M108" s="734">
        <v>35</v>
      </c>
      <c r="N108" s="735">
        <v>547067.4</v>
      </c>
    </row>
    <row r="109" spans="1:14" ht="14.45" customHeight="1" x14ac:dyDescent="0.2">
      <c r="A109" s="729" t="s">
        <v>563</v>
      </c>
      <c r="B109" s="730" t="s">
        <v>564</v>
      </c>
      <c r="C109" s="731" t="s">
        <v>577</v>
      </c>
      <c r="D109" s="732" t="s">
        <v>578</v>
      </c>
      <c r="E109" s="733">
        <v>50113005</v>
      </c>
      <c r="F109" s="732" t="s">
        <v>677</v>
      </c>
      <c r="G109" s="731" t="s">
        <v>593</v>
      </c>
      <c r="H109" s="731">
        <v>61199</v>
      </c>
      <c r="I109" s="731">
        <v>0</v>
      </c>
      <c r="J109" s="731" t="s">
        <v>786</v>
      </c>
      <c r="K109" s="731" t="s">
        <v>787</v>
      </c>
      <c r="L109" s="734">
        <v>29076.802857142855</v>
      </c>
      <c r="M109" s="734">
        <v>35</v>
      </c>
      <c r="N109" s="735">
        <v>1017688.1</v>
      </c>
    </row>
    <row r="110" spans="1:14" ht="14.45" customHeight="1" x14ac:dyDescent="0.2">
      <c r="A110" s="729" t="s">
        <v>563</v>
      </c>
      <c r="B110" s="730" t="s">
        <v>564</v>
      </c>
      <c r="C110" s="731" t="s">
        <v>577</v>
      </c>
      <c r="D110" s="732" t="s">
        <v>578</v>
      </c>
      <c r="E110" s="733">
        <v>50113005</v>
      </c>
      <c r="F110" s="732" t="s">
        <v>677</v>
      </c>
      <c r="G110" s="731" t="s">
        <v>593</v>
      </c>
      <c r="H110" s="731">
        <v>61197</v>
      </c>
      <c r="I110" s="731">
        <v>0</v>
      </c>
      <c r="J110" s="731" t="s">
        <v>788</v>
      </c>
      <c r="K110" s="731" t="s">
        <v>789</v>
      </c>
      <c r="L110" s="734">
        <v>23468.047058823529</v>
      </c>
      <c r="M110" s="734">
        <v>34</v>
      </c>
      <c r="N110" s="735">
        <v>797913.59999999998</v>
      </c>
    </row>
    <row r="111" spans="1:14" ht="14.45" customHeight="1" x14ac:dyDescent="0.2">
      <c r="A111" s="729" t="s">
        <v>563</v>
      </c>
      <c r="B111" s="730" t="s">
        <v>564</v>
      </c>
      <c r="C111" s="731" t="s">
        <v>577</v>
      </c>
      <c r="D111" s="732" t="s">
        <v>578</v>
      </c>
      <c r="E111" s="733">
        <v>50113005</v>
      </c>
      <c r="F111" s="732" t="s">
        <v>677</v>
      </c>
      <c r="G111" s="731" t="s">
        <v>593</v>
      </c>
      <c r="H111" s="731">
        <v>199390</v>
      </c>
      <c r="I111" s="731">
        <v>0</v>
      </c>
      <c r="J111" s="731" t="s">
        <v>790</v>
      </c>
      <c r="K111" s="731" t="s">
        <v>791</v>
      </c>
      <c r="L111" s="734">
        <v>8621.8000000000011</v>
      </c>
      <c r="M111" s="734">
        <v>1</v>
      </c>
      <c r="N111" s="735">
        <v>8621.8000000000011</v>
      </c>
    </row>
    <row r="112" spans="1:14" ht="14.45" customHeight="1" x14ac:dyDescent="0.2">
      <c r="A112" s="729" t="s">
        <v>563</v>
      </c>
      <c r="B112" s="730" t="s">
        <v>564</v>
      </c>
      <c r="C112" s="731" t="s">
        <v>577</v>
      </c>
      <c r="D112" s="732" t="s">
        <v>578</v>
      </c>
      <c r="E112" s="733">
        <v>50113005</v>
      </c>
      <c r="F112" s="732" t="s">
        <v>677</v>
      </c>
      <c r="G112" s="731" t="s">
        <v>593</v>
      </c>
      <c r="H112" s="731">
        <v>59196</v>
      </c>
      <c r="I112" s="731">
        <v>0</v>
      </c>
      <c r="J112" s="731" t="s">
        <v>792</v>
      </c>
      <c r="K112" s="731" t="s">
        <v>793</v>
      </c>
      <c r="L112" s="734">
        <v>11750.75</v>
      </c>
      <c r="M112" s="734">
        <v>2</v>
      </c>
      <c r="N112" s="735">
        <v>23501.5</v>
      </c>
    </row>
    <row r="113" spans="1:14" ht="14.45" customHeight="1" x14ac:dyDescent="0.2">
      <c r="A113" s="729" t="s">
        <v>563</v>
      </c>
      <c r="B113" s="730" t="s">
        <v>564</v>
      </c>
      <c r="C113" s="731" t="s">
        <v>577</v>
      </c>
      <c r="D113" s="732" t="s">
        <v>578</v>
      </c>
      <c r="E113" s="733">
        <v>50113009</v>
      </c>
      <c r="F113" s="732" t="s">
        <v>794</v>
      </c>
      <c r="G113" s="731" t="s">
        <v>593</v>
      </c>
      <c r="H113" s="731">
        <v>167779</v>
      </c>
      <c r="I113" s="731">
        <v>167779</v>
      </c>
      <c r="J113" s="731" t="s">
        <v>795</v>
      </c>
      <c r="K113" s="731" t="s">
        <v>796</v>
      </c>
      <c r="L113" s="734">
        <v>1914</v>
      </c>
      <c r="M113" s="734">
        <v>120</v>
      </c>
      <c r="N113" s="735">
        <v>229680</v>
      </c>
    </row>
    <row r="114" spans="1:14" ht="14.45" customHeight="1" x14ac:dyDescent="0.2">
      <c r="A114" s="729" t="s">
        <v>563</v>
      </c>
      <c r="B114" s="730" t="s">
        <v>564</v>
      </c>
      <c r="C114" s="731" t="s">
        <v>583</v>
      </c>
      <c r="D114" s="732" t="s">
        <v>584</v>
      </c>
      <c r="E114" s="733">
        <v>50113001</v>
      </c>
      <c r="F114" s="732" t="s">
        <v>592</v>
      </c>
      <c r="G114" s="731" t="s">
        <v>593</v>
      </c>
      <c r="H114" s="731">
        <v>196886</v>
      </c>
      <c r="I114" s="731">
        <v>96886</v>
      </c>
      <c r="J114" s="731" t="s">
        <v>700</v>
      </c>
      <c r="K114" s="731" t="s">
        <v>701</v>
      </c>
      <c r="L114" s="734">
        <v>50.160000000000004</v>
      </c>
      <c r="M114" s="734">
        <v>30</v>
      </c>
      <c r="N114" s="735">
        <v>1504.8000000000002</v>
      </c>
    </row>
    <row r="115" spans="1:14" ht="14.45" customHeight="1" x14ac:dyDescent="0.2">
      <c r="A115" s="729" t="s">
        <v>563</v>
      </c>
      <c r="B115" s="730" t="s">
        <v>564</v>
      </c>
      <c r="C115" s="731" t="s">
        <v>583</v>
      </c>
      <c r="D115" s="732" t="s">
        <v>584</v>
      </c>
      <c r="E115" s="733">
        <v>50113001</v>
      </c>
      <c r="F115" s="732" t="s">
        <v>592</v>
      </c>
      <c r="G115" s="731" t="s">
        <v>593</v>
      </c>
      <c r="H115" s="731">
        <v>100362</v>
      </c>
      <c r="I115" s="731">
        <v>362</v>
      </c>
      <c r="J115" s="731" t="s">
        <v>596</v>
      </c>
      <c r="K115" s="731" t="s">
        <v>597</v>
      </c>
      <c r="L115" s="734">
        <v>72.22</v>
      </c>
      <c r="M115" s="734">
        <v>2</v>
      </c>
      <c r="N115" s="735">
        <v>144.44</v>
      </c>
    </row>
    <row r="116" spans="1:14" ht="14.45" customHeight="1" x14ac:dyDescent="0.2">
      <c r="A116" s="729" t="s">
        <v>563</v>
      </c>
      <c r="B116" s="730" t="s">
        <v>564</v>
      </c>
      <c r="C116" s="731" t="s">
        <v>583</v>
      </c>
      <c r="D116" s="732" t="s">
        <v>584</v>
      </c>
      <c r="E116" s="733">
        <v>50113001</v>
      </c>
      <c r="F116" s="732" t="s">
        <v>592</v>
      </c>
      <c r="G116" s="731" t="s">
        <v>593</v>
      </c>
      <c r="H116" s="731">
        <v>845369</v>
      </c>
      <c r="I116" s="731">
        <v>107987</v>
      </c>
      <c r="J116" s="731" t="s">
        <v>702</v>
      </c>
      <c r="K116" s="731" t="s">
        <v>703</v>
      </c>
      <c r="L116" s="734">
        <v>112.17</v>
      </c>
      <c r="M116" s="734">
        <v>1</v>
      </c>
      <c r="N116" s="735">
        <v>112.17</v>
      </c>
    </row>
    <row r="117" spans="1:14" ht="14.45" customHeight="1" x14ac:dyDescent="0.2">
      <c r="A117" s="729" t="s">
        <v>563</v>
      </c>
      <c r="B117" s="730" t="s">
        <v>564</v>
      </c>
      <c r="C117" s="731" t="s">
        <v>583</v>
      </c>
      <c r="D117" s="732" t="s">
        <v>584</v>
      </c>
      <c r="E117" s="733">
        <v>50113001</v>
      </c>
      <c r="F117" s="732" t="s">
        <v>592</v>
      </c>
      <c r="G117" s="731" t="s">
        <v>593</v>
      </c>
      <c r="H117" s="731">
        <v>196610</v>
      </c>
      <c r="I117" s="731">
        <v>96610</v>
      </c>
      <c r="J117" s="731" t="s">
        <v>797</v>
      </c>
      <c r="K117" s="731" t="s">
        <v>798</v>
      </c>
      <c r="L117" s="734">
        <v>51.739999999999995</v>
      </c>
      <c r="M117" s="734">
        <v>1</v>
      </c>
      <c r="N117" s="735">
        <v>51.739999999999995</v>
      </c>
    </row>
    <row r="118" spans="1:14" ht="14.45" customHeight="1" x14ac:dyDescent="0.2">
      <c r="A118" s="729" t="s">
        <v>563</v>
      </c>
      <c r="B118" s="730" t="s">
        <v>564</v>
      </c>
      <c r="C118" s="731" t="s">
        <v>583</v>
      </c>
      <c r="D118" s="732" t="s">
        <v>584</v>
      </c>
      <c r="E118" s="733">
        <v>50113001</v>
      </c>
      <c r="F118" s="732" t="s">
        <v>592</v>
      </c>
      <c r="G118" s="731" t="s">
        <v>593</v>
      </c>
      <c r="H118" s="731">
        <v>156926</v>
      </c>
      <c r="I118" s="731">
        <v>56926</v>
      </c>
      <c r="J118" s="731" t="s">
        <v>600</v>
      </c>
      <c r="K118" s="731" t="s">
        <v>601</v>
      </c>
      <c r="L118" s="734">
        <v>48.4</v>
      </c>
      <c r="M118" s="734">
        <v>2</v>
      </c>
      <c r="N118" s="735">
        <v>96.8</v>
      </c>
    </row>
    <row r="119" spans="1:14" ht="14.45" customHeight="1" x14ac:dyDescent="0.2">
      <c r="A119" s="729" t="s">
        <v>563</v>
      </c>
      <c r="B119" s="730" t="s">
        <v>564</v>
      </c>
      <c r="C119" s="731" t="s">
        <v>583</v>
      </c>
      <c r="D119" s="732" t="s">
        <v>584</v>
      </c>
      <c r="E119" s="733">
        <v>50113001</v>
      </c>
      <c r="F119" s="732" t="s">
        <v>592</v>
      </c>
      <c r="G119" s="731" t="s">
        <v>593</v>
      </c>
      <c r="H119" s="731">
        <v>173394</v>
      </c>
      <c r="I119" s="731">
        <v>173394</v>
      </c>
      <c r="J119" s="731" t="s">
        <v>799</v>
      </c>
      <c r="K119" s="731" t="s">
        <v>800</v>
      </c>
      <c r="L119" s="734">
        <v>423.71999999999997</v>
      </c>
      <c r="M119" s="734">
        <v>14</v>
      </c>
      <c r="N119" s="735">
        <v>5932.08</v>
      </c>
    </row>
    <row r="120" spans="1:14" ht="14.45" customHeight="1" x14ac:dyDescent="0.2">
      <c r="A120" s="729" t="s">
        <v>563</v>
      </c>
      <c r="B120" s="730" t="s">
        <v>564</v>
      </c>
      <c r="C120" s="731" t="s">
        <v>583</v>
      </c>
      <c r="D120" s="732" t="s">
        <v>584</v>
      </c>
      <c r="E120" s="733">
        <v>50113001</v>
      </c>
      <c r="F120" s="732" t="s">
        <v>592</v>
      </c>
      <c r="G120" s="731" t="s">
        <v>593</v>
      </c>
      <c r="H120" s="731">
        <v>243864</v>
      </c>
      <c r="I120" s="731">
        <v>243864</v>
      </c>
      <c r="J120" s="731" t="s">
        <v>604</v>
      </c>
      <c r="K120" s="731" t="s">
        <v>605</v>
      </c>
      <c r="L120" s="734">
        <v>65.65000000000002</v>
      </c>
      <c r="M120" s="734">
        <v>1</v>
      </c>
      <c r="N120" s="735">
        <v>65.65000000000002</v>
      </c>
    </row>
    <row r="121" spans="1:14" ht="14.45" customHeight="1" x14ac:dyDescent="0.2">
      <c r="A121" s="729" t="s">
        <v>563</v>
      </c>
      <c r="B121" s="730" t="s">
        <v>564</v>
      </c>
      <c r="C121" s="731" t="s">
        <v>583</v>
      </c>
      <c r="D121" s="732" t="s">
        <v>584</v>
      </c>
      <c r="E121" s="733">
        <v>50113001</v>
      </c>
      <c r="F121" s="732" t="s">
        <v>592</v>
      </c>
      <c r="G121" s="731" t="s">
        <v>593</v>
      </c>
      <c r="H121" s="731">
        <v>243197</v>
      </c>
      <c r="I121" s="731">
        <v>243197</v>
      </c>
      <c r="J121" s="731" t="s">
        <v>801</v>
      </c>
      <c r="K121" s="731" t="s">
        <v>802</v>
      </c>
      <c r="L121" s="734">
        <v>89.257555555555555</v>
      </c>
      <c r="M121" s="734">
        <v>90</v>
      </c>
      <c r="N121" s="735">
        <v>8033.18</v>
      </c>
    </row>
    <row r="122" spans="1:14" ht="14.45" customHeight="1" x14ac:dyDescent="0.2">
      <c r="A122" s="729" t="s">
        <v>563</v>
      </c>
      <c r="B122" s="730" t="s">
        <v>564</v>
      </c>
      <c r="C122" s="731" t="s">
        <v>583</v>
      </c>
      <c r="D122" s="732" t="s">
        <v>584</v>
      </c>
      <c r="E122" s="733">
        <v>50113001</v>
      </c>
      <c r="F122" s="732" t="s">
        <v>592</v>
      </c>
      <c r="G122" s="731" t="s">
        <v>593</v>
      </c>
      <c r="H122" s="731">
        <v>990585</v>
      </c>
      <c r="I122" s="731">
        <v>0</v>
      </c>
      <c r="J122" s="731" t="s">
        <v>610</v>
      </c>
      <c r="K122" s="731" t="s">
        <v>329</v>
      </c>
      <c r="L122" s="734">
        <v>52.950000000000017</v>
      </c>
      <c r="M122" s="734">
        <v>2</v>
      </c>
      <c r="N122" s="735">
        <v>105.90000000000003</v>
      </c>
    </row>
    <row r="123" spans="1:14" ht="14.45" customHeight="1" x14ac:dyDescent="0.2">
      <c r="A123" s="729" t="s">
        <v>563</v>
      </c>
      <c r="B123" s="730" t="s">
        <v>564</v>
      </c>
      <c r="C123" s="731" t="s">
        <v>583</v>
      </c>
      <c r="D123" s="732" t="s">
        <v>584</v>
      </c>
      <c r="E123" s="733">
        <v>50113001</v>
      </c>
      <c r="F123" s="732" t="s">
        <v>592</v>
      </c>
      <c r="G123" s="731" t="s">
        <v>593</v>
      </c>
      <c r="H123" s="731">
        <v>841498</v>
      </c>
      <c r="I123" s="731">
        <v>31951</v>
      </c>
      <c r="J123" s="731" t="s">
        <v>803</v>
      </c>
      <c r="K123" s="731" t="s">
        <v>804</v>
      </c>
      <c r="L123" s="734">
        <v>50.66</v>
      </c>
      <c r="M123" s="734">
        <v>3</v>
      </c>
      <c r="N123" s="735">
        <v>151.97999999999999</v>
      </c>
    </row>
    <row r="124" spans="1:14" ht="14.45" customHeight="1" x14ac:dyDescent="0.2">
      <c r="A124" s="729" t="s">
        <v>563</v>
      </c>
      <c r="B124" s="730" t="s">
        <v>564</v>
      </c>
      <c r="C124" s="731" t="s">
        <v>583</v>
      </c>
      <c r="D124" s="732" t="s">
        <v>584</v>
      </c>
      <c r="E124" s="733">
        <v>50113001</v>
      </c>
      <c r="F124" s="732" t="s">
        <v>592</v>
      </c>
      <c r="G124" s="731" t="s">
        <v>593</v>
      </c>
      <c r="H124" s="731">
        <v>207940</v>
      </c>
      <c r="I124" s="731">
        <v>207940</v>
      </c>
      <c r="J124" s="731" t="s">
        <v>805</v>
      </c>
      <c r="K124" s="731" t="s">
        <v>806</v>
      </c>
      <c r="L124" s="734">
        <v>72.44</v>
      </c>
      <c r="M124" s="734">
        <v>3</v>
      </c>
      <c r="N124" s="735">
        <v>217.32</v>
      </c>
    </row>
    <row r="125" spans="1:14" ht="14.45" customHeight="1" x14ac:dyDescent="0.2">
      <c r="A125" s="729" t="s">
        <v>563</v>
      </c>
      <c r="B125" s="730" t="s">
        <v>564</v>
      </c>
      <c r="C125" s="731" t="s">
        <v>583</v>
      </c>
      <c r="D125" s="732" t="s">
        <v>584</v>
      </c>
      <c r="E125" s="733">
        <v>50113001</v>
      </c>
      <c r="F125" s="732" t="s">
        <v>592</v>
      </c>
      <c r="G125" s="731" t="s">
        <v>593</v>
      </c>
      <c r="H125" s="731">
        <v>230423</v>
      </c>
      <c r="I125" s="731">
        <v>230423</v>
      </c>
      <c r="J125" s="731" t="s">
        <v>708</v>
      </c>
      <c r="K125" s="731" t="s">
        <v>709</v>
      </c>
      <c r="L125" s="734">
        <v>39.68</v>
      </c>
      <c r="M125" s="734">
        <v>2</v>
      </c>
      <c r="N125" s="735">
        <v>79.36</v>
      </c>
    </row>
    <row r="126" spans="1:14" ht="14.45" customHeight="1" x14ac:dyDescent="0.2">
      <c r="A126" s="729" t="s">
        <v>563</v>
      </c>
      <c r="B126" s="730" t="s">
        <v>564</v>
      </c>
      <c r="C126" s="731" t="s">
        <v>583</v>
      </c>
      <c r="D126" s="732" t="s">
        <v>584</v>
      </c>
      <c r="E126" s="733">
        <v>50113001</v>
      </c>
      <c r="F126" s="732" t="s">
        <v>592</v>
      </c>
      <c r="G126" s="731" t="s">
        <v>593</v>
      </c>
      <c r="H126" s="731">
        <v>102479</v>
      </c>
      <c r="I126" s="731">
        <v>2479</v>
      </c>
      <c r="J126" s="731" t="s">
        <v>710</v>
      </c>
      <c r="K126" s="731" t="s">
        <v>711</v>
      </c>
      <c r="L126" s="734">
        <v>65.210000000000008</v>
      </c>
      <c r="M126" s="734">
        <v>2</v>
      </c>
      <c r="N126" s="735">
        <v>130.42000000000002</v>
      </c>
    </row>
    <row r="127" spans="1:14" ht="14.45" customHeight="1" x14ac:dyDescent="0.2">
      <c r="A127" s="729" t="s">
        <v>563</v>
      </c>
      <c r="B127" s="730" t="s">
        <v>564</v>
      </c>
      <c r="C127" s="731" t="s">
        <v>583</v>
      </c>
      <c r="D127" s="732" t="s">
        <v>584</v>
      </c>
      <c r="E127" s="733">
        <v>50113001</v>
      </c>
      <c r="F127" s="732" t="s">
        <v>592</v>
      </c>
      <c r="G127" s="731" t="s">
        <v>593</v>
      </c>
      <c r="H127" s="731">
        <v>229191</v>
      </c>
      <c r="I127" s="731">
        <v>229191</v>
      </c>
      <c r="J127" s="731" t="s">
        <v>807</v>
      </c>
      <c r="K127" s="731" t="s">
        <v>808</v>
      </c>
      <c r="L127" s="734">
        <v>145.34</v>
      </c>
      <c r="M127" s="734">
        <v>2</v>
      </c>
      <c r="N127" s="735">
        <v>290.68</v>
      </c>
    </row>
    <row r="128" spans="1:14" ht="14.45" customHeight="1" x14ac:dyDescent="0.2">
      <c r="A128" s="729" t="s">
        <v>563</v>
      </c>
      <c r="B128" s="730" t="s">
        <v>564</v>
      </c>
      <c r="C128" s="731" t="s">
        <v>583</v>
      </c>
      <c r="D128" s="732" t="s">
        <v>584</v>
      </c>
      <c r="E128" s="733">
        <v>50113001</v>
      </c>
      <c r="F128" s="732" t="s">
        <v>592</v>
      </c>
      <c r="G128" s="731" t="s">
        <v>593</v>
      </c>
      <c r="H128" s="731">
        <v>187660</v>
      </c>
      <c r="I128" s="731">
        <v>187660</v>
      </c>
      <c r="J128" s="731" t="s">
        <v>719</v>
      </c>
      <c r="K128" s="731" t="s">
        <v>809</v>
      </c>
      <c r="L128" s="734">
        <v>595.16866666666658</v>
      </c>
      <c r="M128" s="734">
        <v>3</v>
      </c>
      <c r="N128" s="735">
        <v>1785.5059999999999</v>
      </c>
    </row>
    <row r="129" spans="1:14" ht="14.45" customHeight="1" x14ac:dyDescent="0.2">
      <c r="A129" s="729" t="s">
        <v>563</v>
      </c>
      <c r="B129" s="730" t="s">
        <v>564</v>
      </c>
      <c r="C129" s="731" t="s">
        <v>583</v>
      </c>
      <c r="D129" s="732" t="s">
        <v>584</v>
      </c>
      <c r="E129" s="733">
        <v>50113001</v>
      </c>
      <c r="F129" s="732" t="s">
        <v>592</v>
      </c>
      <c r="G129" s="731" t="s">
        <v>593</v>
      </c>
      <c r="H129" s="731">
        <v>51367</v>
      </c>
      <c r="I129" s="731">
        <v>51367</v>
      </c>
      <c r="J129" s="731" t="s">
        <v>719</v>
      </c>
      <c r="K129" s="731" t="s">
        <v>720</v>
      </c>
      <c r="L129" s="734">
        <v>92.95</v>
      </c>
      <c r="M129" s="734">
        <v>19</v>
      </c>
      <c r="N129" s="735">
        <v>1766.05</v>
      </c>
    </row>
    <row r="130" spans="1:14" ht="14.45" customHeight="1" x14ac:dyDescent="0.2">
      <c r="A130" s="729" t="s">
        <v>563</v>
      </c>
      <c r="B130" s="730" t="s">
        <v>564</v>
      </c>
      <c r="C130" s="731" t="s">
        <v>583</v>
      </c>
      <c r="D130" s="732" t="s">
        <v>584</v>
      </c>
      <c r="E130" s="733">
        <v>50113001</v>
      </c>
      <c r="F130" s="732" t="s">
        <v>592</v>
      </c>
      <c r="G130" s="731" t="s">
        <v>593</v>
      </c>
      <c r="H130" s="731">
        <v>51384</v>
      </c>
      <c r="I130" s="731">
        <v>51384</v>
      </c>
      <c r="J130" s="731" t="s">
        <v>719</v>
      </c>
      <c r="K130" s="731" t="s">
        <v>810</v>
      </c>
      <c r="L130" s="734">
        <v>192.50000000000003</v>
      </c>
      <c r="M130" s="734">
        <v>43</v>
      </c>
      <c r="N130" s="735">
        <v>8277.5000000000018</v>
      </c>
    </row>
    <row r="131" spans="1:14" ht="14.45" customHeight="1" x14ac:dyDescent="0.2">
      <c r="A131" s="729" t="s">
        <v>563</v>
      </c>
      <c r="B131" s="730" t="s">
        <v>564</v>
      </c>
      <c r="C131" s="731" t="s">
        <v>583</v>
      </c>
      <c r="D131" s="732" t="s">
        <v>584</v>
      </c>
      <c r="E131" s="733">
        <v>50113001</v>
      </c>
      <c r="F131" s="732" t="s">
        <v>592</v>
      </c>
      <c r="G131" s="731" t="s">
        <v>593</v>
      </c>
      <c r="H131" s="731">
        <v>51366</v>
      </c>
      <c r="I131" s="731">
        <v>51366</v>
      </c>
      <c r="J131" s="731" t="s">
        <v>719</v>
      </c>
      <c r="K131" s="731" t="s">
        <v>721</v>
      </c>
      <c r="L131" s="734">
        <v>171.6</v>
      </c>
      <c r="M131" s="734">
        <v>3</v>
      </c>
      <c r="N131" s="735">
        <v>514.79999999999995</v>
      </c>
    </row>
    <row r="132" spans="1:14" ht="14.45" customHeight="1" x14ac:dyDescent="0.2">
      <c r="A132" s="729" t="s">
        <v>563</v>
      </c>
      <c r="B132" s="730" t="s">
        <v>564</v>
      </c>
      <c r="C132" s="731" t="s">
        <v>583</v>
      </c>
      <c r="D132" s="732" t="s">
        <v>584</v>
      </c>
      <c r="E132" s="733">
        <v>50113001</v>
      </c>
      <c r="F132" s="732" t="s">
        <v>592</v>
      </c>
      <c r="G132" s="731" t="s">
        <v>593</v>
      </c>
      <c r="H132" s="731">
        <v>51383</v>
      </c>
      <c r="I132" s="731">
        <v>51383</v>
      </c>
      <c r="J132" s="731" t="s">
        <v>719</v>
      </c>
      <c r="K132" s="731" t="s">
        <v>811</v>
      </c>
      <c r="L132" s="734">
        <v>93.5</v>
      </c>
      <c r="M132" s="734">
        <v>21</v>
      </c>
      <c r="N132" s="735">
        <v>1963.5</v>
      </c>
    </row>
    <row r="133" spans="1:14" ht="14.45" customHeight="1" x14ac:dyDescent="0.2">
      <c r="A133" s="729" t="s">
        <v>563</v>
      </c>
      <c r="B133" s="730" t="s">
        <v>564</v>
      </c>
      <c r="C133" s="731" t="s">
        <v>583</v>
      </c>
      <c r="D133" s="732" t="s">
        <v>584</v>
      </c>
      <c r="E133" s="733">
        <v>50113001</v>
      </c>
      <c r="F133" s="732" t="s">
        <v>592</v>
      </c>
      <c r="G133" s="731" t="s">
        <v>593</v>
      </c>
      <c r="H133" s="731">
        <v>193724</v>
      </c>
      <c r="I133" s="731">
        <v>93724</v>
      </c>
      <c r="J133" s="731" t="s">
        <v>812</v>
      </c>
      <c r="K133" s="731" t="s">
        <v>813</v>
      </c>
      <c r="L133" s="734">
        <v>68.240000000000009</v>
      </c>
      <c r="M133" s="734">
        <v>2</v>
      </c>
      <c r="N133" s="735">
        <v>136.48000000000002</v>
      </c>
    </row>
    <row r="134" spans="1:14" ht="14.45" customHeight="1" x14ac:dyDescent="0.2">
      <c r="A134" s="729" t="s">
        <v>563</v>
      </c>
      <c r="B134" s="730" t="s">
        <v>564</v>
      </c>
      <c r="C134" s="731" t="s">
        <v>583</v>
      </c>
      <c r="D134" s="732" t="s">
        <v>584</v>
      </c>
      <c r="E134" s="733">
        <v>50113001</v>
      </c>
      <c r="F134" s="732" t="s">
        <v>592</v>
      </c>
      <c r="G134" s="731" t="s">
        <v>593</v>
      </c>
      <c r="H134" s="731">
        <v>900321</v>
      </c>
      <c r="I134" s="731">
        <v>0</v>
      </c>
      <c r="J134" s="731" t="s">
        <v>814</v>
      </c>
      <c r="K134" s="731" t="s">
        <v>329</v>
      </c>
      <c r="L134" s="734">
        <v>762.51</v>
      </c>
      <c r="M134" s="734">
        <v>2</v>
      </c>
      <c r="N134" s="735">
        <v>1525.02</v>
      </c>
    </row>
    <row r="135" spans="1:14" ht="14.45" customHeight="1" x14ac:dyDescent="0.2">
      <c r="A135" s="729" t="s">
        <v>563</v>
      </c>
      <c r="B135" s="730" t="s">
        <v>564</v>
      </c>
      <c r="C135" s="731" t="s">
        <v>583</v>
      </c>
      <c r="D135" s="732" t="s">
        <v>584</v>
      </c>
      <c r="E135" s="733">
        <v>50113001</v>
      </c>
      <c r="F135" s="732" t="s">
        <v>592</v>
      </c>
      <c r="G135" s="731" t="s">
        <v>593</v>
      </c>
      <c r="H135" s="731">
        <v>231541</v>
      </c>
      <c r="I135" s="731">
        <v>231541</v>
      </c>
      <c r="J135" s="731" t="s">
        <v>815</v>
      </c>
      <c r="K135" s="731" t="s">
        <v>816</v>
      </c>
      <c r="L135" s="734">
        <v>80.690000000000012</v>
      </c>
      <c r="M135" s="734">
        <v>2</v>
      </c>
      <c r="N135" s="735">
        <v>161.38000000000002</v>
      </c>
    </row>
    <row r="136" spans="1:14" ht="14.45" customHeight="1" x14ac:dyDescent="0.2">
      <c r="A136" s="729" t="s">
        <v>563</v>
      </c>
      <c r="B136" s="730" t="s">
        <v>564</v>
      </c>
      <c r="C136" s="731" t="s">
        <v>583</v>
      </c>
      <c r="D136" s="732" t="s">
        <v>584</v>
      </c>
      <c r="E136" s="733">
        <v>50113001</v>
      </c>
      <c r="F136" s="732" t="s">
        <v>592</v>
      </c>
      <c r="G136" s="731" t="s">
        <v>593</v>
      </c>
      <c r="H136" s="731">
        <v>102963</v>
      </c>
      <c r="I136" s="731">
        <v>2963</v>
      </c>
      <c r="J136" s="731" t="s">
        <v>656</v>
      </c>
      <c r="K136" s="731" t="s">
        <v>657</v>
      </c>
      <c r="L136" s="734">
        <v>120.79</v>
      </c>
      <c r="M136" s="734">
        <v>1</v>
      </c>
      <c r="N136" s="735">
        <v>120.79</v>
      </c>
    </row>
    <row r="137" spans="1:14" ht="14.45" customHeight="1" x14ac:dyDescent="0.2">
      <c r="A137" s="729" t="s">
        <v>563</v>
      </c>
      <c r="B137" s="730" t="s">
        <v>564</v>
      </c>
      <c r="C137" s="731" t="s">
        <v>583</v>
      </c>
      <c r="D137" s="732" t="s">
        <v>584</v>
      </c>
      <c r="E137" s="733">
        <v>50113001</v>
      </c>
      <c r="F137" s="732" t="s">
        <v>592</v>
      </c>
      <c r="G137" s="731" t="s">
        <v>593</v>
      </c>
      <c r="H137" s="731">
        <v>192414</v>
      </c>
      <c r="I137" s="731">
        <v>92414</v>
      </c>
      <c r="J137" s="731" t="s">
        <v>735</v>
      </c>
      <c r="K137" s="731" t="s">
        <v>736</v>
      </c>
      <c r="L137" s="734">
        <v>73.950000000000017</v>
      </c>
      <c r="M137" s="734">
        <v>2</v>
      </c>
      <c r="N137" s="735">
        <v>147.90000000000003</v>
      </c>
    </row>
    <row r="138" spans="1:14" ht="14.45" customHeight="1" x14ac:dyDescent="0.2">
      <c r="A138" s="729" t="s">
        <v>563</v>
      </c>
      <c r="B138" s="730" t="s">
        <v>564</v>
      </c>
      <c r="C138" s="731" t="s">
        <v>583</v>
      </c>
      <c r="D138" s="732" t="s">
        <v>584</v>
      </c>
      <c r="E138" s="733">
        <v>50113001</v>
      </c>
      <c r="F138" s="732" t="s">
        <v>592</v>
      </c>
      <c r="G138" s="731" t="s">
        <v>593</v>
      </c>
      <c r="H138" s="731">
        <v>191836</v>
      </c>
      <c r="I138" s="731">
        <v>91836</v>
      </c>
      <c r="J138" s="731" t="s">
        <v>817</v>
      </c>
      <c r="K138" s="731" t="s">
        <v>818</v>
      </c>
      <c r="L138" s="734">
        <v>44.61</v>
      </c>
      <c r="M138" s="734">
        <v>1</v>
      </c>
      <c r="N138" s="735">
        <v>44.61</v>
      </c>
    </row>
    <row r="139" spans="1:14" ht="14.45" customHeight="1" x14ac:dyDescent="0.2">
      <c r="A139" s="729" t="s">
        <v>563</v>
      </c>
      <c r="B139" s="730" t="s">
        <v>564</v>
      </c>
      <c r="C139" s="731" t="s">
        <v>583</v>
      </c>
      <c r="D139" s="732" t="s">
        <v>584</v>
      </c>
      <c r="E139" s="733">
        <v>50113001</v>
      </c>
      <c r="F139" s="732" t="s">
        <v>592</v>
      </c>
      <c r="G139" s="731" t="s">
        <v>593</v>
      </c>
      <c r="H139" s="731">
        <v>221998</v>
      </c>
      <c r="I139" s="731">
        <v>221998</v>
      </c>
      <c r="J139" s="731" t="s">
        <v>819</v>
      </c>
      <c r="K139" s="731" t="s">
        <v>820</v>
      </c>
      <c r="L139" s="734">
        <v>22.41</v>
      </c>
      <c r="M139" s="734">
        <v>2</v>
      </c>
      <c r="N139" s="735">
        <v>44.82</v>
      </c>
    </row>
    <row r="140" spans="1:14" ht="14.45" customHeight="1" x14ac:dyDescent="0.2">
      <c r="A140" s="729" t="s">
        <v>563</v>
      </c>
      <c r="B140" s="730" t="s">
        <v>564</v>
      </c>
      <c r="C140" s="731" t="s">
        <v>583</v>
      </c>
      <c r="D140" s="732" t="s">
        <v>584</v>
      </c>
      <c r="E140" s="733">
        <v>50113005</v>
      </c>
      <c r="F140" s="732" t="s">
        <v>677</v>
      </c>
      <c r="G140" s="731" t="s">
        <v>593</v>
      </c>
      <c r="H140" s="731">
        <v>499200</v>
      </c>
      <c r="I140" s="731">
        <v>0</v>
      </c>
      <c r="J140" s="731" t="s">
        <v>821</v>
      </c>
      <c r="K140" s="731" t="s">
        <v>822</v>
      </c>
      <c r="L140" s="734">
        <v>52635</v>
      </c>
      <c r="M140" s="734">
        <v>1</v>
      </c>
      <c r="N140" s="735">
        <v>52635</v>
      </c>
    </row>
    <row r="141" spans="1:14" ht="14.45" customHeight="1" x14ac:dyDescent="0.2">
      <c r="A141" s="729" t="s">
        <v>563</v>
      </c>
      <c r="B141" s="730" t="s">
        <v>564</v>
      </c>
      <c r="C141" s="731" t="s">
        <v>583</v>
      </c>
      <c r="D141" s="732" t="s">
        <v>584</v>
      </c>
      <c r="E141" s="733">
        <v>50113005</v>
      </c>
      <c r="F141" s="732" t="s">
        <v>677</v>
      </c>
      <c r="G141" s="731" t="s">
        <v>593</v>
      </c>
      <c r="H141" s="731">
        <v>142249</v>
      </c>
      <c r="I141" s="731">
        <v>0</v>
      </c>
      <c r="J141" s="731" t="s">
        <v>823</v>
      </c>
      <c r="K141" s="731" t="s">
        <v>824</v>
      </c>
      <c r="L141" s="734">
        <v>48225.1</v>
      </c>
      <c r="M141" s="734">
        <v>2</v>
      </c>
      <c r="N141" s="735">
        <v>96450.2</v>
      </c>
    </row>
    <row r="142" spans="1:14" ht="14.45" customHeight="1" x14ac:dyDescent="0.2">
      <c r="A142" s="729" t="s">
        <v>563</v>
      </c>
      <c r="B142" s="730" t="s">
        <v>564</v>
      </c>
      <c r="C142" s="731" t="s">
        <v>583</v>
      </c>
      <c r="D142" s="732" t="s">
        <v>584</v>
      </c>
      <c r="E142" s="733">
        <v>50113005</v>
      </c>
      <c r="F142" s="732" t="s">
        <v>677</v>
      </c>
      <c r="G142" s="731" t="s">
        <v>593</v>
      </c>
      <c r="H142" s="731">
        <v>142248</v>
      </c>
      <c r="I142" s="731">
        <v>0</v>
      </c>
      <c r="J142" s="731" t="s">
        <v>825</v>
      </c>
      <c r="K142" s="731" t="s">
        <v>826</v>
      </c>
      <c r="L142" s="734">
        <v>67405.8</v>
      </c>
      <c r="M142" s="734">
        <v>4</v>
      </c>
      <c r="N142" s="735">
        <v>269623.2</v>
      </c>
    </row>
    <row r="143" spans="1:14" ht="14.45" customHeight="1" x14ac:dyDescent="0.2">
      <c r="A143" s="729" t="s">
        <v>563</v>
      </c>
      <c r="B143" s="730" t="s">
        <v>564</v>
      </c>
      <c r="C143" s="731" t="s">
        <v>583</v>
      </c>
      <c r="D143" s="732" t="s">
        <v>584</v>
      </c>
      <c r="E143" s="733">
        <v>50113005</v>
      </c>
      <c r="F143" s="732" t="s">
        <v>677</v>
      </c>
      <c r="G143" s="731" t="s">
        <v>593</v>
      </c>
      <c r="H143" s="731">
        <v>31555</v>
      </c>
      <c r="I143" s="731">
        <v>0</v>
      </c>
      <c r="J143" s="731" t="s">
        <v>827</v>
      </c>
      <c r="K143" s="731" t="s">
        <v>828</v>
      </c>
      <c r="L143" s="734">
        <v>6534</v>
      </c>
      <c r="M143" s="734">
        <v>2</v>
      </c>
      <c r="N143" s="735">
        <v>13068</v>
      </c>
    </row>
    <row r="144" spans="1:14" ht="14.45" customHeight="1" x14ac:dyDescent="0.2">
      <c r="A144" s="729" t="s">
        <v>563</v>
      </c>
      <c r="B144" s="730" t="s">
        <v>564</v>
      </c>
      <c r="C144" s="731" t="s">
        <v>583</v>
      </c>
      <c r="D144" s="732" t="s">
        <v>584</v>
      </c>
      <c r="E144" s="733">
        <v>50113005</v>
      </c>
      <c r="F144" s="732" t="s">
        <v>677</v>
      </c>
      <c r="G144" s="731" t="s">
        <v>593</v>
      </c>
      <c r="H144" s="731">
        <v>31556</v>
      </c>
      <c r="I144" s="731">
        <v>0</v>
      </c>
      <c r="J144" s="731" t="s">
        <v>829</v>
      </c>
      <c r="K144" s="731" t="s">
        <v>830</v>
      </c>
      <c r="L144" s="734">
        <v>18420.285714285714</v>
      </c>
      <c r="M144" s="734">
        <v>7</v>
      </c>
      <c r="N144" s="735">
        <v>128942</v>
      </c>
    </row>
    <row r="145" spans="1:14" ht="14.45" customHeight="1" x14ac:dyDescent="0.2">
      <c r="A145" s="729" t="s">
        <v>563</v>
      </c>
      <c r="B145" s="730" t="s">
        <v>564</v>
      </c>
      <c r="C145" s="731" t="s">
        <v>583</v>
      </c>
      <c r="D145" s="732" t="s">
        <v>584</v>
      </c>
      <c r="E145" s="733">
        <v>50113005</v>
      </c>
      <c r="F145" s="732" t="s">
        <v>677</v>
      </c>
      <c r="G145" s="731" t="s">
        <v>593</v>
      </c>
      <c r="H145" s="731">
        <v>31557</v>
      </c>
      <c r="I145" s="731">
        <v>0</v>
      </c>
      <c r="J145" s="731" t="s">
        <v>831</v>
      </c>
      <c r="K145" s="731" t="s">
        <v>832</v>
      </c>
      <c r="L145" s="734">
        <v>19602</v>
      </c>
      <c r="M145" s="734">
        <v>12</v>
      </c>
      <c r="N145" s="735">
        <v>235224</v>
      </c>
    </row>
    <row r="146" spans="1:14" ht="14.45" customHeight="1" x14ac:dyDescent="0.2">
      <c r="A146" s="729" t="s">
        <v>563</v>
      </c>
      <c r="B146" s="730" t="s">
        <v>564</v>
      </c>
      <c r="C146" s="731" t="s">
        <v>583</v>
      </c>
      <c r="D146" s="732" t="s">
        <v>584</v>
      </c>
      <c r="E146" s="733">
        <v>50113005</v>
      </c>
      <c r="F146" s="732" t="s">
        <v>677</v>
      </c>
      <c r="G146" s="731" t="s">
        <v>593</v>
      </c>
      <c r="H146" s="731">
        <v>31558</v>
      </c>
      <c r="I146" s="731">
        <v>0</v>
      </c>
      <c r="J146" s="731" t="s">
        <v>833</v>
      </c>
      <c r="K146" s="731" t="s">
        <v>834</v>
      </c>
      <c r="L146" s="734">
        <v>26136</v>
      </c>
      <c r="M146" s="734">
        <v>146</v>
      </c>
      <c r="N146" s="735">
        <v>3815856</v>
      </c>
    </row>
    <row r="147" spans="1:14" ht="14.45" customHeight="1" x14ac:dyDescent="0.2">
      <c r="A147" s="729" t="s">
        <v>563</v>
      </c>
      <c r="B147" s="730" t="s">
        <v>564</v>
      </c>
      <c r="C147" s="731" t="s">
        <v>583</v>
      </c>
      <c r="D147" s="732" t="s">
        <v>584</v>
      </c>
      <c r="E147" s="733">
        <v>50113005</v>
      </c>
      <c r="F147" s="732" t="s">
        <v>677</v>
      </c>
      <c r="G147" s="731" t="s">
        <v>593</v>
      </c>
      <c r="H147" s="731">
        <v>31559</v>
      </c>
      <c r="I147" s="731">
        <v>0</v>
      </c>
      <c r="J147" s="731" t="s">
        <v>835</v>
      </c>
      <c r="K147" s="731" t="s">
        <v>836</v>
      </c>
      <c r="L147" s="734">
        <v>32670</v>
      </c>
      <c r="M147" s="734">
        <v>177</v>
      </c>
      <c r="N147" s="735">
        <v>5782590</v>
      </c>
    </row>
    <row r="148" spans="1:14" ht="14.45" customHeight="1" x14ac:dyDescent="0.2">
      <c r="A148" s="729" t="s">
        <v>563</v>
      </c>
      <c r="B148" s="730" t="s">
        <v>564</v>
      </c>
      <c r="C148" s="731" t="s">
        <v>583</v>
      </c>
      <c r="D148" s="732" t="s">
        <v>584</v>
      </c>
      <c r="E148" s="733">
        <v>50113005</v>
      </c>
      <c r="F148" s="732" t="s">
        <v>677</v>
      </c>
      <c r="G148" s="731" t="s">
        <v>593</v>
      </c>
      <c r="H148" s="731">
        <v>31560</v>
      </c>
      <c r="I148" s="731">
        <v>0</v>
      </c>
      <c r="J148" s="731" t="s">
        <v>837</v>
      </c>
      <c r="K148" s="731" t="s">
        <v>838</v>
      </c>
      <c r="L148" s="734">
        <v>39204</v>
      </c>
      <c r="M148" s="734">
        <v>18</v>
      </c>
      <c r="N148" s="735">
        <v>705672</v>
      </c>
    </row>
    <row r="149" spans="1:14" ht="14.45" customHeight="1" x14ac:dyDescent="0.2">
      <c r="A149" s="729" t="s">
        <v>563</v>
      </c>
      <c r="B149" s="730" t="s">
        <v>564</v>
      </c>
      <c r="C149" s="731" t="s">
        <v>583</v>
      </c>
      <c r="D149" s="732" t="s">
        <v>584</v>
      </c>
      <c r="E149" s="733">
        <v>50113005</v>
      </c>
      <c r="F149" s="732" t="s">
        <v>677</v>
      </c>
      <c r="G149" s="731" t="s">
        <v>593</v>
      </c>
      <c r="H149" s="731">
        <v>498750</v>
      </c>
      <c r="I149" s="731">
        <v>0</v>
      </c>
      <c r="J149" s="731" t="s">
        <v>839</v>
      </c>
      <c r="K149" s="731" t="s">
        <v>840</v>
      </c>
      <c r="L149" s="734">
        <v>75801</v>
      </c>
      <c r="M149" s="734">
        <v>6</v>
      </c>
      <c r="N149" s="735">
        <v>454806</v>
      </c>
    </row>
    <row r="150" spans="1:14" ht="14.45" customHeight="1" x14ac:dyDescent="0.2">
      <c r="A150" s="729" t="s">
        <v>563</v>
      </c>
      <c r="B150" s="730" t="s">
        <v>564</v>
      </c>
      <c r="C150" s="731" t="s">
        <v>583</v>
      </c>
      <c r="D150" s="732" t="s">
        <v>584</v>
      </c>
      <c r="E150" s="733">
        <v>50113005</v>
      </c>
      <c r="F150" s="732" t="s">
        <v>677</v>
      </c>
      <c r="G150" s="731" t="s">
        <v>593</v>
      </c>
      <c r="H150" s="731">
        <v>61199</v>
      </c>
      <c r="I150" s="731">
        <v>0</v>
      </c>
      <c r="J150" s="731" t="s">
        <v>786</v>
      </c>
      <c r="K150" s="731" t="s">
        <v>787</v>
      </c>
      <c r="L150" s="734">
        <v>0</v>
      </c>
      <c r="M150" s="734">
        <v>0</v>
      </c>
      <c r="N150" s="735">
        <v>0</v>
      </c>
    </row>
    <row r="151" spans="1:14" ht="14.45" customHeight="1" x14ac:dyDescent="0.2">
      <c r="A151" s="729" t="s">
        <v>563</v>
      </c>
      <c r="B151" s="730" t="s">
        <v>564</v>
      </c>
      <c r="C151" s="731" t="s">
        <v>583</v>
      </c>
      <c r="D151" s="732" t="s">
        <v>584</v>
      </c>
      <c r="E151" s="733">
        <v>50113009</v>
      </c>
      <c r="F151" s="732" t="s">
        <v>794</v>
      </c>
      <c r="G151" s="731" t="s">
        <v>593</v>
      </c>
      <c r="H151" s="731">
        <v>195609</v>
      </c>
      <c r="I151" s="731">
        <v>95609</v>
      </c>
      <c r="J151" s="731" t="s">
        <v>841</v>
      </c>
      <c r="K151" s="731" t="s">
        <v>842</v>
      </c>
      <c r="L151" s="734">
        <v>718.11999999999989</v>
      </c>
      <c r="M151" s="734">
        <v>8</v>
      </c>
      <c r="N151" s="735">
        <v>5744.9599999999991</v>
      </c>
    </row>
    <row r="152" spans="1:14" ht="14.45" customHeight="1" x14ac:dyDescent="0.2">
      <c r="A152" s="729" t="s">
        <v>563</v>
      </c>
      <c r="B152" s="730" t="s">
        <v>564</v>
      </c>
      <c r="C152" s="731" t="s">
        <v>583</v>
      </c>
      <c r="D152" s="732" t="s">
        <v>584</v>
      </c>
      <c r="E152" s="733">
        <v>50113009</v>
      </c>
      <c r="F152" s="732" t="s">
        <v>794</v>
      </c>
      <c r="G152" s="731" t="s">
        <v>607</v>
      </c>
      <c r="H152" s="731">
        <v>224708</v>
      </c>
      <c r="I152" s="731">
        <v>224708</v>
      </c>
      <c r="J152" s="731" t="s">
        <v>843</v>
      </c>
      <c r="K152" s="731" t="s">
        <v>844</v>
      </c>
      <c r="L152" s="734">
        <v>3375.1901057045452</v>
      </c>
      <c r="M152" s="734">
        <v>4</v>
      </c>
      <c r="N152" s="735">
        <v>13500.760422818181</v>
      </c>
    </row>
    <row r="153" spans="1:14" ht="14.45" customHeight="1" x14ac:dyDescent="0.2">
      <c r="A153" s="729" t="s">
        <v>563</v>
      </c>
      <c r="B153" s="730" t="s">
        <v>564</v>
      </c>
      <c r="C153" s="731" t="s">
        <v>583</v>
      </c>
      <c r="D153" s="732" t="s">
        <v>584</v>
      </c>
      <c r="E153" s="733">
        <v>50113009</v>
      </c>
      <c r="F153" s="732" t="s">
        <v>794</v>
      </c>
      <c r="G153" s="731" t="s">
        <v>607</v>
      </c>
      <c r="H153" s="731">
        <v>224716</v>
      </c>
      <c r="I153" s="731">
        <v>224716</v>
      </c>
      <c r="J153" s="731" t="s">
        <v>843</v>
      </c>
      <c r="K153" s="731" t="s">
        <v>845</v>
      </c>
      <c r="L153" s="734">
        <v>13672.384673865065</v>
      </c>
      <c r="M153" s="734">
        <v>62</v>
      </c>
      <c r="N153" s="735">
        <v>847687.84977963404</v>
      </c>
    </row>
    <row r="154" spans="1:14" ht="14.45" customHeight="1" x14ac:dyDescent="0.2">
      <c r="A154" s="729" t="s">
        <v>563</v>
      </c>
      <c r="B154" s="730" t="s">
        <v>564</v>
      </c>
      <c r="C154" s="731" t="s">
        <v>583</v>
      </c>
      <c r="D154" s="732" t="s">
        <v>584</v>
      </c>
      <c r="E154" s="733">
        <v>50113009</v>
      </c>
      <c r="F154" s="732" t="s">
        <v>794</v>
      </c>
      <c r="G154" s="731" t="s">
        <v>607</v>
      </c>
      <c r="H154" s="731">
        <v>224707</v>
      </c>
      <c r="I154" s="731">
        <v>224707</v>
      </c>
      <c r="J154" s="731" t="s">
        <v>843</v>
      </c>
      <c r="K154" s="731" t="s">
        <v>846</v>
      </c>
      <c r="L154" s="734">
        <v>693.06483960770959</v>
      </c>
      <c r="M154" s="734">
        <v>95</v>
      </c>
      <c r="N154" s="735">
        <v>65841.159762732408</v>
      </c>
    </row>
    <row r="155" spans="1:14" ht="14.45" customHeight="1" x14ac:dyDescent="0.2">
      <c r="A155" s="729" t="s">
        <v>563</v>
      </c>
      <c r="B155" s="730" t="s">
        <v>564</v>
      </c>
      <c r="C155" s="731" t="s">
        <v>583</v>
      </c>
      <c r="D155" s="732" t="s">
        <v>584</v>
      </c>
      <c r="E155" s="733">
        <v>50113009</v>
      </c>
      <c r="F155" s="732" t="s">
        <v>794</v>
      </c>
      <c r="G155" s="731" t="s">
        <v>607</v>
      </c>
      <c r="H155" s="731">
        <v>224709</v>
      </c>
      <c r="I155" s="731">
        <v>224709</v>
      </c>
      <c r="J155" s="731" t="s">
        <v>843</v>
      </c>
      <c r="K155" s="731" t="s">
        <v>847</v>
      </c>
      <c r="L155" s="734">
        <v>1705.1313359578046</v>
      </c>
      <c r="M155" s="734">
        <v>3</v>
      </c>
      <c r="N155" s="735">
        <v>5115.394007873414</v>
      </c>
    </row>
    <row r="156" spans="1:14" ht="14.45" customHeight="1" x14ac:dyDescent="0.2">
      <c r="A156" s="729" t="s">
        <v>563</v>
      </c>
      <c r="B156" s="730" t="s">
        <v>564</v>
      </c>
      <c r="C156" s="731" t="s">
        <v>586</v>
      </c>
      <c r="D156" s="732" t="s">
        <v>587</v>
      </c>
      <c r="E156" s="733">
        <v>50113016</v>
      </c>
      <c r="F156" s="732" t="s">
        <v>848</v>
      </c>
      <c r="G156" s="731" t="s">
        <v>593</v>
      </c>
      <c r="H156" s="731">
        <v>222514</v>
      </c>
      <c r="I156" s="731">
        <v>0</v>
      </c>
      <c r="J156" s="731" t="s">
        <v>849</v>
      </c>
      <c r="K156" s="731" t="s">
        <v>850</v>
      </c>
      <c r="L156" s="734">
        <v>580800</v>
      </c>
      <c r="M156" s="734">
        <v>5</v>
      </c>
      <c r="N156" s="735">
        <v>2904000</v>
      </c>
    </row>
    <row r="157" spans="1:14" ht="14.45" customHeight="1" x14ac:dyDescent="0.2">
      <c r="A157" s="729" t="s">
        <v>563</v>
      </c>
      <c r="B157" s="730" t="s">
        <v>564</v>
      </c>
      <c r="C157" s="731" t="s">
        <v>586</v>
      </c>
      <c r="D157" s="732" t="s">
        <v>587</v>
      </c>
      <c r="E157" s="733">
        <v>50113016</v>
      </c>
      <c r="F157" s="732" t="s">
        <v>848</v>
      </c>
      <c r="G157" s="731" t="s">
        <v>593</v>
      </c>
      <c r="H157" s="731">
        <v>27720</v>
      </c>
      <c r="I157" s="731">
        <v>27720</v>
      </c>
      <c r="J157" s="731" t="s">
        <v>851</v>
      </c>
      <c r="K157" s="731" t="s">
        <v>852</v>
      </c>
      <c r="L157" s="734">
        <v>18496.998926155939</v>
      </c>
      <c r="M157" s="734">
        <v>25</v>
      </c>
      <c r="N157" s="735">
        <v>462424.97315389849</v>
      </c>
    </row>
    <row r="158" spans="1:14" ht="14.45" customHeight="1" thickBot="1" x14ac:dyDescent="0.25">
      <c r="A158" s="736" t="s">
        <v>563</v>
      </c>
      <c r="B158" s="737" t="s">
        <v>564</v>
      </c>
      <c r="C158" s="738" t="s">
        <v>586</v>
      </c>
      <c r="D158" s="739" t="s">
        <v>587</v>
      </c>
      <c r="E158" s="740">
        <v>50113016</v>
      </c>
      <c r="F158" s="739" t="s">
        <v>848</v>
      </c>
      <c r="G158" s="738" t="s">
        <v>593</v>
      </c>
      <c r="H158" s="738">
        <v>194562</v>
      </c>
      <c r="I158" s="738">
        <v>0</v>
      </c>
      <c r="J158" s="738" t="s">
        <v>853</v>
      </c>
      <c r="K158" s="738" t="s">
        <v>854</v>
      </c>
      <c r="L158" s="741">
        <v>108556.8</v>
      </c>
      <c r="M158" s="741">
        <v>6</v>
      </c>
      <c r="N158" s="742">
        <v>651340.80000000005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3027A6D5-1A63-4621-87C6-425E3743F227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2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.85546875" style="328" customWidth="1"/>
    <col min="5" max="5" width="5.5703125" style="331" customWidth="1"/>
    <col min="6" max="6" width="10.85546875" style="328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3" t="s">
        <v>184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757" t="s">
        <v>855</v>
      </c>
      <c r="B5" s="727">
        <v>132.34999999999997</v>
      </c>
      <c r="C5" s="747">
        <v>4.9100133852121593E-2</v>
      </c>
      <c r="D5" s="727">
        <v>2563.1619999999998</v>
      </c>
      <c r="E5" s="747">
        <v>0.95089986614787847</v>
      </c>
      <c r="F5" s="728">
        <v>2695.5119999999997</v>
      </c>
    </row>
    <row r="6" spans="1:6" ht="14.45" customHeight="1" x14ac:dyDescent="0.2">
      <c r="A6" s="758" t="s">
        <v>856</v>
      </c>
      <c r="B6" s="734"/>
      <c r="C6" s="748">
        <v>0</v>
      </c>
      <c r="D6" s="734">
        <v>637.14000374304999</v>
      </c>
      <c r="E6" s="748">
        <v>1</v>
      </c>
      <c r="F6" s="735">
        <v>637.14000374304999</v>
      </c>
    </row>
    <row r="7" spans="1:6" ht="14.45" customHeight="1" thickBot="1" x14ac:dyDescent="0.25">
      <c r="A7" s="759" t="s">
        <v>857</v>
      </c>
      <c r="B7" s="750"/>
      <c r="C7" s="751">
        <v>0</v>
      </c>
      <c r="D7" s="750">
        <v>932265.95397305803</v>
      </c>
      <c r="E7" s="751">
        <v>1</v>
      </c>
      <c r="F7" s="752">
        <v>932265.95397305803</v>
      </c>
    </row>
    <row r="8" spans="1:6" ht="14.45" customHeight="1" thickBot="1" x14ac:dyDescent="0.25">
      <c r="A8" s="753" t="s">
        <v>3</v>
      </c>
      <c r="B8" s="754">
        <v>132.34999999999997</v>
      </c>
      <c r="C8" s="755">
        <v>1.414602364245952E-4</v>
      </c>
      <c r="D8" s="754">
        <v>935466.25597680104</v>
      </c>
      <c r="E8" s="755">
        <v>0.9998585397635753</v>
      </c>
      <c r="F8" s="756">
        <v>935598.60597680113</v>
      </c>
    </row>
    <row r="9" spans="1:6" ht="14.45" customHeight="1" thickBot="1" x14ac:dyDescent="0.25"/>
    <row r="10" spans="1:6" ht="14.45" customHeight="1" x14ac:dyDescent="0.2">
      <c r="A10" s="757" t="s">
        <v>858</v>
      </c>
      <c r="B10" s="727"/>
      <c r="C10" s="747">
        <v>0</v>
      </c>
      <c r="D10" s="727">
        <v>547.79999999999995</v>
      </c>
      <c r="E10" s="747">
        <v>1</v>
      </c>
      <c r="F10" s="728">
        <v>547.79999999999995</v>
      </c>
    </row>
    <row r="11" spans="1:6" ht="14.45" customHeight="1" x14ac:dyDescent="0.2">
      <c r="A11" s="758" t="s">
        <v>859</v>
      </c>
      <c r="B11" s="734"/>
      <c r="C11" s="748">
        <v>0</v>
      </c>
      <c r="D11" s="734">
        <v>160.6</v>
      </c>
      <c r="E11" s="748">
        <v>1</v>
      </c>
      <c r="F11" s="735">
        <v>160.6</v>
      </c>
    </row>
    <row r="12" spans="1:6" ht="14.45" customHeight="1" x14ac:dyDescent="0.2">
      <c r="A12" s="758" t="s">
        <v>860</v>
      </c>
      <c r="B12" s="734"/>
      <c r="C12" s="748">
        <v>0</v>
      </c>
      <c r="D12" s="734">
        <v>26.110000000000007</v>
      </c>
      <c r="E12" s="748">
        <v>1</v>
      </c>
      <c r="F12" s="735">
        <v>26.110000000000007</v>
      </c>
    </row>
    <row r="13" spans="1:6" ht="14.45" customHeight="1" x14ac:dyDescent="0.2">
      <c r="A13" s="758" t="s">
        <v>861</v>
      </c>
      <c r="B13" s="734"/>
      <c r="C13" s="748">
        <v>0</v>
      </c>
      <c r="D13" s="734">
        <v>596.47</v>
      </c>
      <c r="E13" s="748">
        <v>1</v>
      </c>
      <c r="F13" s="735">
        <v>596.47</v>
      </c>
    </row>
    <row r="14" spans="1:6" ht="14.45" customHeight="1" x14ac:dyDescent="0.2">
      <c r="A14" s="758" t="s">
        <v>862</v>
      </c>
      <c r="B14" s="734"/>
      <c r="C14" s="748">
        <v>0</v>
      </c>
      <c r="D14" s="734">
        <v>303.43199999999996</v>
      </c>
      <c r="E14" s="748">
        <v>1</v>
      </c>
      <c r="F14" s="735">
        <v>303.43199999999996</v>
      </c>
    </row>
    <row r="15" spans="1:6" ht="14.45" customHeight="1" x14ac:dyDescent="0.2">
      <c r="A15" s="758" t="s">
        <v>863</v>
      </c>
      <c r="B15" s="734"/>
      <c r="C15" s="748">
        <v>0</v>
      </c>
      <c r="D15" s="734">
        <v>186.70000000000002</v>
      </c>
      <c r="E15" s="748">
        <v>1</v>
      </c>
      <c r="F15" s="735">
        <v>186.70000000000002</v>
      </c>
    </row>
    <row r="16" spans="1:6" ht="14.45" customHeight="1" x14ac:dyDescent="0.2">
      <c r="A16" s="758" t="s">
        <v>864</v>
      </c>
      <c r="B16" s="734"/>
      <c r="C16" s="748">
        <v>0</v>
      </c>
      <c r="D16" s="734">
        <v>149.28000374305006</v>
      </c>
      <c r="E16" s="748">
        <v>1</v>
      </c>
      <c r="F16" s="735">
        <v>149.28000374305006</v>
      </c>
    </row>
    <row r="17" spans="1:6" ht="14.45" customHeight="1" x14ac:dyDescent="0.2">
      <c r="A17" s="758" t="s">
        <v>865</v>
      </c>
      <c r="B17" s="734"/>
      <c r="C17" s="748">
        <v>0</v>
      </c>
      <c r="D17" s="734">
        <v>932145.16397305811</v>
      </c>
      <c r="E17" s="748">
        <v>1</v>
      </c>
      <c r="F17" s="735">
        <v>932145.16397305811</v>
      </c>
    </row>
    <row r="18" spans="1:6" ht="14.45" customHeight="1" x14ac:dyDescent="0.2">
      <c r="A18" s="758" t="s">
        <v>866</v>
      </c>
      <c r="B18" s="734">
        <v>132.34999999999997</v>
      </c>
      <c r="C18" s="748">
        <v>0.60028120464441215</v>
      </c>
      <c r="D18" s="734">
        <v>88.13000000000001</v>
      </c>
      <c r="E18" s="748">
        <v>0.39971879535558791</v>
      </c>
      <c r="F18" s="735">
        <v>220.47999999999996</v>
      </c>
    </row>
    <row r="19" spans="1:6" ht="14.45" customHeight="1" x14ac:dyDescent="0.2">
      <c r="A19" s="758" t="s">
        <v>867</v>
      </c>
      <c r="B19" s="734"/>
      <c r="C19" s="748">
        <v>0</v>
      </c>
      <c r="D19" s="734">
        <v>984.81</v>
      </c>
      <c r="E19" s="748">
        <v>1</v>
      </c>
      <c r="F19" s="735">
        <v>984.81</v>
      </c>
    </row>
    <row r="20" spans="1:6" ht="14.45" customHeight="1" thickBot="1" x14ac:dyDescent="0.25">
      <c r="A20" s="759" t="s">
        <v>868</v>
      </c>
      <c r="B20" s="750"/>
      <c r="C20" s="751">
        <v>0</v>
      </c>
      <c r="D20" s="750">
        <v>277.75999999999993</v>
      </c>
      <c r="E20" s="751">
        <v>1</v>
      </c>
      <c r="F20" s="752">
        <v>277.75999999999993</v>
      </c>
    </row>
    <row r="21" spans="1:6" ht="14.45" customHeight="1" thickBot="1" x14ac:dyDescent="0.25">
      <c r="A21" s="753" t="s">
        <v>3</v>
      </c>
      <c r="B21" s="754">
        <v>132.34999999999997</v>
      </c>
      <c r="C21" s="755">
        <v>1.4146023642459517E-4</v>
      </c>
      <c r="D21" s="754">
        <v>935466.25597680127</v>
      </c>
      <c r="E21" s="755">
        <v>0.99985853976357542</v>
      </c>
      <c r="F21" s="756">
        <v>935598.60597680125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72A37B67-212A-44BA-8871-827680E0D9F7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2021-09-21T12:38:07Z</dcterms:modified>
</cp:coreProperties>
</file>