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996" yWindow="252" windowWidth="11364" windowHeight="7056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Materiál Žádanky" sheetId="402" r:id="rId11"/>
    <sheet name="MŽ Detail" sheetId="403" r:id="rId12"/>
    <sheet name="ZV Vykáz.-A" sheetId="344" r:id="rId13"/>
    <sheet name="ZV Vykáz.-A Detail" sheetId="345" r:id="rId14"/>
  </sheets>
  <definedNames>
    <definedName name="_xlnm._FilterDatabase" localSheetId="5" hidden="1">HV!$A$5:$A$5</definedName>
    <definedName name="_xlnm._FilterDatabase" localSheetId="6" hidden="1">'Léky Žádanky'!$A$3:$G$3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0" hidden="1">'Materiál Žádanky'!$A$3:$G$3</definedName>
    <definedName name="_xlnm._FilterDatabase" localSheetId="11" hidden="1">'MŽ Detail'!$A$4:$K$4</definedName>
    <definedName name="_xlnm._FilterDatabase" localSheetId="13" hidden="1">'ZV Vykáz.-A Detail'!$A$5:$P$5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D11" i="339" s="1"/>
  <c r="E3" i="344"/>
  <c r="D3" i="344"/>
  <c r="C11" i="339" s="1"/>
  <c r="C3" i="344"/>
  <c r="B3" i="344"/>
  <c r="B11" i="339" l="1"/>
  <c r="G3" i="344"/>
  <c r="D17" i="414" s="1"/>
  <c r="A17" i="414"/>
  <c r="A12" i="414"/>
  <c r="A8" i="414"/>
  <c r="A7" i="414"/>
  <c r="A18" i="414"/>
  <c r="A16" i="414"/>
  <c r="A13" i="414"/>
  <c r="A15" i="414"/>
  <c r="A4" i="414"/>
  <c r="C13" i="414"/>
  <c r="D13" i="414"/>
  <c r="E13" i="414" l="1"/>
  <c r="A15" i="339" l="1"/>
  <c r="A12" i="339"/>
  <c r="A11" i="339"/>
  <c r="A7" i="339"/>
  <c r="A6" i="339"/>
  <c r="A5" i="339"/>
  <c r="D8" i="414" l="1"/>
  <c r="D12" i="414" l="1"/>
  <c r="C12" i="414"/>
  <c r="D7" i="414"/>
  <c r="C7" i="414"/>
  <c r="E17" i="414" l="1"/>
  <c r="E12" i="414"/>
  <c r="E7" i="414"/>
  <c r="E8" i="414"/>
  <c r="D4" i="414"/>
  <c r="C4" i="414"/>
  <c r="E4" i="414" l="1"/>
  <c r="A14" i="383" l="1"/>
  <c r="D16" i="414"/>
  <c r="C11" i="340" l="1"/>
  <c r="B10" i="340" l="1"/>
  <c r="B8" i="340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D12" i="339" l="1"/>
  <c r="C12" i="339"/>
  <c r="B12" i="339"/>
  <c r="D18" i="414"/>
  <c r="K3" i="403" l="1"/>
  <c r="J3" i="403"/>
  <c r="I3" i="403" s="1"/>
  <c r="M3" i="220" l="1"/>
  <c r="N3" i="345" l="1"/>
  <c r="M3" i="345"/>
  <c r="P3" i="345" s="1"/>
  <c r="J3" i="345"/>
  <c r="I3" i="345"/>
  <c r="F3" i="345"/>
  <c r="O3" i="345" s="1"/>
  <c r="E3" i="345"/>
  <c r="M3" i="387"/>
  <c r="H3" i="387" s="1"/>
  <c r="L3" i="387"/>
  <c r="J3" i="387"/>
  <c r="I3" i="387"/>
  <c r="G3" i="387"/>
  <c r="F3" i="387"/>
  <c r="N3" i="220"/>
  <c r="L3" i="220" s="1"/>
  <c r="K3" i="387" l="1"/>
  <c r="G5" i="339"/>
  <c r="G6" i="339"/>
  <c r="G7" i="339"/>
  <c r="G8" i="339"/>
  <c r="G9" i="339"/>
  <c r="A11" i="383"/>
  <c r="A4" i="383"/>
  <c r="A20" i="383"/>
  <c r="A19" i="383"/>
  <c r="A16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M8" i="340"/>
  <c r="L8" i="340"/>
  <c r="K8" i="340"/>
  <c r="J8" i="340"/>
  <c r="I8" i="340"/>
  <c r="H8" i="340"/>
  <c r="G8" i="340"/>
  <c r="F8" i="340"/>
  <c r="E8" i="340"/>
  <c r="D8" i="340"/>
  <c r="C8" i="340"/>
  <c r="F11" i="339"/>
  <c r="F12" i="339"/>
  <c r="D13" i="339"/>
  <c r="D15" i="339" s="1"/>
  <c r="C13" i="339"/>
  <c r="C15" i="339" s="1"/>
  <c r="B13" i="339"/>
  <c r="B15" i="339" s="1"/>
  <c r="C18" i="414"/>
  <c r="C16" i="414"/>
  <c r="D15" i="414"/>
  <c r="E18" i="414" l="1"/>
  <c r="E16" i="414"/>
  <c r="G11" i="339"/>
  <c r="C6" i="340"/>
  <c r="C4" i="340" s="1"/>
  <c r="B4" i="340"/>
  <c r="F13" i="339"/>
  <c r="F15" i="339" s="1"/>
  <c r="G12" i="339"/>
  <c r="C15" i="414"/>
  <c r="B13" i="340" l="1"/>
  <c r="B12" i="340"/>
  <c r="D6" i="340"/>
  <c r="E15" i="414"/>
  <c r="G13" i="339"/>
  <c r="D4" i="340"/>
  <c r="E6" i="340"/>
  <c r="G15" i="339"/>
  <c r="E4" i="340" l="1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sharedStrings.xml><?xml version="1.0" encoding="utf-8"?>
<sst xmlns="http://schemas.openxmlformats.org/spreadsheetml/2006/main" count="8691" uniqueCount="2451">
  <si>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</si>
  <si>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</si>
  <si>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</si>
  <si>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</si>
  <si>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</si>
  <si>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</si>
  <si>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</si>
  <si>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</si>
  <si>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</si>
  <si>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</si>
  <si>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</si>
  <si>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</si>
  <si>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</si>
  <si>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</si>
  <si>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</si>
  <si>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</si>
  <si>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</si>
  <si>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</si>
  <si>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</si>
  <si>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</si>
  <si>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2013</t>
  </si>
  <si>
    <t>Rozp. měs. 1/12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</si>
  <si>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</si>
  <si>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</si>
  <si>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</si>
  <si>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</si>
  <si>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</si>
  <si>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</si>
  <si>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</si>
  <si>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</si>
  <si>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</si>
  <si>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</si>
  <si>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</si>
  <si>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</si>
  <si>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</si>
  <si>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</si>
  <si>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</si>
  <si>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</si>
  <si>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</si>
  <si>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</si>
  <si>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</si>
  <si>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</si>
  <si>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</si>
  <si>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</si>
  <si>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</si>
  <si>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</si>
  <si>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</si>
  <si>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</si>
  <si>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</si>
  <si>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</si>
  <si>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</si>
  <si>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</si>
  <si>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</si>
  <si>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</si>
  <si>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</si>
  <si>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</si>
  <si>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</si>
  <si>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</si>
  <si>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</si>
  <si>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</si>
  <si>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</si>
  <si>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</si>
  <si>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</si>
  <si>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LEGENDA:  POMĚROVÉ  PLNĚNÍ = Rozpočet na rok 2012 celkem a 1/12  ročního rozpočtu, skutečnost daných měsíců a % plnění načítané skutečnosti do data k poměrné části rozpočtu do data.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</si>
  <si>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</si>
  <si>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</si>
  <si>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</si>
  <si>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</si>
  <si>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</si>
  <si>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</si>
  <si>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ROZDÍL (Sk.do data - Rozp.do data 2013)</t>
  </si>
  <si>
    <t>% plnění (Skut.do data/Rozp.rok 2013)</t>
  </si>
  <si>
    <t>Skut. 2012 CELKEM</t>
  </si>
  <si>
    <t>ROZDÍL  Skut. - Rozp. 2012</t>
  </si>
  <si>
    <t>% plnění rozp.2012</t>
  </si>
  <si>
    <t>Sk.v tis 2013</t>
  </si>
  <si>
    <t>HV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</si>
  <si>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</si>
  <si>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</si>
  <si>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</si>
  <si>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</si>
  <si>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</si>
  <si>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</si>
  <si>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</si>
  <si>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</si>
  <si>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</si>
  <si>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</si>
  <si>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</si>
  <si>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</si>
  <si>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</si>
  <si>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</si>
  <si>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</si>
  <si>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</si>
  <si>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</si>
  <si>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</si>
  <si>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</si>
  <si>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</si>
  <si>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</si>
  <si>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</si>
  <si>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</si>
  <si>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</si>
  <si>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</si>
  <si>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</si>
  <si>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</si>
  <si>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</si>
  <si>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</si>
  <si>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</si>
  <si>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</si>
  <si>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</si>
  <si>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</si>
  <si>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</si>
  <si>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Rozp.rok 2013</t>
  </si>
  <si>
    <t>Rozp. 2012            CELKEM</t>
  </si>
  <si>
    <t>casemix 2012</t>
  </si>
  <si>
    <t>Ambulance</t>
  </si>
  <si>
    <t>Hospodářský index (Výnosy / Náklady) - vývoj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</si>
  <si>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</si>
  <si>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</si>
  <si>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</si>
  <si>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</si>
  <si>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</si>
  <si>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</si>
  <si>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</si>
  <si>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</si>
  <si>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</si>
  <si>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</si>
  <si>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</si>
  <si>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Motivační kritéria</t>
  </si>
  <si>
    <t>Motivace</t>
  </si>
  <si>
    <t>ZV Vykáz.-A</t>
  </si>
  <si>
    <t>ZV Vykáz.-A Detail</t>
  </si>
  <si>
    <t>Zdravotní výkony vykázané na pracovišti pro ambulantní pacienty</t>
  </si>
  <si>
    <t>Zdravotní výkony vykázané na pracovišti pro ambulantní pacienty - detail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</si>
  <si>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</si>
  <si>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</si>
  <si>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</si>
  <si>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</si>
  <si>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</si>
  <si>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</si>
  <si>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</si>
  <si>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</si>
  <si>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Přehled plnění PL - Spotřeba léčivých přípravků - detail</t>
  </si>
  <si>
    <t>Hospodaření zdravotnického pracoviště (v tisících)</t>
  </si>
  <si>
    <t>Spotřeba léčivých přípravků - detail</t>
  </si>
  <si>
    <t>Spotřeba léčivých přípravků</t>
  </si>
  <si>
    <t>Spotřeba zdravotnického materiálu</t>
  </si>
  <si>
    <t>Spotřeba zdravotnického materiálu - detail</t>
  </si>
  <si>
    <t>Přehledové sestavy</t>
  </si>
  <si>
    <t>Akt. měsíc</t>
  </si>
  <si>
    <t>Přečerpáno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</si>
  <si>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</si>
  <si>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</si>
  <si>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</si>
  <si>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</si>
  <si>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</si>
  <si>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</si>
  <si>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</si>
  <si>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</si>
  <si>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</si>
  <si>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</si>
  <si>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</si>
  <si>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</si>
  <si>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Klinika zubního lékařství</t>
    </r>
  </si>
  <si>
    <t>/0</t>
  </si>
  <si>
    <t>Plnění rozpočtu v roce 2013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</si>
  <si>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</si>
  <si>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</si>
  <si>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</si>
  <si>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</si>
  <si>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</si>
  <si>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</si>
  <si>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</si>
  <si>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</si>
  <si>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50113013     léky (paušál) - antibiotika (LEK)</t>
  </si>
  <si>
    <t>50113190     medicinální plyny</t>
  </si>
  <si>
    <t>50115     Zdravotnické prostředky</t>
  </si>
  <si>
    <t>50115004     implant.umělé těl.náhr.-ostat.nákl.PZT(s.Z_506)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</si>
  <si>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</si>
  <si>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</si>
  <si>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</si>
  <si>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</si>
  <si>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50115064     ostatní ZPr - šicí materiál (sk.Z_529)</t>
  </si>
  <si>
    <t>50115065     ostatní ZPr - vpichovací materiál (sk.Z_530)</t>
  </si>
  <si>
    <t>50115067     ostatní ZPr - rukavice (sk.Z_532)</t>
  </si>
  <si>
    <t>50115090     ostatní ZPr - zubolékařský materiál (sk.Z_509)</t>
  </si>
  <si>
    <t>50116     Potraviny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</si>
  <si>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</si>
  <si>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</si>
  <si>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</si>
  <si>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</si>
  <si>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</si>
  <si>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</si>
  <si>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</si>
  <si>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</si>
  <si>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</si>
  <si>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</si>
  <si>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</si>
  <si>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</si>
  <si>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</si>
  <si>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</si>
  <si>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</si>
  <si>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50118     Náhradní díly</t>
  </si>
  <si>
    <t>50118001     ND - ostatní (všeob.sklad) (sk.V38)</t>
  </si>
  <si>
    <t>50118002     ND - zdravot.techn.(sklad) (sk.Z39)</t>
  </si>
  <si>
    <t>50118003     ND - ostatní techn.(dispečink)</t>
  </si>
  <si>
    <t>50118004     ND - zdravot.techn.(dispečink)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</si>
  <si>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</si>
  <si>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</si>
  <si>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</si>
  <si>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</si>
  <si>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</si>
  <si>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</si>
  <si>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</si>
  <si>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</si>
  <si>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</si>
  <si>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</si>
  <si>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</si>
  <si>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</si>
  <si>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</si>
  <si>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</si>
  <si>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</t>
  </si>
  <si>
    <t>51102021     opravy zdrav.techniky</t>
  </si>
  <si>
    <t>51102023     opravy ostatní techniky</t>
  </si>
  <si>
    <t>51102024     běžná údržba - správa budov</t>
  </si>
  <si>
    <t>51102025     běžná údržba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</si>
  <si>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</si>
  <si>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</si>
  <si>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</si>
  <si>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</si>
  <si>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</si>
  <si>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</si>
  <si>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</si>
  <si>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</si>
  <si>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</si>
  <si>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</si>
  <si>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</si>
  <si>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</si>
  <si>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</si>
  <si>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</si>
  <si>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(MW DIAS)</t>
  </si>
  <si>
    <t>51806004     popl. za DDD a ostatní služby</t>
  </si>
  <si>
    <t>51806005     odpad (SITA - 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</si>
  <si>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</si>
  <si>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</si>
  <si>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</si>
  <si>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</si>
  <si>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</si>
  <si>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</si>
  <si>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</si>
  <si>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51874001     ostatní služby - provozní</t>
  </si>
  <si>
    <t>51874002     služby S.O.S.</t>
  </si>
  <si>
    <t>51874010     ostatní služby - zdravotní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</si>
  <si>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</si>
  <si>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</si>
  <si>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</si>
  <si>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</si>
  <si>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</si>
  <si>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52125     Odstupné</t>
  </si>
  <si>
    <t>52125000     odstupné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</si>
  <si>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</si>
  <si>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</si>
  <si>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</si>
  <si>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</si>
  <si>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</si>
  <si>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</si>
  <si>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</si>
  <si>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</si>
  <si>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</si>
  <si>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</si>
  <si>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</si>
  <si>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</si>
  <si>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</si>
  <si>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</si>
  <si>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</si>
  <si>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54910010     školení - nezdrav.pracov.</t>
  </si>
  <si>
    <t>54924     Ostatní výplaty fyzickým osobám</t>
  </si>
  <si>
    <t>54924001     odškod.zaměst. - prac.úraz,...</t>
  </si>
  <si>
    <t>54925     Ostatní výplaty fyzickým osobám(OPMČ)</t>
  </si>
  <si>
    <t>54925000     odškodn.-náhr.mzdy zam.(OPMČ)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</si>
  <si>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</si>
  <si>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</si>
  <si>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</si>
  <si>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</si>
  <si>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</si>
  <si>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</si>
  <si>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</si>
  <si>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</si>
  <si>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55110014     odpisy DHM - zdravot.techn. z dotací</t>
  </si>
  <si>
    <t>55120     ZC vyřazeného DM</t>
  </si>
  <si>
    <t>55120004     ZC DHM - zdravot.techn. z odpisů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</si>
  <si>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</si>
  <si>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</si>
  <si>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</si>
  <si>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</si>
  <si>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</si>
  <si>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</si>
  <si>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</si>
  <si>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</si>
  <si>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</si>
  <si>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</si>
  <si>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</si>
  <si>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</si>
  <si>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</si>
  <si>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</si>
  <si>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</si>
  <si>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</si>
  <si>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</si>
  <si>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</si>
  <si>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</si>
  <si>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</si>
  <si>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</si>
  <si>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</si>
  <si>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</si>
  <si>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60228109     výkony stomatologie</t>
  </si>
  <si>
    <t>60228191     výkony za cizince (mimo EHS)</t>
  </si>
  <si>
    <t>60229     Zdr. výkony - ost. ZP sled.položky  OZPI</t>
  </si>
  <si>
    <t>60229208     výkony + mater. - ZP na výkon</t>
  </si>
  <si>
    <t>60229209     výkony stomatologie</t>
  </si>
  <si>
    <t>60229290     výkony pojištěncům EHS</t>
  </si>
  <si>
    <t>64     Jiné provozní výnosy</t>
  </si>
  <si>
    <t>648     Čerpání fondů</t>
  </si>
  <si>
    <t>64804     Čerpání FRM</t>
  </si>
  <si>
    <t>64804000     čerpání FRM - na opravy a udržování</t>
  </si>
  <si>
    <t>64804126     čerp. FRM - opravy budov OHE</t>
  </si>
  <si>
    <t>64804221     čerp. FRM - opravy ZT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</si>
  <si>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</si>
  <si>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</si>
  <si>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</si>
  <si>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</si>
  <si>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</si>
  <si>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</si>
  <si>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</si>
  <si>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</si>
  <si>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</si>
  <si>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64924459     školení, stáže, odb. semináře, konference</t>
  </si>
  <si>
    <t>64924460     foto při UZ a ost. služby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</si>
  <si>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</si>
  <si>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</si>
  <si>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</si>
  <si>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</si>
  <si>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</si>
  <si>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</si>
  <si>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</si>
  <si>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</si>
  <si>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</si>
  <si>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</si>
  <si>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</si>
  <si>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</si>
  <si>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79950     VPN - správní režie</t>
  </si>
  <si>
    <t>79950001     režie HTS</t>
  </si>
  <si>
    <t>24</t>
  </si>
  <si>
    <t/>
  </si>
  <si>
    <t>Klinika zubního lékařství</t>
  </si>
  <si>
    <t>50113001</t>
  </si>
  <si>
    <t>Lékárna - léčiva</t>
  </si>
  <si>
    <t>50113013</t>
  </si>
  <si>
    <t>Lékárna - antibiotika</t>
  </si>
  <si>
    <t>SumaKL</t>
  </si>
  <si>
    <t>2421</t>
  </si>
  <si>
    <t>Klinika zubního lékařství, ambulance</t>
  </si>
  <si>
    <t>SumaNS</t>
  </si>
  <si>
    <t>mezeraNS</t>
  </si>
  <si>
    <t>O</t>
  </si>
  <si>
    <t>51366</t>
  </si>
  <si>
    <t>CHLORID SODNÝ 0,9% BRAUN</t>
  </si>
  <si>
    <t>INF SOL 20X100MLPELAH</t>
  </si>
  <si>
    <t>51367</t>
  </si>
  <si>
    <t>INF SOL 10X250MLPELAH</t>
  </si>
  <si>
    <t>100362</t>
  </si>
  <si>
    <t>362</t>
  </si>
  <si>
    <t>ADRENALIN LECIVA</t>
  </si>
  <si>
    <t>INJ 5X1ML/1MG</t>
  </si>
  <si>
    <t>100498</t>
  </si>
  <si>
    <t>498</t>
  </si>
  <si>
    <t>MAGNESIUM SULFURICUM BIOTIKA</t>
  </si>
  <si>
    <t>INJ 5X10ML 10%</t>
  </si>
  <si>
    <t>100516</t>
  </si>
  <si>
    <t>516</t>
  </si>
  <si>
    <t>NATRIUM CHLORATUM BIOTIKA ISOT.</t>
  </si>
  <si>
    <t>INJ 10X10ML</t>
  </si>
  <si>
    <t>100643</t>
  </si>
  <si>
    <t>643</t>
  </si>
  <si>
    <t>VITAMIN B12 LECIVA 1000RG</t>
  </si>
  <si>
    <t>INJ 5X1ML/1000RG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</si>
  <si>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</si>
  <si>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</si>
  <si>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</si>
  <si>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</si>
  <si>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</si>
  <si>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</si>
  <si>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</si>
  <si>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</si>
  <si>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102479</t>
  </si>
  <si>
    <t>2479</t>
  </si>
  <si>
    <t>DITHIADEN</t>
  </si>
  <si>
    <t>TBL 20X2MG</t>
  </si>
  <si>
    <t>124067</t>
  </si>
  <si>
    <t>HYDROCORTISON VUAB 100 MG</t>
  </si>
  <si>
    <t>INJ PLV SOL 1X100MG</t>
  </si>
  <si>
    <t>140122</t>
  </si>
  <si>
    <t>40122</t>
  </si>
  <si>
    <t>HYDROCORTISON VALEANT</t>
  </si>
  <si>
    <t>152266</t>
  </si>
  <si>
    <t>52266</t>
  </si>
  <si>
    <t>INFADOLAN</t>
  </si>
  <si>
    <t>DRM UNG 1X30GM</t>
  </si>
  <si>
    <t>155947</t>
  </si>
  <si>
    <t>55947</t>
  </si>
  <si>
    <t>OPHTAL LIQ 2X50ML</t>
  </si>
  <si>
    <t>164881</t>
  </si>
  <si>
    <t>64881</t>
  </si>
  <si>
    <t>BEROTEC N 100 MCG</t>
  </si>
  <si>
    <t>INH SOL PSS200 DAV</t>
  </si>
  <si>
    <t>166555</t>
  </si>
  <si>
    <t>66555</t>
  </si>
  <si>
    <t>MAGNOSOLV</t>
  </si>
  <si>
    <t>GRA 30X6.1GM(SACKY)</t>
  </si>
  <si>
    <t>197682</t>
  </si>
  <si>
    <t>97682</t>
  </si>
  <si>
    <t>CHLORID SODNY 0.9% BRAUN, REF.3500381</t>
  </si>
  <si>
    <t>INFSOL1X250ML-PELAH</t>
  </si>
  <si>
    <t>395294</t>
  </si>
  <si>
    <t>180306</t>
  </si>
  <si>
    <t>TANTUM VERDE</t>
  </si>
  <si>
    <t>LIQ 1X240ML-PET TR</t>
  </si>
  <si>
    <t>395997</t>
  </si>
  <si>
    <t>0</t>
  </si>
  <si>
    <t>DZ SOFTASEPT N BEZBARVÝ 250 ml</t>
  </si>
  <si>
    <t>773465</t>
  </si>
  <si>
    <t>Indulona Rakytníková</t>
  </si>
  <si>
    <t>840169</t>
  </si>
  <si>
    <t>Indulona  Nechtíková 100g</t>
  </si>
  <si>
    <t>841059</t>
  </si>
  <si>
    <t>Indulona olivová ung.100g</t>
  </si>
  <si>
    <t>841176</t>
  </si>
  <si>
    <t>Indulona Univerzální 100ml</t>
  </si>
  <si>
    <t>846341</t>
  </si>
  <si>
    <t>Indulona Kamilková</t>
  </si>
  <si>
    <t>1x100g</t>
  </si>
  <si>
    <t>846629</t>
  </si>
  <si>
    <t>100013</t>
  </si>
  <si>
    <t>IBALGIN 400 TBL 24</t>
  </si>
  <si>
    <t xml:space="preserve">POR TBL FLM 24X400MG 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</si>
  <si>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</si>
  <si>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</si>
  <si>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</si>
  <si>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</si>
  <si>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</si>
  <si>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</si>
  <si>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</si>
  <si>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</si>
  <si>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930444</t>
  </si>
  <si>
    <t>KL AQUA PURIF. KULICH 1 kg</t>
  </si>
  <si>
    <t>51384</t>
  </si>
  <si>
    <t>INF SOL 10X1000MLPLAH</t>
  </si>
  <si>
    <t>189244</t>
  </si>
  <si>
    <t>89244</t>
  </si>
  <si>
    <t>AQUA PRO INJECTIONE ARDEAPHARMA</t>
  </si>
  <si>
    <t>INF 1X250ML</t>
  </si>
  <si>
    <t>196610</t>
  </si>
  <si>
    <t>96610</t>
  </si>
  <si>
    <t>APAURIN</t>
  </si>
  <si>
    <t>INJ 10X2ML/10MG</t>
  </si>
  <si>
    <t>146125</t>
  </si>
  <si>
    <t>46125</t>
  </si>
  <si>
    <t>LIDOCAIN 10%</t>
  </si>
  <si>
    <t>SPR 1X38GM</t>
  </si>
  <si>
    <t>193109</t>
  </si>
  <si>
    <t>93109</t>
  </si>
  <si>
    <t>SUPRACAIN 4%</t>
  </si>
  <si>
    <t>INJ 10X2ML</t>
  </si>
  <si>
    <t>841566</t>
  </si>
  <si>
    <t>KL ETHANOL.C.BENZINO 150G</t>
  </si>
  <si>
    <t>911927</t>
  </si>
  <si>
    <t>KL ETHANOL.C.BENZINO 200G</t>
  </si>
  <si>
    <t>705608</t>
  </si>
  <si>
    <t>Indulona A/64 ung.100ml modrá</t>
  </si>
  <si>
    <t>900321</t>
  </si>
  <si>
    <t>KL PRIPRAVEK</t>
  </si>
  <si>
    <t>101940</t>
  </si>
  <si>
    <t>1940</t>
  </si>
  <si>
    <t>OXAZEPAM TBL.20X10MG</t>
  </si>
  <si>
    <t>TBL 20X10MG(BLISTR)</t>
  </si>
  <si>
    <t>117011</t>
  </si>
  <si>
    <t>17011</t>
  </si>
  <si>
    <t>DICYNONE 250</t>
  </si>
  <si>
    <t>INJ SOL 4X2ML/250MG</t>
  </si>
  <si>
    <t>156926</t>
  </si>
  <si>
    <t>56926</t>
  </si>
  <si>
    <t>AQUA PRO INJECTIONE BRAUN</t>
  </si>
  <si>
    <t>INJ SOL 20X10ML-PLA</t>
  </si>
  <si>
    <t>167547</t>
  </si>
  <si>
    <t>67547</t>
  </si>
  <si>
    <t>ALMIRAL</t>
  </si>
  <si>
    <t>INJ 10X3ML/75MG</t>
  </si>
  <si>
    <t>394712</t>
  </si>
  <si>
    <t>IR  AQUA STERILE OPLACH.1x1000 ml ECOTAINER</t>
  </si>
  <si>
    <t>IR OPLACH</t>
  </si>
  <si>
    <t>500701</t>
  </si>
  <si>
    <t>IR  AQUA STERILE OPLACH 1000 ml Pour Bottle Prom.</t>
  </si>
  <si>
    <t>847559</t>
  </si>
  <si>
    <t>Calcium pantothenicum 100g</t>
  </si>
  <si>
    <t>169755</t>
  </si>
  <si>
    <t>69755</t>
  </si>
  <si>
    <t>ARDEANUTRISOL G 40</t>
  </si>
  <si>
    <t>INF 1X80ML</t>
  </si>
  <si>
    <t>921454</t>
  </si>
  <si>
    <t>KL ETHANOL.C.BENZINO 10G</t>
  </si>
  <si>
    <t>501065</t>
  </si>
  <si>
    <t>KL SIGNATURY</t>
  </si>
  <si>
    <t>500224</t>
  </si>
  <si>
    <t>Parodontax Extra 300ml ústní voda</t>
  </si>
  <si>
    <t>500568</t>
  </si>
  <si>
    <t>Spofaplast Náplast kusová text.156</t>
  </si>
  <si>
    <t>72x19mm/5ks</t>
  </si>
  <si>
    <t>930589</t>
  </si>
  <si>
    <t>KL ETHANOLUM BENZ.DENAT. 900 ml / 720g/</t>
  </si>
  <si>
    <t>UN 1170</t>
  </si>
  <si>
    <t>900512</t>
  </si>
  <si>
    <t>KL ETHANOL.C.BENZINO 1 l</t>
  </si>
  <si>
    <t>790001</t>
  </si>
  <si>
    <t>TRAUMACEL P 2G</t>
  </si>
  <si>
    <t>neleč.</t>
  </si>
  <si>
    <t>921249</t>
  </si>
  <si>
    <t>KL SOL.FORMALDEHYDI 10%, 200G</t>
  </si>
  <si>
    <t>900873</t>
  </si>
  <si>
    <t>KL VASELINUM ALBUM, 100G</t>
  </si>
  <si>
    <t>921230</t>
  </si>
  <si>
    <t>KL VASELINUM ALBUM, 20G</t>
  </si>
  <si>
    <t>921281</t>
  </si>
  <si>
    <t>KL BENZINUM 200g</t>
  </si>
  <si>
    <t>102439</t>
  </si>
  <si>
    <t>2439</t>
  </si>
  <si>
    <t>MARCAINE 0.5%</t>
  </si>
  <si>
    <t>INJ SOL5X20ML/100MG</t>
  </si>
  <si>
    <t>920064</t>
  </si>
  <si>
    <t>KL SOL.METHYLROS.CHL.1% 10G</t>
  </si>
  <si>
    <t>920270</t>
  </si>
  <si>
    <t>KL PERSTERIL 10% 100 G</t>
  </si>
  <si>
    <t>920271</t>
  </si>
  <si>
    <t>KL PERSTERIL 10% 200 G</t>
  </si>
  <si>
    <t>921403</t>
  </si>
  <si>
    <t>KL VASELINUM ALBUM, 50G</t>
  </si>
  <si>
    <t>187906</t>
  </si>
  <si>
    <t>87906</t>
  </si>
  <si>
    <t>KORYLAN</t>
  </si>
  <si>
    <t>TBL 10</t>
  </si>
  <si>
    <t>930420</t>
  </si>
  <si>
    <t>KL ETHANOLUM 96% 900 ml 728 g HVLP</t>
  </si>
  <si>
    <t>190021</t>
  </si>
  <si>
    <t>90021</t>
  </si>
  <si>
    <t>MARCAINE SPINAL O.5%</t>
  </si>
  <si>
    <t>INJ 5X4ML 5MG/ML</t>
  </si>
  <si>
    <t>110602</t>
  </si>
  <si>
    <t>10602</t>
  </si>
  <si>
    <t>TANTUM VERDE SPRAY</t>
  </si>
  <si>
    <t>ORM SPR 30ML 0.15%</t>
  </si>
  <si>
    <t>100514</t>
  </si>
  <si>
    <t>514</t>
  </si>
  <si>
    <t>INJ 10X5ML</t>
  </si>
  <si>
    <t>920380</t>
  </si>
  <si>
    <t>KL SOL.HYD.PEROX.3% 100G v sirokohrdle lahvi</t>
  </si>
  <si>
    <t>930671</t>
  </si>
  <si>
    <t>KL CHLORHEXIDINI SOL. 0,1% 300 g</t>
  </si>
  <si>
    <t>v sirokohrdle lahvi</t>
  </si>
  <si>
    <t>500989</t>
  </si>
  <si>
    <t>KL MS HYDROG.PEROX. 3% 1000g</t>
  </si>
  <si>
    <t>900435</t>
  </si>
  <si>
    <t>KL SOL.FORMALDEHYDI 10%,100G</t>
  </si>
  <si>
    <t>900513</t>
  </si>
  <si>
    <t>KL ETHANOL.C.BENZINO 75G</t>
  </si>
  <si>
    <t>845233</t>
  </si>
  <si>
    <t>Dr.Muller PantheDerm spray</t>
  </si>
  <si>
    <t>147563</t>
  </si>
  <si>
    <t>47563</t>
  </si>
  <si>
    <t>DAIVOBET MAST</t>
  </si>
  <si>
    <t>DRM UNG 1X15GM-AL</t>
  </si>
  <si>
    <t>180441</t>
  </si>
  <si>
    <t>80441</t>
  </si>
  <si>
    <t>UBISTESIN FORTE</t>
  </si>
  <si>
    <t>INJ SOL 50X1.7ML</t>
  </si>
  <si>
    <t>185793</t>
  </si>
  <si>
    <t>136395</t>
  </si>
  <si>
    <t>SOLCOSERYL DENTAL ADHESIVE</t>
  </si>
  <si>
    <t>STM PST 1X5GM</t>
  </si>
  <si>
    <t>841484</t>
  </si>
  <si>
    <t>Elmex Fluid stm sol 50ml</t>
  </si>
  <si>
    <t>846374</t>
  </si>
  <si>
    <t>Listerine ATC 500ml CZ SK</t>
  </si>
  <si>
    <t>847204</t>
  </si>
  <si>
    <t>Listerine Freshmint 500ml</t>
  </si>
  <si>
    <t>920355</t>
  </si>
  <si>
    <t>KL SOL.BORGLYCEROLI 3% 10 G</t>
  </si>
  <si>
    <t>920376</t>
  </si>
  <si>
    <t>KL SOL.HYD.PEROX.3% 200G v sirokohrdle lahvi</t>
  </si>
  <si>
    <t>920377</t>
  </si>
  <si>
    <t>KL SOL.HYD.PEROX.3% 300G v sirokohrdle lahvi</t>
  </si>
  <si>
    <t>921216</t>
  </si>
  <si>
    <t>KL SOL.IODI PREGL 200g v sirokohrdle lahvi</t>
  </si>
  <si>
    <t>921241</t>
  </si>
  <si>
    <t>KL SOL.ARG.NITR.10% 10G</t>
  </si>
  <si>
    <t>921272</t>
  </si>
  <si>
    <t>KL JODOVY OLEJ 10G</t>
  </si>
  <si>
    <t>921320</t>
  </si>
  <si>
    <t>KL SOL.HYD.PEROX.3% 10G</t>
  </si>
  <si>
    <t>921453</t>
  </si>
  <si>
    <t>KL SOL.PHENOLI CAMPHOR. 10g</t>
  </si>
  <si>
    <t>921520</t>
  </si>
  <si>
    <t>KL PHENOLUM liq.10g</t>
  </si>
  <si>
    <t>930417</t>
  </si>
  <si>
    <t>KL SOL.ZINCI CHLOR.10% 10 g</t>
  </si>
  <si>
    <t>930670</t>
  </si>
  <si>
    <t>KL CHLORHEXIDINI SOL. 0,2% 200 g</t>
  </si>
  <si>
    <t>930673</t>
  </si>
  <si>
    <t>KL CHLORHEXIDINI SOL. 0,1% 200g</t>
  </si>
  <si>
    <t>930674</t>
  </si>
  <si>
    <t>KL CHLORNAN SODNÝ 1% 300g v sirokohrdle lahvi</t>
  </si>
  <si>
    <t>P</t>
  </si>
  <si>
    <t>166030</t>
  </si>
  <si>
    <t>66030</t>
  </si>
  <si>
    <t>ZODAC</t>
  </si>
  <si>
    <t>TBL OBD 30X10MG</t>
  </si>
  <si>
    <t>101066</t>
  </si>
  <si>
    <t>1066</t>
  </si>
  <si>
    <t>FRAMYKOIN</t>
  </si>
  <si>
    <t>UNG 1X10GM</t>
  </si>
  <si>
    <t>105951</t>
  </si>
  <si>
    <t>5951</t>
  </si>
  <si>
    <t>AMOKSIKLAV 1G</t>
  </si>
  <si>
    <t>TBL OBD 14X1GM</t>
  </si>
  <si>
    <t>844576</t>
  </si>
  <si>
    <t>100339</t>
  </si>
  <si>
    <t>DALACIN C 300 MG</t>
  </si>
  <si>
    <t>POR CPS DUR 16X300MG</t>
  </si>
  <si>
    <t>2421 - Klinika zubního lékařství, ambulance</t>
  </si>
  <si>
    <t>Přehled plnění PL - Spotřeba léčivých přípravků dle objemu Kč mimo PL</t>
  </si>
  <si>
    <t>J01CR02 - Amoxicilin a enzymový inhibitor</t>
  </si>
  <si>
    <t>R06AE07 - Cetirizin</t>
  </si>
  <si>
    <t>J01FF01 - Klindamycin</t>
  </si>
  <si>
    <t>J01CR02</t>
  </si>
  <si>
    <t>AMOKSIKLAV 1 G</t>
  </si>
  <si>
    <t>POR TBL FLM 14X1GM</t>
  </si>
  <si>
    <t>J01FF01</t>
  </si>
  <si>
    <t>R06AE07</t>
  </si>
  <si>
    <t>POR TBL FLM 30X10MG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</si>
  <si>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</si>
  <si>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</si>
  <si>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</si>
  <si>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</si>
  <si>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</si>
  <si>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</si>
  <si>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</si>
  <si>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</si>
  <si>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50115004</t>
  </si>
  <si>
    <t>506 SZM umělé tělní náhrady kovové (112 02 030)</t>
  </si>
  <si>
    <t>50115090</t>
  </si>
  <si>
    <t>509 SZM zubolékařský (112 02 110)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</si>
  <si>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</si>
  <si>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</si>
  <si>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</si>
  <si>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</si>
  <si>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</si>
  <si>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</si>
  <si>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ZA090</t>
  </si>
  <si>
    <t>Vata buničitá přířezy 37 x 57 cm 2730152</t>
  </si>
  <si>
    <t>ZA314</t>
  </si>
  <si>
    <t>Obinadlo idealast-haft 8 cm x   4 m 9311113</t>
  </si>
  <si>
    <t>ZA321</t>
  </si>
  <si>
    <t>Kompresa gáza 7,5 cm x 7,5 cm / 100 ks 17 nití, 8 vrstev 06002</t>
  </si>
  <si>
    <t>ZA338</t>
  </si>
  <si>
    <t>Obinadlo hydrofilní   6 cm x   5 m 13005</t>
  </si>
  <si>
    <t>ZA425</t>
  </si>
  <si>
    <t>Obinadlo hydrofilní 10 cm x   5 m 13007</t>
  </si>
  <si>
    <t>ZA429</t>
  </si>
  <si>
    <t>Obinadlo elastické idealtex   8 cm x 5 m 931061</t>
  </si>
  <si>
    <t>ZA443</t>
  </si>
  <si>
    <t>Šátek trojcípý 20001</t>
  </si>
  <si>
    <t>ZA446</t>
  </si>
  <si>
    <t>Vata buničitá přířezy 20 x 30 cm 1230200129</t>
  </si>
  <si>
    <t>ZA451</t>
  </si>
  <si>
    <t>Náplast omniplast 5 cm x 9,2 m 9004540 (900429)</t>
  </si>
  <si>
    <t>ZA518</t>
  </si>
  <si>
    <t>Kompresa NT 7,5 x 7,5 cm nesterilní 06102</t>
  </si>
  <si>
    <t>ZA554</t>
  </si>
  <si>
    <t>Krytí hypro-sorb R 10 x 10 x 10 mm bal. á 10 ks 006</t>
  </si>
  <si>
    <t>ZA582</t>
  </si>
  <si>
    <t>Tampon sterilní small bal. á 100 ks 156760</t>
  </si>
  <si>
    <t>ZA603</t>
  </si>
  <si>
    <t>Kompresa gáza 7,5 x 7,5 cm / 2 ks sterilní karton á 1000 ks 26005</t>
  </si>
  <si>
    <t>ZA604</t>
  </si>
  <si>
    <t>Tyčinka vatová sterilní á 1000 ks 5100/SG/CS</t>
  </si>
  <si>
    <t>ZA633</t>
  </si>
  <si>
    <t>Štětička malá nest. 620003541</t>
  </si>
  <si>
    <t>ZB084</t>
  </si>
  <si>
    <t>Náplast transpore 2,50 cm x 9,14 m 1527-1</t>
  </si>
  <si>
    <t>ZB404</t>
  </si>
  <si>
    <t>Náplast cosmos 8 cm x 1m 5403353</t>
  </si>
  <si>
    <t>ZC100</t>
  </si>
  <si>
    <t>Vata buničitá dělená 2 role / 500 ks 40 x 50 mm 1230200310</t>
  </si>
  <si>
    <t>ZC399</t>
  </si>
  <si>
    <t>Traumacel taf light 1,5 x 5 cm bal. á 10 ks V0081946</t>
  </si>
  <si>
    <t>ZD111</t>
  </si>
  <si>
    <t>Náplast omnifix E 5 cm x 10 m 9006493</t>
  </si>
  <si>
    <t>ZD740</t>
  </si>
  <si>
    <t>Kompresa gáza 7,5 x 7,5 cm / 5 ks sterilní 1325019265</t>
  </si>
  <si>
    <t>ZF598</t>
  </si>
  <si>
    <t>Krytí hypro-sorb Z bal. á 10 ks 009</t>
  </si>
  <si>
    <t>ZG538</t>
  </si>
  <si>
    <t>Obvaz ran po chir.zákrocích COE PACK 530315</t>
  </si>
  <si>
    <t>ZA517</t>
  </si>
  <si>
    <t>Váleček zubní Celluron č.1 á 864 ks 430181</t>
  </si>
  <si>
    <t>ZA533</t>
  </si>
  <si>
    <t>Váleček zubní Celluron č.2 á 600 ks 4301821</t>
  </si>
  <si>
    <t>ZA613</t>
  </si>
  <si>
    <t>Drenáž ústní sterilní 1 x 8 cm 0368</t>
  </si>
  <si>
    <t>ZA616</t>
  </si>
  <si>
    <t>Drenáž zubní sterilní 1 x 6 cm 0360</t>
  </si>
  <si>
    <t>ZC917</t>
  </si>
  <si>
    <t>Krytí hypro-sorb F 20 x 30 mm HY 2030/2</t>
  </si>
  <si>
    <t>ZL789</t>
  </si>
  <si>
    <t>Obvaz sterilní hotový č. 2 004091360</t>
  </si>
  <si>
    <t>ZL790</t>
  </si>
  <si>
    <t>Obvaz sterilní hotový č. 3 004101144</t>
  </si>
  <si>
    <t>ZM000</t>
  </si>
  <si>
    <t>Vata obvazová skládaná 50g 004307667</t>
  </si>
  <si>
    <t>ZA727</t>
  </si>
  <si>
    <t>Kontejner 30 ml sterilní 331690251750</t>
  </si>
  <si>
    <t>ZA728</t>
  </si>
  <si>
    <t>Lopatka lékařská nesterilní 1320100655</t>
  </si>
  <si>
    <t>ZA737</t>
  </si>
  <si>
    <t>Filtr mini spike modrý 4550234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</si>
  <si>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</si>
  <si>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</si>
  <si>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</si>
  <si>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</si>
  <si>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</si>
  <si>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</si>
  <si>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</si>
  <si>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</si>
  <si>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ZB006</t>
  </si>
  <si>
    <t>Teploměr digitální thermoval basic 9250391</t>
  </si>
  <si>
    <t>ZB058</t>
  </si>
  <si>
    <t>Tonometr digitální automatický KVS-LD7</t>
  </si>
  <si>
    <t>ZB232</t>
  </si>
  <si>
    <t>Maska anesteziologická č.4 7194</t>
  </si>
  <si>
    <t>ZB588</t>
  </si>
  <si>
    <t>Vzduchovod nosní PVC 8,5/11 579211</t>
  </si>
  <si>
    <t>ZB830</t>
  </si>
  <si>
    <t>Zrcátko zubní - zvětšovací 397122510020</t>
  </si>
  <si>
    <t>ZB831</t>
  </si>
  <si>
    <t>Držák zubního zrcátka 397122510100</t>
  </si>
  <si>
    <t>ZB867</t>
  </si>
  <si>
    <t>Maska anesteziologická č.3 7193</t>
  </si>
  <si>
    <t>ZC752</t>
  </si>
  <si>
    <t>Čepelka skalpelová 15 BB515</t>
  </si>
  <si>
    <t>ZD568</t>
  </si>
  <si>
    <t>Kleště laboratorní 117520700</t>
  </si>
  <si>
    <t>ZE159</t>
  </si>
  <si>
    <t>Nádoba na kontaminovaný odpad 2 l 15-0003</t>
  </si>
  <si>
    <t>ZF159</t>
  </si>
  <si>
    <t>Nádoba na kontaminovaný odpad 1 l 15-0002</t>
  </si>
  <si>
    <t>ZG095</t>
  </si>
  <si>
    <t>Dlátko černé na sklovinu 9 x 2,0 mm, 15 cm 397147510310</t>
  </si>
  <si>
    <t>ZI179</t>
  </si>
  <si>
    <t>Zkumavka s mediem+ flovakovaný tampon eSwab růžový 490CE.A</t>
  </si>
  <si>
    <t>ZL504</t>
  </si>
  <si>
    <t>Drát retainerový pozlacený á  ZMRW</t>
  </si>
  <si>
    <t>ZL505</t>
  </si>
  <si>
    <t>Drát vícepramenný D Proform BR 100-389</t>
  </si>
  <si>
    <t>ZA985</t>
  </si>
  <si>
    <t>Šroubovák imbus ruční hex 1,4/L25 2224.3</t>
  </si>
  <si>
    <t>ZB233</t>
  </si>
  <si>
    <t>Maska anesteziologická obličej.č.5 7095000</t>
  </si>
  <si>
    <t>ZB458</t>
  </si>
  <si>
    <t>Osteofix 0,7 mm</t>
  </si>
  <si>
    <t>ZB472</t>
  </si>
  <si>
    <t>Nůžky chirurgické rovné hrotnatotupé 13 cm 397113080110</t>
  </si>
  <si>
    <t>ZB585</t>
  </si>
  <si>
    <t>Vzduchovod nosní PVC 6/8 579208</t>
  </si>
  <si>
    <t>ZB823</t>
  </si>
  <si>
    <t>Drát kulatý 0,8 mm IN0308</t>
  </si>
  <si>
    <t>ZC809</t>
  </si>
  <si>
    <t>Pinzeta zahnutá 114500011</t>
  </si>
  <si>
    <t>ZC873</t>
  </si>
  <si>
    <t>Filtr iso-gard přímý bal. á 25 ks 19211</t>
  </si>
  <si>
    <t>ZD131</t>
  </si>
  <si>
    <t>Čepelka skalpelová 12 BB512</t>
  </si>
  <si>
    <t>ZD178</t>
  </si>
  <si>
    <t>Sof-lex disky ES8692F</t>
  </si>
  <si>
    <t>ZE049</t>
  </si>
  <si>
    <t>Rozvěrač rtů střední červený ECM1334</t>
  </si>
  <si>
    <t>ZJ096</t>
  </si>
  <si>
    <t>Vzduchovod nosní 6,0 bal. á 10 ks 321060</t>
  </si>
  <si>
    <t>ZJ904</t>
  </si>
  <si>
    <t>Sonda parodontální  who DB767R</t>
  </si>
  <si>
    <t>ZL218</t>
  </si>
  <si>
    <t>Rozvěrač rtů střední modrý ECM1334</t>
  </si>
  <si>
    <t>ZL219</t>
  </si>
  <si>
    <t>Rozvěrač rtů střední zelený ECM1334</t>
  </si>
  <si>
    <t>ZL595</t>
  </si>
  <si>
    <t>Zrcátko hrtanové bez držátka 10 mm B397122910174</t>
  </si>
  <si>
    <t>ZL731</t>
  </si>
  <si>
    <t>Nůžky oční rovné hrotnaté 10,0 cm 397113380010</t>
  </si>
  <si>
    <t>ZJ061</t>
  </si>
  <si>
    <t>Jehelec Crile jemný 15,0 cm 397132060300</t>
  </si>
  <si>
    <t>ZF549</t>
  </si>
  <si>
    <t>Náústek s filtrem výměnný k plynu Entonox 1043178</t>
  </si>
  <si>
    <t>ZC112</t>
  </si>
  <si>
    <t>Peán malý KL3031</t>
  </si>
  <si>
    <t>ZF902</t>
  </si>
  <si>
    <t>Nůžky chirurgické rovné hrotnaté 16,5 cm B397113920006</t>
  </si>
  <si>
    <t>ZB930</t>
  </si>
  <si>
    <t>Peán rovný Rochester 14 cm P01123</t>
  </si>
  <si>
    <t>ZI866</t>
  </si>
  <si>
    <t>Peán mosqito zahnutý KL2231</t>
  </si>
  <si>
    <t>ZD068</t>
  </si>
  <si>
    <t>Opaquer IPS-InLine/PoM A-D A2 IV593161</t>
  </si>
  <si>
    <t>ZC039</t>
  </si>
  <si>
    <t>Kádinka 250 ml vysoká sklo 632417012250</t>
  </si>
  <si>
    <t>ZC043</t>
  </si>
  <si>
    <t>Kádinka 400 ml vysoká s výlevkou sklo 632417012400</t>
  </si>
  <si>
    <t>ZF670</t>
  </si>
  <si>
    <t xml:space="preserve">Kádinka 150 ml nízká s výlevkou sklo 632417010150 </t>
  </si>
  <si>
    <t>ZF582</t>
  </si>
  <si>
    <t>Kalíšek míchací skleněný IX4813</t>
  </si>
  <si>
    <t>ZC653</t>
  </si>
  <si>
    <t>Šroub pro pilíř TS L2 246.3</t>
  </si>
  <si>
    <t>ZB044</t>
  </si>
  <si>
    <t>Šroub ortod.Bertoni  602-606-1</t>
  </si>
  <si>
    <t>ZB933</t>
  </si>
  <si>
    <t>Štětečky aplikační, á 400 ks, SD8100123</t>
  </si>
  <si>
    <t>ZB984</t>
  </si>
  <si>
    <t>Pátradlo zubní lomené-krátké 397133510040</t>
  </si>
  <si>
    <t>ZC196</t>
  </si>
  <si>
    <t>Implantát STI-BIO-C D5.1/L10 2551:3</t>
  </si>
  <si>
    <t>ZC233</t>
  </si>
  <si>
    <t>Implantát STI-BIO-C D3.7/L14 0451:3</t>
  </si>
  <si>
    <t>ZC234</t>
  </si>
  <si>
    <t>Implantát STI-BIO-C D3.7/L12 0351:3</t>
  </si>
  <si>
    <t>ZC237</t>
  </si>
  <si>
    <t>Implantát STI-BIO D5.1/L12 3551:3</t>
  </si>
  <si>
    <t>ZC299</t>
  </si>
  <si>
    <t>Dentiplast 4232110</t>
  </si>
  <si>
    <t>ZC300</t>
  </si>
  <si>
    <t>Pasta Depural Neo 4816210</t>
  </si>
  <si>
    <t>ZC301</t>
  </si>
  <si>
    <t>Ypeen 800g dóza 100066</t>
  </si>
  <si>
    <t>ZC306</t>
  </si>
  <si>
    <t>Adhesor orig. 80g N-1</t>
  </si>
  <si>
    <t>ZC307</t>
  </si>
  <si>
    <t>Adhesor orig. 80g N-2</t>
  </si>
  <si>
    <t>ZC313</t>
  </si>
  <si>
    <t>Repin 800g orig. 4241110</t>
  </si>
  <si>
    <t>ZC319</t>
  </si>
  <si>
    <t>Papír artikulační modročerv. l 12x10lis 102</t>
  </si>
  <si>
    <t>ZC325</t>
  </si>
  <si>
    <t>Gel Etching 4122505</t>
  </si>
  <si>
    <t>ZC328</t>
  </si>
  <si>
    <t>Calxyd ve stříkačce 4142120</t>
  </si>
  <si>
    <t>ZC330</t>
  </si>
  <si>
    <t>Míra-2-toni 620003225</t>
  </si>
  <si>
    <t>ZC337</t>
  </si>
  <si>
    <t xml:space="preserve">Drát shorty koby twistis 014 </t>
  </si>
  <si>
    <t>ZC357</t>
  </si>
  <si>
    <t>Superacryl plus Z a 500 gr pl 4328414</t>
  </si>
  <si>
    <t>ZC358</t>
  </si>
  <si>
    <t>Superacryl plus  liq. 250 ml 4328902</t>
  </si>
  <si>
    <t>ZC360</t>
  </si>
  <si>
    <t>Premacryl liq.bezbarvý 250 ml 4342921</t>
  </si>
  <si>
    <t>ZC362</t>
  </si>
  <si>
    <t>Nástroj modelovací Zahle HSL060-03</t>
  </si>
  <si>
    <t>ZC369</t>
  </si>
  <si>
    <t>Drát kulatý IN0307</t>
  </si>
  <si>
    <t>ZC373</t>
  </si>
  <si>
    <t>Sprej cognoscin orig. 120 g 1IX1140</t>
  </si>
  <si>
    <t>ZC383</t>
  </si>
  <si>
    <t>Drát kulatý IN0309</t>
  </si>
  <si>
    <t>ZC387</t>
  </si>
  <si>
    <t>Kavitan plus A2 4113231</t>
  </si>
  <si>
    <t>ZC405</t>
  </si>
  <si>
    <t>Pilíř Attachment kulový classic 22432.3</t>
  </si>
  <si>
    <t>ZC415</t>
  </si>
  <si>
    <t>Interwaxit s rozprašovačem 413</t>
  </si>
  <si>
    <t>ZC418</t>
  </si>
  <si>
    <t xml:space="preserve">Micerium Ena Bond univ.bonding 5 </t>
  </si>
  <si>
    <t>ZC432</t>
  </si>
  <si>
    <t>Kořenová výplň AH 26 60621101</t>
  </si>
  <si>
    <t>ZC441</t>
  </si>
  <si>
    <t>Sádra marmodent 0208/25 á 25 kg</t>
  </si>
  <si>
    <t>ZC450</t>
  </si>
  <si>
    <t>Sádra efektor otisk 25 kg 4251135</t>
  </si>
  <si>
    <t>ZC452</t>
  </si>
  <si>
    <t>Hmota zatmelovací sherafina rapid 6 kg 1084SH</t>
  </si>
  <si>
    <t>ZC453</t>
  </si>
  <si>
    <t>Prime-bond 60667240</t>
  </si>
  <si>
    <t>ZC455</t>
  </si>
  <si>
    <t>Kartáček nylon do kolénka BT260.23N</t>
  </si>
  <si>
    <t>ZC456</t>
  </si>
  <si>
    <t>Savka UH 709, á 100 ks, 00709</t>
  </si>
  <si>
    <t>ZC462</t>
  </si>
  <si>
    <t>Písek Interalox 250 620000122</t>
  </si>
  <si>
    <t>ZC463</t>
  </si>
  <si>
    <t>Čep gutaperčový 558230</t>
  </si>
  <si>
    <t>ZC471</t>
  </si>
  <si>
    <t>Spofacryl orig. 100g O 4318200</t>
  </si>
  <si>
    <t>ZC479</t>
  </si>
  <si>
    <t>Siloflex plus putty 1350 g 4213110</t>
  </si>
  <si>
    <t>ZC481</t>
  </si>
  <si>
    <t>Siloflex plus catal. 60 g 4213310</t>
  </si>
  <si>
    <t>ZC509</t>
  </si>
  <si>
    <t>Čep guttaperchový 45-80  1BT935.2</t>
  </si>
  <si>
    <t>ZC516</t>
  </si>
  <si>
    <t>Čep papírový 1507</t>
  </si>
  <si>
    <t>ZC517</t>
  </si>
  <si>
    <t>Nit dentální BT485</t>
  </si>
  <si>
    <t>ZC518</t>
  </si>
  <si>
    <t xml:space="preserve">Kromopan 100 450 g, 1/X2710 </t>
  </si>
  <si>
    <t>ZC519</t>
  </si>
  <si>
    <t>Elastic Cromo 4221305</t>
  </si>
  <si>
    <t>ZC522</t>
  </si>
  <si>
    <t>Pasta Superpolish 1719 620000422</t>
  </si>
  <si>
    <t>ZC527</t>
  </si>
  <si>
    <t>Sádra alabastr. 0301/25 á 25 kg</t>
  </si>
  <si>
    <t>ZC529</t>
  </si>
  <si>
    <t>Kavitan LC VARNISCH 4113280</t>
  </si>
  <si>
    <t>ZC533</t>
  </si>
  <si>
    <t>Relyx temp NE001</t>
  </si>
  <si>
    <t>ZC536</t>
  </si>
  <si>
    <t>Hladítko jemné 151513620</t>
  </si>
  <si>
    <t>ZC538</t>
  </si>
  <si>
    <t>Hmota zatmelovací Bellvest SH 12,8 kg BG54252</t>
  </si>
  <si>
    <t>ZC555</t>
  </si>
  <si>
    <t>Vosk měkký modelovací ceradent 4411115</t>
  </si>
  <si>
    <t>ZC561</t>
  </si>
  <si>
    <t>Sada na leštění amalgam.výplní 9000288</t>
  </si>
  <si>
    <t>ZC573</t>
  </si>
  <si>
    <t>Gel Ufi P sada VO2070</t>
  </si>
  <si>
    <t>ZC663</t>
  </si>
  <si>
    <t>Calcimol LC/tuba/  0075355</t>
  </si>
  <si>
    <t>ZC723</t>
  </si>
  <si>
    <t>Spofacryl orig. 100g 1312</t>
  </si>
  <si>
    <t>ZC921</t>
  </si>
  <si>
    <t>Pružina open v cívce 100-751</t>
  </si>
  <si>
    <t>ZC922</t>
  </si>
  <si>
    <t>Očko Opti-MIM 430-005</t>
  </si>
  <si>
    <t>ZC949</t>
  </si>
  <si>
    <t>Sada Gingivamoil DC03053</t>
  </si>
  <si>
    <t>ZC987</t>
  </si>
  <si>
    <t>Dyract extra B3</t>
  </si>
  <si>
    <t>ZD006</t>
  </si>
  <si>
    <t>Duracryl plus liq. 250 g 160000041</t>
  </si>
  <si>
    <t>ZD090</t>
  </si>
  <si>
    <t>Nástroj na mod.výplní Frahm 510866</t>
  </si>
  <si>
    <t>ZD095</t>
  </si>
  <si>
    <t>Tekutina expanzní sheraifina 1l 1501SH</t>
  </si>
  <si>
    <t>ZD124</t>
  </si>
  <si>
    <t>Caries detector 152010</t>
  </si>
  <si>
    <t>ZD126</t>
  </si>
  <si>
    <t>Pistole DC na amalgam zah.45°</t>
  </si>
  <si>
    <t>ZD138</t>
  </si>
  <si>
    <t>Čep guttaperch 170000059</t>
  </si>
  <si>
    <t>ZD161</t>
  </si>
  <si>
    <t>Matrice classic - eliptická 7932.3</t>
  </si>
  <si>
    <t>ZD214</t>
  </si>
  <si>
    <t>Speedex komplet 620003520</t>
  </si>
  <si>
    <t>ZD313</t>
  </si>
  <si>
    <t>Oranwash L 140 ml IX2877</t>
  </si>
  <si>
    <t>ZD334</t>
  </si>
  <si>
    <t>Fólie Erkoflex 2 mm/120 mm, á 10 ks, ER581220</t>
  </si>
  <si>
    <t>ZD351</t>
  </si>
  <si>
    <t>Speedex Universal Aktivator IX4990</t>
  </si>
  <si>
    <t>ZD369</t>
  </si>
  <si>
    <t>Matrice Hawe 380</t>
  </si>
  <si>
    <t>ZD387</t>
  </si>
  <si>
    <t>Gumička ligovací elast.ligatury Safe-T-Ties 400-417</t>
  </si>
  <si>
    <t>ZD390</t>
  </si>
  <si>
    <t>Tahy gumové intraor.-medium 3/16" 407-031S</t>
  </si>
  <si>
    <t>ZD415</t>
  </si>
  <si>
    <t>Amalgám kapslový č.2 YDM-I600</t>
  </si>
  <si>
    <t>ZD469</t>
  </si>
  <si>
    <t>Sádra-stone orange 0613/25</t>
  </si>
  <si>
    <t>ZD523</t>
  </si>
  <si>
    <t>Kotouč řezací pr.40/0,5 mm 370000107</t>
  </si>
  <si>
    <t>ZD524</t>
  </si>
  <si>
    <t>Čep vodící střední 302</t>
  </si>
  <si>
    <t>ZD528</t>
  </si>
  <si>
    <t>Zuby primodent zadní PO610</t>
  </si>
  <si>
    <t>ZD543</t>
  </si>
  <si>
    <t>Speedex Light Body IX4980</t>
  </si>
  <si>
    <t>ZD680</t>
  </si>
  <si>
    <t>Aqua cem, fix.materiál pro zub.náhrady 88115</t>
  </si>
  <si>
    <t>ZD767</t>
  </si>
  <si>
    <t>Aquasil soft Putty01</t>
  </si>
  <si>
    <t>ZD811</t>
  </si>
  <si>
    <t>Pilíř Attachment kulový classic 21432.3</t>
  </si>
  <si>
    <t>ZD890</t>
  </si>
  <si>
    <t xml:space="preserve">Hmota zatmelovací Shera Cast 20 kg /8x2,5/ </t>
  </si>
  <si>
    <t>ZE019</t>
  </si>
  <si>
    <t>Pasta leštící Opal 35 g RE520.0000</t>
  </si>
  <si>
    <t>ZE020</t>
  </si>
  <si>
    <t>Preci-vertix P sada AD1811</t>
  </si>
  <si>
    <t>ZE025</t>
  </si>
  <si>
    <t>Zuby primodent přední PO609</t>
  </si>
  <si>
    <t>ZE060</t>
  </si>
  <si>
    <t>Drát NiTi 012 upper oval form III 101-430</t>
  </si>
  <si>
    <t>ZE066</t>
  </si>
  <si>
    <t>Gumička ligovací 400-405</t>
  </si>
  <si>
    <t>ZE067</t>
  </si>
  <si>
    <t>Gumička ligovací 400-408</t>
  </si>
  <si>
    <t>ZE330</t>
  </si>
  <si>
    <t>Implantát astra tech 24932</t>
  </si>
  <si>
    <t>ZE584</t>
  </si>
  <si>
    <t>Aquasil ultra XLV/regular set 678781</t>
  </si>
  <si>
    <t>ZE673</t>
  </si>
  <si>
    <t>Drát NiTi 17 x 25 101-444</t>
  </si>
  <si>
    <t>ZE675</t>
  </si>
  <si>
    <t>Drát NiTi 19 x 25 101-451</t>
  </si>
  <si>
    <t>ZE676</t>
  </si>
  <si>
    <t>Řetízek elastický 400-318LF</t>
  </si>
  <si>
    <t>ZE678</t>
  </si>
  <si>
    <t>Gumička ligovací 400-441</t>
  </si>
  <si>
    <t>ZE681</t>
  </si>
  <si>
    <t>Gumička ligovací 400-401</t>
  </si>
  <si>
    <t>ZE686</t>
  </si>
  <si>
    <t>Lepidlo light bond 001-7000</t>
  </si>
  <si>
    <t>ZE730</t>
  </si>
  <si>
    <t>Implantát bio-accel D4.4/L10 0221:3</t>
  </si>
  <si>
    <t>ZE738</t>
  </si>
  <si>
    <t>Řetízek elast. čirý-light 400-317LF</t>
  </si>
  <si>
    <t>ZE739</t>
  </si>
  <si>
    <t>Řetízek elast. čirý-light 400-316LF</t>
  </si>
  <si>
    <t>ZF061</t>
  </si>
  <si>
    <t>Drát NiTi 012 101-431</t>
  </si>
  <si>
    <t>ZF062</t>
  </si>
  <si>
    <t>Drát NiTi 19 x 25 101-450</t>
  </si>
  <si>
    <t>ZF066</t>
  </si>
  <si>
    <t>Gumička ligovací 400-403</t>
  </si>
  <si>
    <t>ZF067</t>
  </si>
  <si>
    <t>Gumička ligovací 400-406</t>
  </si>
  <si>
    <t>ZF068</t>
  </si>
  <si>
    <t>Gumička ligovací 400-409</t>
  </si>
  <si>
    <t>ZF069</t>
  </si>
  <si>
    <t>Gumička ligovací 400-411</t>
  </si>
  <si>
    <t>ZF135</t>
  </si>
  <si>
    <t>Fréza malá 999-6000</t>
  </si>
  <si>
    <t>ZF331</t>
  </si>
  <si>
    <t>Štětec Kolinský č.8 TD22955</t>
  </si>
  <si>
    <t>ZF336</t>
  </si>
  <si>
    <t>Štětec Vita 3/0 VIB302</t>
  </si>
  <si>
    <t>ZF383</t>
  </si>
  <si>
    <t>Tetric Evo ceram 3g</t>
  </si>
  <si>
    <t>ZF418</t>
  </si>
  <si>
    <t>Štětec Vita č.3 VI9104</t>
  </si>
  <si>
    <t>ZF496</t>
  </si>
  <si>
    <t>Drát NiTi 018 101-436</t>
  </si>
  <si>
    <t>ZF585</t>
  </si>
  <si>
    <t>Nástroj modelovací HSL032-00</t>
  </si>
  <si>
    <t>ZF587</t>
  </si>
  <si>
    <t>Indurent gel 60 ml ZHC100700</t>
  </si>
  <si>
    <t>ZF806</t>
  </si>
  <si>
    <t>Calcimol LC/stříkačka 2 x 2 ml/ 0075356</t>
  </si>
  <si>
    <t>ZF823</t>
  </si>
  <si>
    <t>Drát ocelový prut. á 20 ks 018 100-018</t>
  </si>
  <si>
    <t>ZG191</t>
  </si>
  <si>
    <t>Stomaflex putty 1300g/solid/ 4215110</t>
  </si>
  <si>
    <t>ZG556</t>
  </si>
  <si>
    <t>Adhesor carbofine 4111420</t>
  </si>
  <si>
    <t>ZG557</t>
  </si>
  <si>
    <t>Zámky keramické signature (sada=6ks) Q3010</t>
  </si>
  <si>
    <t>ZG670</t>
  </si>
  <si>
    <t>KaVo prophy pearls (80 sáčků á 15 g) 1.002.0342</t>
  </si>
  <si>
    <t>ZG693</t>
  </si>
  <si>
    <t>Desky bazální - horní transparentní bal.á 50 ks 90 02 525</t>
  </si>
  <si>
    <t>ZG694</t>
  </si>
  <si>
    <t>Desky bazální - dolní transparentní bal.á 50 ks 90 02 526</t>
  </si>
  <si>
    <t>ZG859</t>
  </si>
  <si>
    <t>Gumička ligovací á 30 ks 400-404</t>
  </si>
  <si>
    <t>ZG867</t>
  </si>
  <si>
    <t>Pásek strippingový 106-221D</t>
  </si>
  <si>
    <t>ZG937</t>
  </si>
  <si>
    <t>Pistole amalgámová 0025170</t>
  </si>
  <si>
    <t>ZH112</t>
  </si>
  <si>
    <t>Čep 06 dentaclean papírový 9019135</t>
  </si>
  <si>
    <t>ZH223</t>
  </si>
  <si>
    <t>Membrána combi-pack 16 x 22 mm DGD460309016</t>
  </si>
  <si>
    <t>ZH889</t>
  </si>
  <si>
    <t>Drát NiTi 17 x 25 101-445</t>
  </si>
  <si>
    <t>ZH899</t>
  </si>
  <si>
    <t>Pásky stripovací jednostranné 106-220</t>
  </si>
  <si>
    <t>ZI144</t>
  </si>
  <si>
    <t>Pilíř classic 23432.3</t>
  </si>
  <si>
    <t>ZI395</t>
  </si>
  <si>
    <t>Drát vícepramenný 18 x 25 Braided 100-386</t>
  </si>
  <si>
    <t>ZI396</t>
  </si>
  <si>
    <t>Drát vícepramenný 18 x 25 Braided 100-387</t>
  </si>
  <si>
    <t>ZI398</t>
  </si>
  <si>
    <t>Knoflík s řetízkem MA-4045-500</t>
  </si>
  <si>
    <t>ZI630</t>
  </si>
  <si>
    <t>Cement dent.ketac cem sada 37200</t>
  </si>
  <si>
    <t>ZI638</t>
  </si>
  <si>
    <t>Koncovka odsávací Sugritip-micro, á 20 ks, 402048</t>
  </si>
  <si>
    <t>ZI663</t>
  </si>
  <si>
    <t>Gumička ligovací 400-402</t>
  </si>
  <si>
    <t>ZI732</t>
  </si>
  <si>
    <t>Vlákno retrakční Ultrapak č.00  DDUP136</t>
  </si>
  <si>
    <t>ZI807</t>
  </si>
  <si>
    <t>Implantát STI-BIO-C D4/L12 0321:3</t>
  </si>
  <si>
    <t>ZI808</t>
  </si>
  <si>
    <t>Biodentine biokompatibilní materiál 530387</t>
  </si>
  <si>
    <t>ZI810</t>
  </si>
  <si>
    <t>Nit elastická kulatá hrubá J0388</t>
  </si>
  <si>
    <t>ZI811</t>
  </si>
  <si>
    <t>Klínek derotační 400-301</t>
  </si>
  <si>
    <t>ZI891</t>
  </si>
  <si>
    <t>Gumička ligovací á 30 ks 400-445</t>
  </si>
  <si>
    <t>ZI927</t>
  </si>
  <si>
    <t>Amalgám YDM velikost 1 YDM-I/400</t>
  </si>
  <si>
    <t>ZJ354</t>
  </si>
  <si>
    <t>Drát ocelový á 50 ks 020 101-408</t>
  </si>
  <si>
    <t>ZJ355</t>
  </si>
  <si>
    <t>Drát ocelový 020 101-409</t>
  </si>
  <si>
    <t>ZJ765</t>
  </si>
  <si>
    <t>Pasta pro vypalování v keramické peci á 12 g VIEFP12</t>
  </si>
  <si>
    <t>ZK345</t>
  </si>
  <si>
    <t>Paletky míchací M+W jednorázové 0098500</t>
  </si>
  <si>
    <t>ZK549</t>
  </si>
  <si>
    <t>Drát vícepramenný 19 x 25H Braided 100-388</t>
  </si>
  <si>
    <t>ZK604</t>
  </si>
  <si>
    <t xml:space="preserve">Pilíř Attachment kulový classic 24432.3 </t>
  </si>
  <si>
    <t>ZK612</t>
  </si>
  <si>
    <t>Podložka papírová na zámky 482-002</t>
  </si>
  <si>
    <t>ZL146</t>
  </si>
  <si>
    <t>Membrána bio-gide 25 x 25 mm DGD460308033E</t>
  </si>
  <si>
    <t>ZL169</t>
  </si>
  <si>
    <t>Pilíř pro cementované náhrady angulovaný 25192</t>
  </si>
  <si>
    <t>ZL470</t>
  </si>
  <si>
    <t>Filtek Ultimate A3-B nanokompozitní materiál 9025147</t>
  </si>
  <si>
    <t>ZL471</t>
  </si>
  <si>
    <t>Držák RTG snímků Kwik-Bite, á 5 ks, 0025145</t>
  </si>
  <si>
    <t>ZL490</t>
  </si>
  <si>
    <t>Implantát osseo speed TX 5.0 S-13 mm 24973</t>
  </si>
  <si>
    <t>ZL503</t>
  </si>
  <si>
    <t xml:space="preserve">Pilíř estetický plus pro cementované náhrady 25252 </t>
  </si>
  <si>
    <t>ZL506</t>
  </si>
  <si>
    <t>Sada na leptání porcelain etch silane 9007950</t>
  </si>
  <si>
    <t>ZL507</t>
  </si>
  <si>
    <t>Roztok na leptání porcelain etch 9007952</t>
  </si>
  <si>
    <t>ZL508</t>
  </si>
  <si>
    <t>Cement provizorní ufi gel P adhezivum 0075892</t>
  </si>
  <si>
    <t>ZL509</t>
  </si>
  <si>
    <t>Cement provizorní adhesor TC NE 9026849</t>
  </si>
  <si>
    <t>ZL520</t>
  </si>
  <si>
    <t>Materiál kostní výplňový R.T.R. 0056610</t>
  </si>
  <si>
    <t>ZL521</t>
  </si>
  <si>
    <t>Granulát spongiozní ACE Nu Oss Collagen ACE312066</t>
  </si>
  <si>
    <t>ZL533</t>
  </si>
  <si>
    <t>Tekutina conalor 25 g DE4813250</t>
  </si>
  <si>
    <t>ZL536</t>
  </si>
  <si>
    <t>Dyract extra A2</t>
  </si>
  <si>
    <t>ZL565</t>
  </si>
  <si>
    <t>Štetec Kolinský SL č.5 SL4000LC</t>
  </si>
  <si>
    <t>ZL577</t>
  </si>
  <si>
    <t>Sprej Kavo 4119640KA</t>
  </si>
  <si>
    <t>ZL578</t>
  </si>
  <si>
    <t>Stomaflex katalyst gel 60g 4215330</t>
  </si>
  <si>
    <t>ZL579</t>
  </si>
  <si>
    <t>Napínač matric Nystroem 6 mm 135-00HSH</t>
  </si>
  <si>
    <t>ZA422</t>
  </si>
  <si>
    <t>Prostředek - izolační Picosep á 30 ml 1552.0030</t>
  </si>
  <si>
    <t>ZA723</t>
  </si>
  <si>
    <t>Kazeta se stojánkem bez nástrojů bal á 2ks 139500680</t>
  </si>
  <si>
    <t>ZA871</t>
  </si>
  <si>
    <t>Hladítko jemné na plast.výpl. DE408R</t>
  </si>
  <si>
    <t>ZB860</t>
  </si>
  <si>
    <t>Kotouč plátěný pr.100 mm-neprošív. IX5001</t>
  </si>
  <si>
    <t>ZB881</t>
  </si>
  <si>
    <t>Implantát SB D2.9/L12 02101:3</t>
  </si>
  <si>
    <t>ZB986</t>
  </si>
  <si>
    <t xml:space="preserve">Seal Protect </t>
  </si>
  <si>
    <t>ZC110</t>
  </si>
  <si>
    <t>Matrice Hawe Neos 379H</t>
  </si>
  <si>
    <t>ZC175</t>
  </si>
  <si>
    <t>Cavit 28 g ve skleničce 44030</t>
  </si>
  <si>
    <t>ZC178</t>
  </si>
  <si>
    <t>Implantát STIO-C D2.9/L14 03101:3</t>
  </si>
  <si>
    <t>ZC193</t>
  </si>
  <si>
    <t>Poresorb-TCP 1.0 g/1.2 ml 1,0-2,0 m 41:2</t>
  </si>
  <si>
    <t>ZC232</t>
  </si>
  <si>
    <t>Implantát STI-BIO-C D3.7/L10 0251:3</t>
  </si>
  <si>
    <t>ZC312</t>
  </si>
  <si>
    <t>Remanium CS 1 kg, 102-403</t>
  </si>
  <si>
    <t>ZC314</t>
  </si>
  <si>
    <t>Dycal Dentin 611.06.501 720471</t>
  </si>
  <si>
    <t>ZC327</t>
  </si>
  <si>
    <t>Caviton 30 g 1401</t>
  </si>
  <si>
    <t>ZC332</t>
  </si>
  <si>
    <t>Matrice Hawe Kerr 399A</t>
  </si>
  <si>
    <t>ZC335</t>
  </si>
  <si>
    <t>Kavitan condicioner 15 g 160000077</t>
  </si>
  <si>
    <t>ZC336</t>
  </si>
  <si>
    <t>Matrice Hawe 7 mm HW686</t>
  </si>
  <si>
    <t>ZC348</t>
  </si>
  <si>
    <t>Pilíř TS D3.7/d5.0/H2.0/70°/L 116.3</t>
  </si>
  <si>
    <t>ZC359</t>
  </si>
  <si>
    <t>Stomaflex lak 140 g 600056</t>
  </si>
  <si>
    <t>ZC371</t>
  </si>
  <si>
    <t>Klínek mezizubní (oranž.), á 100 ks, 00116</t>
  </si>
  <si>
    <t>ZC382</t>
  </si>
  <si>
    <t>Opticor flow barva A2 1008A2</t>
  </si>
  <si>
    <t>ZC384</t>
  </si>
  <si>
    <t>Dyract Flow A2 620003089</t>
  </si>
  <si>
    <t>ZC385</t>
  </si>
  <si>
    <t>Dyract Flow A3 2x1,8g</t>
  </si>
  <si>
    <t>ZC396</t>
  </si>
  <si>
    <t>Nástroj pro výplně discoid-cleoid 151 51 0930</t>
  </si>
  <si>
    <t>ZC398</t>
  </si>
  <si>
    <t>Valux Plus 4g A2 vyplň.hmota</t>
  </si>
  <si>
    <t>ZC410</t>
  </si>
  <si>
    <t>Pilník K-File 063 031 020</t>
  </si>
  <si>
    <t>ZC411</t>
  </si>
  <si>
    <t>Pilník K-File 063 031 025</t>
  </si>
  <si>
    <t>ZC416</t>
  </si>
  <si>
    <t>Mandrel Sof-Lex 9009269</t>
  </si>
  <si>
    <t>ZC429</t>
  </si>
  <si>
    <t>Caryosan 60G 4212110</t>
  </si>
  <si>
    <t>ZC431</t>
  </si>
  <si>
    <t>Pasta k devitalizaci Depulpin 3 g 720896 - pozastavena distribuce bez náhrady</t>
  </si>
  <si>
    <t>ZC438</t>
  </si>
  <si>
    <t>Pronikač k-reamer 015/25 447522</t>
  </si>
  <si>
    <t>ZC443</t>
  </si>
  <si>
    <t>Kroužek molárový horní 6+ H/PR 878-101 až 136</t>
  </si>
  <si>
    <t>ZC444</t>
  </si>
  <si>
    <t>Kroužek molárový horní +6 H/LV  879-101 až 136</t>
  </si>
  <si>
    <t>ZC445</t>
  </si>
  <si>
    <t>Kroužek molárový horní 7+ H/PR 886-001 až 036</t>
  </si>
  <si>
    <t>ZC451</t>
  </si>
  <si>
    <t>Orthocryl E Q prášek transparent 1kg 160-300</t>
  </si>
  <si>
    <t>ZC457</t>
  </si>
  <si>
    <t>Solitine (Kerr) 60084</t>
  </si>
  <si>
    <t>ZC472</t>
  </si>
  <si>
    <t>Fisurit F 721102</t>
  </si>
  <si>
    <t>ZC476</t>
  </si>
  <si>
    <t>Sprej Kavo 500 ml 4620402A</t>
  </si>
  <si>
    <t>ZC477</t>
  </si>
  <si>
    <t>Pemza leštící  5kg 260000013</t>
  </si>
  <si>
    <t>ZC480</t>
  </si>
  <si>
    <t>Siloflex plus light 200 g 4213210</t>
  </si>
  <si>
    <t>ZC484</t>
  </si>
  <si>
    <t>Sada vestogum ES86020</t>
  </si>
  <si>
    <t>ZC512</t>
  </si>
  <si>
    <t>Čep papírový 15-40 BT930.1</t>
  </si>
  <si>
    <t>ZC535</t>
  </si>
  <si>
    <t>Induret gel C100700</t>
  </si>
  <si>
    <t>ZC552</t>
  </si>
  <si>
    <t>Sof-lex disky ES8692SF</t>
  </si>
  <si>
    <t>ZC563</t>
  </si>
  <si>
    <t>Tokuso rebase 1/X7045</t>
  </si>
  <si>
    <t>ZC565</t>
  </si>
  <si>
    <t>Premacryl prášek růžový 500 g 4342405</t>
  </si>
  <si>
    <t>ZC566</t>
  </si>
  <si>
    <t>Čep gutaperčový vel. 15-40 525</t>
  </si>
  <si>
    <t>ZC570</t>
  </si>
  <si>
    <t>Kavitan LC A2 4113411</t>
  </si>
  <si>
    <t>ZC577</t>
  </si>
  <si>
    <t>Vlákno retrační Ultrapak č.000 UD9331</t>
  </si>
  <si>
    <t>ZC783</t>
  </si>
  <si>
    <t xml:space="preserve">Vana dezinfekční 3 l 9800600 </t>
  </si>
  <si>
    <t>ZC817</t>
  </si>
  <si>
    <t>Matrice Hawe Neos 377</t>
  </si>
  <si>
    <t>ZC818</t>
  </si>
  <si>
    <t>Matrice Hawe 7 mm 0,03 mm 399C 170000104</t>
  </si>
  <si>
    <t>ZC821</t>
  </si>
  <si>
    <t>Occlu spray zelený 75 ml 620000306</t>
  </si>
  <si>
    <t>ZC920</t>
  </si>
  <si>
    <t>Zámky elite medium twin set. 022 707-398</t>
  </si>
  <si>
    <t>ZC927</t>
  </si>
  <si>
    <t xml:space="preserve">Pronikač 053 025 045 </t>
  </si>
  <si>
    <t>ZD005</t>
  </si>
  <si>
    <t>Separating fluid 500 ml 620000380</t>
  </si>
  <si>
    <t>ZD047</t>
  </si>
  <si>
    <t>Lopatka na cement 10 cm 121520010</t>
  </si>
  <si>
    <t>ZD114</t>
  </si>
  <si>
    <t>Signum Dentin á 4 g HK64714716</t>
  </si>
  <si>
    <t>ZD115</t>
  </si>
  <si>
    <t>Signum Margin á 4 g SM4001</t>
  </si>
  <si>
    <t>ZD116</t>
  </si>
  <si>
    <t>Signum Enamel á 4 g 4951013A</t>
  </si>
  <si>
    <t>ZD118</t>
  </si>
  <si>
    <t>Interim Stand pěn.vložky 0658697</t>
  </si>
  <si>
    <t>ZD133</t>
  </si>
  <si>
    <t>Hmota otiskovací kettenbach 0137221</t>
  </si>
  <si>
    <t>ZD140</t>
  </si>
  <si>
    <t>Pájka univerz.stříbrná - 700°C 380-604-50</t>
  </si>
  <si>
    <t>ZD185</t>
  </si>
  <si>
    <t>Micerium enaseal 5 ml 11321</t>
  </si>
  <si>
    <t>ZD216</t>
  </si>
  <si>
    <t>Ionofil molar A3 620003381</t>
  </si>
  <si>
    <t>ZD218</t>
  </si>
  <si>
    <t>Fréza DLC 5610.045</t>
  </si>
  <si>
    <t>ZD288</t>
  </si>
  <si>
    <t>Fólie Erkoflex 4 mm/120 mm ER581240</t>
  </si>
  <si>
    <t>ZD290</t>
  </si>
  <si>
    <t>Tetric Evo 2g Flow A2</t>
  </si>
  <si>
    <t>ZD326</t>
  </si>
  <si>
    <t xml:space="preserve">Hmota otiskovací zeta plus L ZHC100730 </t>
  </si>
  <si>
    <t>ZD335</t>
  </si>
  <si>
    <t>Dentalon plus-barva HK650410L</t>
  </si>
  <si>
    <t>ZD336</t>
  </si>
  <si>
    <t>Dentalon plus liquid HK65041138</t>
  </si>
  <si>
    <t>ZD357</t>
  </si>
  <si>
    <t>Papír artikulační modročerv. U 6x10 lis. 103</t>
  </si>
  <si>
    <t>ZD375</t>
  </si>
  <si>
    <t>GC Fuji Plus GC001409</t>
  </si>
  <si>
    <t>ZD386</t>
  </si>
  <si>
    <t>Orthocryl lig.čiré 500 161-100</t>
  </si>
  <si>
    <t>ZD391</t>
  </si>
  <si>
    <t>Drát NiTi 014 upper oval form III 101-432</t>
  </si>
  <si>
    <t>ZD392</t>
  </si>
  <si>
    <t>Drát NiTi 014 lower oval form III 101-433</t>
  </si>
  <si>
    <t>ZD393</t>
  </si>
  <si>
    <t>Drát NiTi 016 upper oval form III 101-434</t>
  </si>
  <si>
    <t>ZD416</t>
  </si>
  <si>
    <t>Amalgám kapslový č.3 YDM-I800</t>
  </si>
  <si>
    <t>ZD470</t>
  </si>
  <si>
    <t>Premacryl prášek transparent 500 g 4342400</t>
  </si>
  <si>
    <t>ZD515</t>
  </si>
  <si>
    <t>Jehla jednorázová septoject G30 0,3 x 25 mm á 100 ks 0038505</t>
  </si>
  <si>
    <t>ZD531</t>
  </si>
  <si>
    <t xml:space="preserve">Superacryl plus PLV. 500 g </t>
  </si>
  <si>
    <t>ZD576</t>
  </si>
  <si>
    <t>Signum c+b opaque lig.4 ml HK64714198</t>
  </si>
  <si>
    <t>ZD581</t>
  </si>
  <si>
    <t>Kotouč drátěný nerez HP 22 mm BT277.1</t>
  </si>
  <si>
    <t>ZD585</t>
  </si>
  <si>
    <t>Dyract extra (Dentsply) 0388 170</t>
  </si>
  <si>
    <t>ZD789</t>
  </si>
  <si>
    <t>Clip clip /voco/prov.výplňový materiál 1284</t>
  </si>
  <si>
    <t>ZD895</t>
  </si>
  <si>
    <t>Protahováček H-File 397144515472</t>
  </si>
  <si>
    <t>ZD915</t>
  </si>
  <si>
    <t>Šroub-Dia 1.4 s drážkou 14-JB-008</t>
  </si>
  <si>
    <t>ZD916</t>
  </si>
  <si>
    <t>Šroub- Dia 1.4 s ligováním 14-JD-008</t>
  </si>
  <si>
    <t>ZD988</t>
  </si>
  <si>
    <t>Kazeta se stojánkem pro kořenové nástroje 397139500660</t>
  </si>
  <si>
    <t>ZE062</t>
  </si>
  <si>
    <t>Drát ocelový 16 x 22 101-412</t>
  </si>
  <si>
    <t>ZE063</t>
  </si>
  <si>
    <t>Drát ocelový 17 x 25 101-414</t>
  </si>
  <si>
    <t>ZE064</t>
  </si>
  <si>
    <t>Drát ocelový 18 x 25 101-418</t>
  </si>
  <si>
    <t>ZE135</t>
  </si>
  <si>
    <t>Gumička ligovací 400-414</t>
  </si>
  <si>
    <t>ZE325</t>
  </si>
  <si>
    <t>Implantát astra tech 24944</t>
  </si>
  <si>
    <t>ZE326</t>
  </si>
  <si>
    <t>Váleček vhojovací 24574</t>
  </si>
  <si>
    <t>ZE328</t>
  </si>
  <si>
    <t>Váleček vhojovací 24575</t>
  </si>
  <si>
    <t>ZE586</t>
  </si>
  <si>
    <t>Ketac cem easymix 56900</t>
  </si>
  <si>
    <t>ZE679</t>
  </si>
  <si>
    <t>Gumička ligovací 400-407</t>
  </si>
  <si>
    <t>ZE680</t>
  </si>
  <si>
    <t>Gumička ligovací 400-443</t>
  </si>
  <si>
    <t>ZE688</t>
  </si>
  <si>
    <t xml:space="preserve">Zámky elite mini twin set.(sada) 022 705-398 </t>
  </si>
  <si>
    <t>ZE700</t>
  </si>
  <si>
    <t>Nit zubní 0000877</t>
  </si>
  <si>
    <t>ZE963</t>
  </si>
  <si>
    <t>Čep papírový ProTaper A022W-F4-F5 0488685</t>
  </si>
  <si>
    <t>ZE964</t>
  </si>
  <si>
    <t>Nástroj ProTaper A0411-31/F5 9024832</t>
  </si>
  <si>
    <t>ZE965</t>
  </si>
  <si>
    <t>Nástroj ProTaper A0411-31/F4 9024831</t>
  </si>
  <si>
    <t>ZE984</t>
  </si>
  <si>
    <t>Pilíř pro cementové náhrady 545252</t>
  </si>
  <si>
    <t>ZF020</t>
  </si>
  <si>
    <t>Kotouč HP 22 mm bavlna BT282.1</t>
  </si>
  <si>
    <t>ZF025</t>
  </si>
  <si>
    <t>Superpont C+B 100g</t>
  </si>
  <si>
    <t>ZF059</t>
  </si>
  <si>
    <t>Drát ocelový 19 x 25 101-421</t>
  </si>
  <si>
    <t>ZF063</t>
  </si>
  <si>
    <t>Drát ocelový 16 x 22 101-413</t>
  </si>
  <si>
    <t>ZF064</t>
  </si>
  <si>
    <t>Drát ocelový 17 x 25 101-415</t>
  </si>
  <si>
    <t>ZF065</t>
  </si>
  <si>
    <t>Drát ocelový 18 x 25 101-419</t>
  </si>
  <si>
    <t>ZF098</t>
  </si>
  <si>
    <t>Vlákno retrakční Stay Put vel. 3 0163203</t>
  </si>
  <si>
    <t>ZF100</t>
  </si>
  <si>
    <t>Knoflík Opti-MIM 430-001</t>
  </si>
  <si>
    <t>ZF149</t>
  </si>
  <si>
    <t>Brousek diamantový 859C012314C</t>
  </si>
  <si>
    <t>ZF198</t>
  </si>
  <si>
    <t>Orthocryl Neon Lila 160-004</t>
  </si>
  <si>
    <t>ZF226</t>
  </si>
  <si>
    <t>Fréza na silikon S263QG60</t>
  </si>
  <si>
    <t>ZF278</t>
  </si>
  <si>
    <t>Kroužky molárové dolní  7-  D/PR 888-001 až 036</t>
  </si>
  <si>
    <t>ZF279</t>
  </si>
  <si>
    <t>Kroužky molárové dolní  -7  D/LV  889-011 až 036</t>
  </si>
  <si>
    <t>ZF294</t>
  </si>
  <si>
    <t>Váleček vhojovací 24576</t>
  </si>
  <si>
    <t>ZF313</t>
  </si>
  <si>
    <t>Opticor flow barva A3 4000009</t>
  </si>
  <si>
    <t>ZF338</t>
  </si>
  <si>
    <t>Sof-lex disky ES8692M</t>
  </si>
  <si>
    <t>ZF421</t>
  </si>
  <si>
    <t>Šroubek krycí 24447</t>
  </si>
  <si>
    <t>ZF452</t>
  </si>
  <si>
    <t>Lak distanční zlatý 16 ml IN0381</t>
  </si>
  <si>
    <t>ZF457</t>
  </si>
  <si>
    <t>Guttasolw 15 ml</t>
  </si>
  <si>
    <t>ZF469</t>
  </si>
  <si>
    <t>Pilíř standard 316.3</t>
  </si>
  <si>
    <t>ZF473</t>
  </si>
  <si>
    <t>Heliobond světlem tuhnoucí adhezivum 9003861</t>
  </si>
  <si>
    <t>ZF474</t>
  </si>
  <si>
    <t>ProTaper S 1 nikl-titanový nástroj 9018869</t>
  </si>
  <si>
    <t>ZF481</t>
  </si>
  <si>
    <t>Tahy gumové intraor.-medium 1/4" 407-041S</t>
  </si>
  <si>
    <t>ZF484</t>
  </si>
  <si>
    <t>Drát NiTi 018 101-437</t>
  </si>
  <si>
    <t>ZF493</t>
  </si>
  <si>
    <t>Gumička ligovací 400-437</t>
  </si>
  <si>
    <t>ZF495</t>
  </si>
  <si>
    <t>Bond k light bondu 001-4002</t>
  </si>
  <si>
    <t>ZF508</t>
  </si>
  <si>
    <t>Cement výplňový provizorní 40 g 5304520</t>
  </si>
  <si>
    <t>ZF622</t>
  </si>
  <si>
    <t>Šroubek krycí 24329</t>
  </si>
  <si>
    <t>ZF666</t>
  </si>
  <si>
    <t>Sprej na ošetření kolénk. násadce Lubrifluid /K/ 1600064</t>
  </si>
  <si>
    <t>ZF689</t>
  </si>
  <si>
    <t>Tahy gumové intraor.-medium 1/8" 407-021S</t>
  </si>
  <si>
    <t>ZF690</t>
  </si>
  <si>
    <t>Drát NiTi 016 lower oval form III 101-435</t>
  </si>
  <si>
    <t>ZF691</t>
  </si>
  <si>
    <t>Drát NiTi 16 x 22 upper oval form III 101-442</t>
  </si>
  <si>
    <t>ZF692</t>
  </si>
  <si>
    <t>Drát NiTi 16 x 22 101-443</t>
  </si>
  <si>
    <t>ZF935</t>
  </si>
  <si>
    <t>Pronikač 053 025 015</t>
  </si>
  <si>
    <t>ZG016</t>
  </si>
  <si>
    <t>Pilíř standard D2.9/d3.7/15°/L2 2102.3</t>
  </si>
  <si>
    <t>ZG017</t>
  </si>
  <si>
    <t>Pilíř plus D3.7/D5.4/L1 515252</t>
  </si>
  <si>
    <t>ZG142</t>
  </si>
  <si>
    <t>Frézka velká H22ALGK.314.016</t>
  </si>
  <si>
    <t>ZG143</t>
  </si>
  <si>
    <t>Pinzeta ortodontická 200-100KF</t>
  </si>
  <si>
    <t>ZG144</t>
  </si>
  <si>
    <t>Materiál výplňový do kořenových kanálků AH Plus 5302253</t>
  </si>
  <si>
    <t>ZG386</t>
  </si>
  <si>
    <t>Sprej CAD/CAM 50 ml 9002655</t>
  </si>
  <si>
    <t>ZG402</t>
  </si>
  <si>
    <t>Orthocryl Neon modrý á 1 kg 160-003-00</t>
  </si>
  <si>
    <t>ZG542</t>
  </si>
  <si>
    <t>Sprej DC Kaltespray 530322</t>
  </si>
  <si>
    <t>ZG568</t>
  </si>
  <si>
    <t>Vosk cervikální, fialový,tvrdý á 50 g IN0291</t>
  </si>
  <si>
    <t>ZG655</t>
  </si>
  <si>
    <t>Pilíř pro šroubované náhrady 515192</t>
  </si>
  <si>
    <t>ZG695</t>
  </si>
  <si>
    <t>Vosk modelovací - speciál letní  á 2500 g 9001520</t>
  </si>
  <si>
    <t>ZG719</t>
  </si>
  <si>
    <t>Sada protetická locator 08519-2</t>
  </si>
  <si>
    <t>ZG841</t>
  </si>
  <si>
    <t>Cement výplňový skloionomerní bal. á 50 ks 0298198</t>
  </si>
  <si>
    <t>ZG842</t>
  </si>
  <si>
    <t>Pilíř pro šroubované náhrady 226.3</t>
  </si>
  <si>
    <t>ZG856</t>
  </si>
  <si>
    <t>Prostředek na čišť.kořen.kanálků FileCare EDTA/vdw/ á 5 ks 0858649</t>
  </si>
  <si>
    <t>ZG860</t>
  </si>
  <si>
    <t>Gumička ligovací á 30 ks 400-413</t>
  </si>
  <si>
    <t>ZG862</t>
  </si>
  <si>
    <t>Gumička ligovací á 30 ks 400-446</t>
  </si>
  <si>
    <t>ZG866</t>
  </si>
  <si>
    <t>Drát ocelový 020 100-020</t>
  </si>
  <si>
    <t>ZG955</t>
  </si>
  <si>
    <t>Keramika Ceramco 3 - krystaly pro základovou pastu DE301081</t>
  </si>
  <si>
    <t>ZG958</t>
  </si>
  <si>
    <t xml:space="preserve">Keramika ceramco 3 - dentinová hmota D3 15g </t>
  </si>
  <si>
    <t>ZG959</t>
  </si>
  <si>
    <t>Keramika ceramco 3 - přirozená tavná hmota 15g DE301322</t>
  </si>
  <si>
    <t>ZG967</t>
  </si>
  <si>
    <t>Kroužky molárové dolní 6-  D/PR  880-001 až 036</t>
  </si>
  <si>
    <t>ZG968</t>
  </si>
  <si>
    <t>Kroužky molárové dolní -6  D/LV  881-001 až 036</t>
  </si>
  <si>
    <t>ZH077</t>
  </si>
  <si>
    <t>Šroub transversální 146.3</t>
  </si>
  <si>
    <t>ZH114</t>
  </si>
  <si>
    <t>Čep gutaperčový ProTaper F2 0488676</t>
  </si>
  <si>
    <t>ZH115</t>
  </si>
  <si>
    <t>Čep gutaperčový ProTaper F3 0488677</t>
  </si>
  <si>
    <t>ZH130</t>
  </si>
  <si>
    <t>Keramika Ceramco 3 - base paste á 2 ml DE301040</t>
  </si>
  <si>
    <t>ZH132</t>
  </si>
  <si>
    <t>Keramika Ceramco 3 - paste opaque A3 á 2 ml DE301047</t>
  </si>
  <si>
    <t>ZH186</t>
  </si>
  <si>
    <t>xxx</t>
  </si>
  <si>
    <t>ZH211</t>
  </si>
  <si>
    <t>Rozpouštědlo gutaperčové Guttasolv 0056615</t>
  </si>
  <si>
    <t>ZH467</t>
  </si>
  <si>
    <t>Sprej KaVo Quattrocare á 6 ks 0411.7720</t>
  </si>
  <si>
    <t>ZH672</t>
  </si>
  <si>
    <t>Pomůcka k odtažení rtů Optragate 0091610</t>
  </si>
  <si>
    <t>ZH720</t>
  </si>
  <si>
    <t>Klínek dřevěný ,á 200 ks, 551311</t>
  </si>
  <si>
    <t>ZH721</t>
  </si>
  <si>
    <t>Klínek dřevěný 521312</t>
  </si>
  <si>
    <t>ZH725</t>
  </si>
  <si>
    <t>Čep 0.4 dentaclean papírový 9003566</t>
  </si>
  <si>
    <t>ZH726</t>
  </si>
  <si>
    <t>Čep 0.4 dentaclean papírový 9003568</t>
  </si>
  <si>
    <t>ZH728</t>
  </si>
  <si>
    <t>Kyreta Scaler 397126580096</t>
  </si>
  <si>
    <t>ZH729</t>
  </si>
  <si>
    <t>Šroubovák imbus ruční intraorální 2524.3</t>
  </si>
  <si>
    <t>ZH734</t>
  </si>
  <si>
    <t>Pásek matricový ocelový Hawe 9005742</t>
  </si>
  <si>
    <t>ZH735</t>
  </si>
  <si>
    <t>Matrice pásková 0023116</t>
  </si>
  <si>
    <t>ZH736</t>
  </si>
  <si>
    <t>Pásek separační HS strips 1002860</t>
  </si>
  <si>
    <t>ZH737</t>
  </si>
  <si>
    <t>Pásek separační HS strips 1004034</t>
  </si>
  <si>
    <t>ZH738</t>
  </si>
  <si>
    <t>Pásek separační HS strips 1007539</t>
  </si>
  <si>
    <t>ZH793</t>
  </si>
  <si>
    <t>Kazeta se stojánkem 397139500190</t>
  </si>
  <si>
    <t>ZH828</t>
  </si>
  <si>
    <t>Pilíř estetický plus 525192</t>
  </si>
  <si>
    <t>ZH887</t>
  </si>
  <si>
    <t>Pilíř pro šroubované náhrady 3142.3</t>
  </si>
  <si>
    <t>ZH894</t>
  </si>
  <si>
    <t>Kotouč separační 8934A.900.220</t>
  </si>
  <si>
    <t>ZI137</t>
  </si>
  <si>
    <t>Fréza explantační 1000.3</t>
  </si>
  <si>
    <t>ZI139</t>
  </si>
  <si>
    <t>Fréza explantační 1020.3</t>
  </si>
  <si>
    <t>ZI257</t>
  </si>
  <si>
    <t>Čep gutaperčový č. 015 1559241</t>
  </si>
  <si>
    <t>ZI258</t>
  </si>
  <si>
    <t>Čep gutaperčový č. 020 1559242</t>
  </si>
  <si>
    <t>ZI402</t>
  </si>
  <si>
    <t>Dyract flow A2 2 x 1,8 g 0288131</t>
  </si>
  <si>
    <t>ZI403</t>
  </si>
  <si>
    <t>Dyract flow A3 2 x 1,8 g 0288132</t>
  </si>
  <si>
    <t>ZI519</t>
  </si>
  <si>
    <t>Pilíř pro cementované náhrady - Impladent standard 2132.2</t>
  </si>
  <si>
    <t>ZI542</t>
  </si>
  <si>
    <t>Matrice MOD á 50 ks 9005772</t>
  </si>
  <si>
    <t>ZI543</t>
  </si>
  <si>
    <t>Matrice MOD á 50 ks 9005773</t>
  </si>
  <si>
    <t>ZI545</t>
  </si>
  <si>
    <t>Matrice MOD á 50 ks 9005775</t>
  </si>
  <si>
    <t>ZI546</t>
  </si>
  <si>
    <t>Matrice MOD á 50 ks 9005774</t>
  </si>
  <si>
    <t>ZI547</t>
  </si>
  <si>
    <t>Matrice MOD á 50 ks 9005776</t>
  </si>
  <si>
    <t>ZI548</t>
  </si>
  <si>
    <t>Matrice MOD á 50 ks 9005771</t>
  </si>
  <si>
    <t>ZI610</t>
  </si>
  <si>
    <t>Tekutina Ceramco 3 modeling liquid á 100 ml DE301127</t>
  </si>
  <si>
    <t>ZI639</t>
  </si>
  <si>
    <t>Matrice Cervical(set 275 ks), 580850S</t>
  </si>
  <si>
    <t>ZI642</t>
  </si>
  <si>
    <t>Kanyly odsávací Concorde II 0063655</t>
  </si>
  <si>
    <t>ZI661</t>
  </si>
  <si>
    <t>Drát VPD Coaxial 100-258</t>
  </si>
  <si>
    <t>ZI664</t>
  </si>
  <si>
    <t>Tahy gumové intraor.-medium 5/16" 407-051S</t>
  </si>
  <si>
    <t>ZI665</t>
  </si>
  <si>
    <t>Drát VPD Coaxial 100-259</t>
  </si>
  <si>
    <t>ZI666</t>
  </si>
  <si>
    <t>Zámky elite medium twin set. 022 707-298</t>
  </si>
  <si>
    <t>ZI894</t>
  </si>
  <si>
    <t>Čep 04 dentaclean gutaperčové 9003564</t>
  </si>
  <si>
    <t>ZI909</t>
  </si>
  <si>
    <t>Disk dia.superflex-červený SF358.514.220</t>
  </si>
  <si>
    <t>ZI929</t>
  </si>
  <si>
    <t>Čep papírový ProTaper F2 á 180 ks 0488682</t>
  </si>
  <si>
    <t>ZI932</t>
  </si>
  <si>
    <t>Čep gutaperčový ProTaper F4 - F5 0448679</t>
  </si>
  <si>
    <t>ZJ038</t>
  </si>
  <si>
    <t>Jehla jednorázová Septoject, á 100 ks 0038505</t>
  </si>
  <si>
    <t>ZJ039</t>
  </si>
  <si>
    <t>Adhezivum Xeno V 2,5 ml 9021650</t>
  </si>
  <si>
    <t>ZJ177</t>
  </si>
  <si>
    <t>Implantát D 3,7 BIO 0151:3</t>
  </si>
  <si>
    <t>ZJ178</t>
  </si>
  <si>
    <t>Implantát D 5,1 BIO 1551:3</t>
  </si>
  <si>
    <t>ZJ288</t>
  </si>
  <si>
    <t>Gumička ligovací á 30 ks 400-422</t>
  </si>
  <si>
    <t>ZJ564</t>
  </si>
  <si>
    <t>Drát ocelový 19 x 25 101-420</t>
  </si>
  <si>
    <t>ZJ750</t>
  </si>
  <si>
    <t>Protahováček H-File 073 031 010</t>
  </si>
  <si>
    <t>ZJ751</t>
  </si>
  <si>
    <t>Protahováček H-File 073 031 015</t>
  </si>
  <si>
    <t>ZJ752</t>
  </si>
  <si>
    <t>Protahováček H-File 073 031 020</t>
  </si>
  <si>
    <t>ZJ753</t>
  </si>
  <si>
    <t>Pilník K-File 063 031 010</t>
  </si>
  <si>
    <t>ZJ754</t>
  </si>
  <si>
    <t>Pilník K-File 063 031 015</t>
  </si>
  <si>
    <t>ZJ755</t>
  </si>
  <si>
    <t>Pronikač K-Reamers 053031010</t>
  </si>
  <si>
    <t>ZJ756</t>
  </si>
  <si>
    <t>Pronikač K-Reamers 053031015</t>
  </si>
  <si>
    <t>ZJ757</t>
  </si>
  <si>
    <t>Pronikač K-Reamers 053031020</t>
  </si>
  <si>
    <t>ZJ766</t>
  </si>
  <si>
    <t>Pryskyřice LC Block-out resin sada UD240</t>
  </si>
  <si>
    <t>ZK393</t>
  </si>
  <si>
    <t>Gel gelato jahoda 530300</t>
  </si>
  <si>
    <t>ZK418</t>
  </si>
  <si>
    <t>Zámky silver star slot 22 sada 710-398</t>
  </si>
  <si>
    <t>ZK443</t>
  </si>
  <si>
    <t>Pomůcka k odtažení rtů Optragate 0091612</t>
  </si>
  <si>
    <t>ZK605</t>
  </si>
  <si>
    <t>Kanyla RMO FLI 46 A08745</t>
  </si>
  <si>
    <t>ZK606</t>
  </si>
  <si>
    <t>Kanyla RMO FLI 27 A08737</t>
  </si>
  <si>
    <t>ZK607</t>
  </si>
  <si>
    <t>Kanyla RMO FLI 37 A08746</t>
  </si>
  <si>
    <t>ZK608</t>
  </si>
  <si>
    <t>Kanyla RMO FLI 26 A08735</t>
  </si>
  <si>
    <t>ZK609</t>
  </si>
  <si>
    <t>Kanyla RMO FLI 36 A08744</t>
  </si>
  <si>
    <t>ZK610</t>
  </si>
  <si>
    <t>Kanyla RMO FLI 17 A08736</t>
  </si>
  <si>
    <t>ZK611</t>
  </si>
  <si>
    <t>Kanyla RMO FLI 47 A08747</t>
  </si>
  <si>
    <t>ZK616</t>
  </si>
  <si>
    <t>Kanyla RMO FLI 16 A08734</t>
  </si>
  <si>
    <t>ZK836</t>
  </si>
  <si>
    <t>Gumička ligovací 400-400</t>
  </si>
  <si>
    <t>ZL180</t>
  </si>
  <si>
    <t xml:space="preserve">Ingoty LT IPS e-max Press barva A2 bal. á 5 ks IV605274 </t>
  </si>
  <si>
    <t>ZL183</t>
  </si>
  <si>
    <t>Ingoty LT IPS e-max Press barva D2 bal. á 5 ks IV626311</t>
  </si>
  <si>
    <t>ZL232</t>
  </si>
  <si>
    <t>Lžíce otiskovací 150-223-00</t>
  </si>
  <si>
    <t>ZL404</t>
  </si>
  <si>
    <t>Tácek na nástroje 0022074</t>
  </si>
  <si>
    <t>ZL411</t>
  </si>
  <si>
    <t>Cement pryskyřičný RelyX U 200 9026798</t>
  </si>
  <si>
    <t>ZL440</t>
  </si>
  <si>
    <t>Předvrtávač pro DT Light velikost 0</t>
  </si>
  <si>
    <t>ZL441</t>
  </si>
  <si>
    <t>Předvrtávač pro DT Light velikost 1</t>
  </si>
  <si>
    <t>ZL442</t>
  </si>
  <si>
    <t>Předvrtávač pro DT Light velikost 2</t>
  </si>
  <si>
    <t>ZL443</t>
  </si>
  <si>
    <t>Předvrtávač pro DT Light velikost 3</t>
  </si>
  <si>
    <t>ZL444</t>
  </si>
  <si>
    <t>Matrice Hawe adapt 1202581202</t>
  </si>
  <si>
    <t>ZL445</t>
  </si>
  <si>
    <t>Matrice Hawe adapt 1204581204</t>
  </si>
  <si>
    <t>ZL446</t>
  </si>
  <si>
    <t>Matrice Hawe adapt 1208581208</t>
  </si>
  <si>
    <t>ZL447</t>
  </si>
  <si>
    <t>Matrice Hawe adapt 1207581207</t>
  </si>
  <si>
    <t>ZL448</t>
  </si>
  <si>
    <t>Matrice Hawe adapt 1205581205</t>
  </si>
  <si>
    <t>ZL455</t>
  </si>
  <si>
    <t xml:space="preserve">Pilíř estetický plus pro cementované náhrady 15252 </t>
  </si>
  <si>
    <t>ZL469</t>
  </si>
  <si>
    <t>Filtek Ultimate A2-B nanokompozitní materiál 9025146</t>
  </si>
  <si>
    <t>ZL474</t>
  </si>
  <si>
    <t>Zavaděč implantátů mechanický 0524.3</t>
  </si>
  <si>
    <t>ZL487</t>
  </si>
  <si>
    <t>Pásky brousící kovové 4 x 0,10 mm bal. á 12 ks SU304</t>
  </si>
  <si>
    <t>ZL488</t>
  </si>
  <si>
    <t>Pásky brousící kovové 6 x 0,10 mm bal. á 12 ks 1SU306</t>
  </si>
  <si>
    <t>ZL566</t>
  </si>
  <si>
    <t>Drát ocelový prut. á 10 ks 025 100-052</t>
  </si>
  <si>
    <t>ZL567</t>
  </si>
  <si>
    <t>Drát ocelový prut. 022D 100-013</t>
  </si>
  <si>
    <t>ZL568</t>
  </si>
  <si>
    <t>Drát ocelový prut. 025D 100-015</t>
  </si>
  <si>
    <t>ZL574</t>
  </si>
  <si>
    <t>Cement výplňový skloionomerní 0120164</t>
  </si>
  <si>
    <t>ZL575</t>
  </si>
  <si>
    <t>Filtek Ultimate Flowable A2 nanokompozitní materiál 9025772</t>
  </si>
  <si>
    <t>ZL576</t>
  </si>
  <si>
    <t>Filtek Ultimate Flowable A3 nanokompozitní materiál 9025773</t>
  </si>
  <si>
    <t>ZL587</t>
  </si>
  <si>
    <t>Blána na koferdam nic tone rubber nam medium 13227</t>
  </si>
  <si>
    <t>ZL588</t>
  </si>
  <si>
    <t>Korunka provizorní bal. á 5 ks 0400201</t>
  </si>
  <si>
    <t>ZL589</t>
  </si>
  <si>
    <t>Korunka provizorní bal. á 5 ks 0400244</t>
  </si>
  <si>
    <t>ZL590</t>
  </si>
  <si>
    <t>Korunka provizorní bal. á 5 ks 0400245</t>
  </si>
  <si>
    <t>ZL591</t>
  </si>
  <si>
    <t>Korunka provizorní bal. á 5 ks 0400213</t>
  </si>
  <si>
    <t>ZL592</t>
  </si>
  <si>
    <t>Korunka provizorní bal. á 5 ks 0400242</t>
  </si>
  <si>
    <t>ZL593</t>
  </si>
  <si>
    <t>Korunka provizorní bal. á 5 ks 0400243</t>
  </si>
  <si>
    <t>ZL594</t>
  </si>
  <si>
    <t>Korunka provizorní bal. á 5 ks 0400214</t>
  </si>
  <si>
    <t>ZL620</t>
  </si>
  <si>
    <t>Čep papírový ISO 35 1BT930.35</t>
  </si>
  <si>
    <t>ZL621</t>
  </si>
  <si>
    <t>Čep papírový ISO 30</t>
  </si>
  <si>
    <t>ZL622</t>
  </si>
  <si>
    <t xml:space="preserve">Štětečky jednorázové bílé měkké, á 50 ks, DC702008 </t>
  </si>
  <si>
    <t>ZL649</t>
  </si>
  <si>
    <t>Fisurit F 1180</t>
  </si>
  <si>
    <t>ZL650</t>
  </si>
  <si>
    <t>Speedex Medium IX4986</t>
  </si>
  <si>
    <t>ZL660</t>
  </si>
  <si>
    <t>Drát ocelový prut 017 x 025 bal. á 10 ks 100-049</t>
  </si>
  <si>
    <t>ZL687</t>
  </si>
  <si>
    <t>Čep papírový konický /06/ 45-80  IXP640X</t>
  </si>
  <si>
    <t>ZL699</t>
  </si>
  <si>
    <t>Opal effect 1 á 20g IV593275</t>
  </si>
  <si>
    <t>ZL700</t>
  </si>
  <si>
    <t>Opal effect 2 á 20g IV593276</t>
  </si>
  <si>
    <t>ZL702</t>
  </si>
  <si>
    <t>Gingiva opaquer pink á 3g IV593287</t>
  </si>
  <si>
    <t>ZL703</t>
  </si>
  <si>
    <t>Opaquer A4 á 3g IV593164</t>
  </si>
  <si>
    <t>ZL704</t>
  </si>
  <si>
    <t>Opaquer D2 á 3g IV593173</t>
  </si>
  <si>
    <t>ZL705</t>
  </si>
  <si>
    <t>Tekutina Build-UP liquid IV593352</t>
  </si>
  <si>
    <t>ZL706</t>
  </si>
  <si>
    <t>Hmota zatmelovací IPS Vest Press Speed á 50/100G IVV595587</t>
  </si>
  <si>
    <t>ZL707</t>
  </si>
  <si>
    <t>Tekutina pro zatmelovací hmotu IPS Vest Press Speed á 1000 ml IVV595591</t>
  </si>
  <si>
    <t>ZL708</t>
  </si>
  <si>
    <t>Implantát astra tech 24933</t>
  </si>
  <si>
    <t>ZL709</t>
  </si>
  <si>
    <t>Váleček vhojovací 24584</t>
  </si>
  <si>
    <t>ZL710</t>
  </si>
  <si>
    <t>Implantát astra tech 24952</t>
  </si>
  <si>
    <t>ZL713</t>
  </si>
  <si>
    <t>Pilník K-File 397144519082</t>
  </si>
  <si>
    <t>ZL788</t>
  </si>
  <si>
    <t>Signum Margin 1x 4g M4  4951004A</t>
  </si>
  <si>
    <t>ZB277</t>
  </si>
  <si>
    <t>Pronikač K-File 063 025 015</t>
  </si>
  <si>
    <t>ZB842</t>
  </si>
  <si>
    <t>Upravovač voskových valů 69600010</t>
  </si>
  <si>
    <t>ZC304</t>
  </si>
  <si>
    <t>Stomaflex varnish /lak/ 140 g 4817330</t>
  </si>
  <si>
    <t>ZC469</t>
  </si>
  <si>
    <t>Superpont pulvis 500 g 4321751</t>
  </si>
  <si>
    <t>ZD141</t>
  </si>
  <si>
    <t>Pasta ochran.pro ledování RO227-01</t>
  </si>
  <si>
    <t>ZD215</t>
  </si>
  <si>
    <t>Nůž na sádru Buffalo 6R 620003518</t>
  </si>
  <si>
    <t>ZD220</t>
  </si>
  <si>
    <t>Nůž na sádru Buffalo 7R TD21260</t>
  </si>
  <si>
    <t>ZD448</t>
  </si>
  <si>
    <t>Kelímek odlév.fornax D5 1205004116</t>
  </si>
  <si>
    <t>ZD542</t>
  </si>
  <si>
    <t>Kalíšek míchací silikon 25 ml BT453.2</t>
  </si>
  <si>
    <t>ZD577</t>
  </si>
  <si>
    <t>Kalíšek míchací silikon 75 ml BT4536.3</t>
  </si>
  <si>
    <t>ZD580</t>
  </si>
  <si>
    <t>Kladívko laborat.ocelové 397128520111</t>
  </si>
  <si>
    <t>ZD826</t>
  </si>
  <si>
    <t>Nástroj modelovací LeCron 155520180</t>
  </si>
  <si>
    <t>ZE001</t>
  </si>
  <si>
    <t>Páska separační barevná 565038</t>
  </si>
  <si>
    <t>ZE041</t>
  </si>
  <si>
    <t>Fréza tvrdokovová 5485.060</t>
  </si>
  <si>
    <t>ZE412</t>
  </si>
  <si>
    <t>Nůž modelovací 175 mm ME155520222</t>
  </si>
  <si>
    <t>ZE413</t>
  </si>
  <si>
    <t>Nůž na sádru 180 mm 121520050</t>
  </si>
  <si>
    <t>ZF583</t>
  </si>
  <si>
    <t>Víčko na kalíšky IX4814</t>
  </si>
  <si>
    <t>ZG539</t>
  </si>
  <si>
    <t>Roztok Gingiva liquid 540213</t>
  </si>
  <si>
    <t>ZH124</t>
  </si>
  <si>
    <t>Pronikač K-File 063 025 010</t>
  </si>
  <si>
    <t>ZH895</t>
  </si>
  <si>
    <t>Mandrel 303.204.050</t>
  </si>
  <si>
    <t>ZI405</t>
  </si>
  <si>
    <t>Jehla jednorázová septoject G25 0,5 x 42 mm á 100 ks 0038500</t>
  </si>
  <si>
    <t>ZJ369</t>
  </si>
  <si>
    <t>Remanium 2000+ kovová slitina á 1000g DM10260010</t>
  </si>
  <si>
    <t>ZL184</t>
  </si>
  <si>
    <t>Ingoty LT IPS e-max Press barva D3 bal. á 5 ks IV605281</t>
  </si>
  <si>
    <t>ZL701</t>
  </si>
  <si>
    <t>Opal effect violet á 20g IV593280</t>
  </si>
  <si>
    <t>ZL795</t>
  </si>
  <si>
    <t>Korunka provizorní M+ W sada 0100295</t>
  </si>
  <si>
    <t>ZL796</t>
  </si>
  <si>
    <t>Vlákno zubní Oral-Satin Tape 0498822</t>
  </si>
  <si>
    <t>ZL797</t>
  </si>
  <si>
    <t>Vlákno retrakční Ultrapak  sada 509230</t>
  </si>
  <si>
    <t>ZL798</t>
  </si>
  <si>
    <t>Guma leštící Alphaflex špička 860032</t>
  </si>
  <si>
    <t>ZL799</t>
  </si>
  <si>
    <t>Guma leštící Alphaflex kalíšek 860034</t>
  </si>
  <si>
    <t>ZL834</t>
  </si>
  <si>
    <t>Implantát astra tech 24963</t>
  </si>
  <si>
    <t>ZC827</t>
  </si>
  <si>
    <t>Implantát STI-BIO-C D4/L14 0421:3</t>
  </si>
  <si>
    <t>ZD077</t>
  </si>
  <si>
    <t>Spofacryl orig.100g A 3,5</t>
  </si>
  <si>
    <t>ZE061</t>
  </si>
  <si>
    <t>Drát NiTi 18 x 25 101-449</t>
  </si>
  <si>
    <t>ZB349</t>
  </si>
  <si>
    <t>Plnič 093 025 025</t>
  </si>
  <si>
    <t>ZF489</t>
  </si>
  <si>
    <t>Drát NiTi 18 x 25 101-448</t>
  </si>
  <si>
    <t>ZL299</t>
  </si>
  <si>
    <t>Čtvereček dry tips zelený 0031500</t>
  </si>
  <si>
    <t>ZC412</t>
  </si>
  <si>
    <t>Plnič 093 025 030</t>
  </si>
  <si>
    <t>ZJ795</t>
  </si>
  <si>
    <t>Stříkačka Elastomer ES71209</t>
  </si>
  <si>
    <t>ZD210</t>
  </si>
  <si>
    <t>Zarážka silikonová ke kořenov. nástrojům 943540142</t>
  </si>
  <si>
    <t>ZE521</t>
  </si>
  <si>
    <t>Matrice Hawe adapt 581201203</t>
  </si>
  <si>
    <t>ZF676</t>
  </si>
  <si>
    <t>Superpont dentin 100g 4324220</t>
  </si>
  <si>
    <t>ZI906</t>
  </si>
  <si>
    <t>Disk dia.superflex-červený ED350.514.220</t>
  </si>
  <si>
    <t>ZF494</t>
  </si>
  <si>
    <t>Drát ocelový 19 x 25 101-034</t>
  </si>
  <si>
    <t>ZC525</t>
  </si>
  <si>
    <t xml:space="preserve">PEESO 070 á 6 ks 183.15.204.070 </t>
  </si>
  <si>
    <t>ZC918</t>
  </si>
  <si>
    <t>Háček operační Crimpable Ball Hooks 430-010</t>
  </si>
  <si>
    <t>ZL859</t>
  </si>
  <si>
    <t>Pilíř estetický plus pro cementované náhrady úzký 45202</t>
  </si>
  <si>
    <t>ZD337</t>
  </si>
  <si>
    <t>Disk dia SF 605.514.220</t>
  </si>
  <si>
    <t>ZK081</t>
  </si>
  <si>
    <t>Pilník K - File 063 025 045</t>
  </si>
  <si>
    <t>ZI261</t>
  </si>
  <si>
    <t>Čep gutaperčový sada 15-40 1559249</t>
  </si>
  <si>
    <t>ZC326</t>
  </si>
  <si>
    <t>Kartáček na kořen.nástroje 14360NI</t>
  </si>
  <si>
    <t>ZC386</t>
  </si>
  <si>
    <t>Kavitan pro A3 4113312</t>
  </si>
  <si>
    <t>ZC547</t>
  </si>
  <si>
    <t xml:space="preserve">PEESO 090 á 6 ks 183.15.204.090 </t>
  </si>
  <si>
    <t>ZG418</t>
  </si>
  <si>
    <t>Podložka plastová vel.9 HK64500721</t>
  </si>
  <si>
    <t>ZE329</t>
  </si>
  <si>
    <t>Implantát astra tech 24943</t>
  </si>
  <si>
    <t>ZL835</t>
  </si>
  <si>
    <t>Šroubek krycí 24448</t>
  </si>
  <si>
    <t>ZB498</t>
  </si>
  <si>
    <t>Kartáček čistící na vrtáčky 9002460</t>
  </si>
  <si>
    <t>ZG415</t>
  </si>
  <si>
    <t>Manžeta silikonová vel.9 HK64500729</t>
  </si>
  <si>
    <t>ZD525</t>
  </si>
  <si>
    <t>Dia disk FL 365.524.450</t>
  </si>
  <si>
    <t>ZG166</t>
  </si>
  <si>
    <t>Nástroj modelovací Zahle zelený HSL030-00</t>
  </si>
  <si>
    <t>ZG413</t>
  </si>
  <si>
    <t>Manžeta silikonová vel.3 HK64500727</t>
  </si>
  <si>
    <t>ZE370</t>
  </si>
  <si>
    <t>Alphaflex</t>
  </si>
  <si>
    <t>ZC439</t>
  </si>
  <si>
    <t>Superacryl plus  0  a 500 gr pl 4328411</t>
  </si>
  <si>
    <t>ZD399</t>
  </si>
  <si>
    <t>Vosk korunkový-modrý 50 g 232</t>
  </si>
  <si>
    <t>ZG416</t>
  </si>
  <si>
    <t>Podložka plastová vel.6 HK64500720</t>
  </si>
  <si>
    <t>ZD874</t>
  </si>
  <si>
    <t>Fréza heatles bílá HFB 7 mon. 7HFB</t>
  </si>
  <si>
    <t>ZD353</t>
  </si>
  <si>
    <t>Plnič 093 025 035</t>
  </si>
  <si>
    <t>ZG414</t>
  </si>
  <si>
    <t>Manžeta silikonová vel.6 HK64500728</t>
  </si>
  <si>
    <t>ZI907</t>
  </si>
  <si>
    <t>Disk dia.superflex-modrý ED350.524.220</t>
  </si>
  <si>
    <t>ZG417</t>
  </si>
  <si>
    <t>Podložka plastová vel.3 HK64500719</t>
  </si>
  <si>
    <t>ZI908</t>
  </si>
  <si>
    <t>Disk dia.superflex-žlutý ED353.504.220</t>
  </si>
  <si>
    <t>ZD871</t>
  </si>
  <si>
    <t>Fréza heatles bílá HFB 1 mon. 1HFB</t>
  </si>
  <si>
    <t>ZG421</t>
  </si>
  <si>
    <t xml:space="preserve">Drát tvrdý Interdent 0,6 mm, 3 m </t>
  </si>
  <si>
    <t>ZF134</t>
  </si>
  <si>
    <t>Pilíř přímý standard D3.7/d4.8/L1 1132.3</t>
  </si>
  <si>
    <t>ZF631</t>
  </si>
  <si>
    <t>Stomaflex light 130g 100065</t>
  </si>
  <si>
    <t>ZK624</t>
  </si>
  <si>
    <t>Exkavátor č.2 2,2 mm/2,2 mm 0081668</t>
  </si>
  <si>
    <t>ZK291</t>
  </si>
  <si>
    <t>Adhesor orig. 80 g  N 3  4111113</t>
  </si>
  <si>
    <t>ZF445</t>
  </si>
  <si>
    <t>Váleček vhojovací D3.7/d5.2/L6 3722.3</t>
  </si>
  <si>
    <t>ZK259</t>
  </si>
  <si>
    <t>Pásky brous.kov. 8 x 10 mm, á 12 ks, 1SU308</t>
  </si>
  <si>
    <t>ZL243</t>
  </si>
  <si>
    <t>Pilíř pro cementované náhrady angulovaný úzký 15192</t>
  </si>
  <si>
    <t>ZK258</t>
  </si>
  <si>
    <t>Čípek Guttaperchový ISO 35  BT935.35</t>
  </si>
  <si>
    <t>ZG722</t>
  </si>
  <si>
    <t>Matrice classic plus 055752</t>
  </si>
  <si>
    <t>ZL894</t>
  </si>
  <si>
    <t>Aplikátor M+W MicroTips modrý 0200507</t>
  </si>
  <si>
    <t>ZK182</t>
  </si>
  <si>
    <t>Dycal 4401</t>
  </si>
  <si>
    <t>ZF152</t>
  </si>
  <si>
    <t>Zavaděč - prodlužovací klíč 2024.3</t>
  </si>
  <si>
    <t>ZC403</t>
  </si>
  <si>
    <t>Nástroj na zubní kámen 147510030</t>
  </si>
  <si>
    <t>ZI716</t>
  </si>
  <si>
    <t>Pilíř pro cementované náhrady - angulovaný 4142.3</t>
  </si>
  <si>
    <t>ZC426</t>
  </si>
  <si>
    <t>Pilíř pro šroubované náhrady 1142.3</t>
  </si>
  <si>
    <t>ZK234</t>
  </si>
  <si>
    <t>Pilíř FreeShape 1257.3</t>
  </si>
  <si>
    <t>ZD358</t>
  </si>
  <si>
    <t>Candulor-ukotvení č.502 á 20 ks 57-1602</t>
  </si>
  <si>
    <t>ZB409</t>
  </si>
  <si>
    <t>Exkavátor 148510136</t>
  </si>
  <si>
    <t>ZG158</t>
  </si>
  <si>
    <t>Vlákno wedjets na kofferdam 0035117</t>
  </si>
  <si>
    <t>ZC446</t>
  </si>
  <si>
    <t>Kroužek molárový horní +7 H/LV  887-001 až 036</t>
  </si>
  <si>
    <t>ZG111</t>
  </si>
  <si>
    <t>ZG770</t>
  </si>
  <si>
    <t>Šroubovák do ráčny krátký 4224.3</t>
  </si>
  <si>
    <t>ZG110</t>
  </si>
  <si>
    <t>ZK252</t>
  </si>
  <si>
    <t>Zeta Plus 900 ml 003-540107</t>
  </si>
  <si>
    <t>ZK257</t>
  </si>
  <si>
    <t>Čípek Guttaperchový ISO 30  BT935.30</t>
  </si>
  <si>
    <t>ZK290</t>
  </si>
  <si>
    <t>Stay Put vel.0 extra jemné IX055194</t>
  </si>
  <si>
    <t>ZC419</t>
  </si>
  <si>
    <t>Ena katalyzátor (Micerium) COSM300D</t>
  </si>
  <si>
    <t>ZL929</t>
  </si>
  <si>
    <t xml:space="preserve">Systém leštící OPTI 1 STEP Polisher refill plamínek bal. á 12 ks 5808001 </t>
  </si>
  <si>
    <t>ZL892</t>
  </si>
  <si>
    <t>Matrice Matrix Strip Softrix 5906</t>
  </si>
  <si>
    <t>ZJ896</t>
  </si>
  <si>
    <t>Nádobka s míchadlem pro vakuovou míchačku Twister 700 ml RE18200700</t>
  </si>
  <si>
    <t>ZL893</t>
  </si>
  <si>
    <t>Aplikátor M+W MicroTips žluté 0200506</t>
  </si>
  <si>
    <t>ZK233</t>
  </si>
  <si>
    <t>Drát ocelový 0,019 x 0,025 40 mm 101-040</t>
  </si>
  <si>
    <t>ZC379</t>
  </si>
  <si>
    <t>Aqasil Ultra LV Regular 4x50ml  DT678779</t>
  </si>
  <si>
    <t>ZG858</t>
  </si>
  <si>
    <t>Gumička ligovací á 30 ks 400-431</t>
  </si>
  <si>
    <t>ZL942</t>
  </si>
  <si>
    <t>Filtek Ultimate A3-D nanokompozitní materiál 9025140</t>
  </si>
  <si>
    <t>ZL944</t>
  </si>
  <si>
    <t>Vlákno M + W zubní 0000876</t>
  </si>
  <si>
    <t>ZH083</t>
  </si>
  <si>
    <t>Kamínek na Zirkonoxid-malé vajíčko Z667</t>
  </si>
  <si>
    <t>ZE816</t>
  </si>
  <si>
    <t>Tetric Ceram HB 4 g  A3</t>
  </si>
  <si>
    <t>ZG950</t>
  </si>
  <si>
    <t>Guma leštící stargloss pro opracování keramiky špička modrá EDR2020</t>
  </si>
  <si>
    <t>ZH078</t>
  </si>
  <si>
    <t>Kamínek na Zirkonoxid-kulička Z602</t>
  </si>
  <si>
    <t>ZH081</t>
  </si>
  <si>
    <t>Kamínek na Zirkonoxid-špička Z652</t>
  </si>
  <si>
    <t>ZH079</t>
  </si>
  <si>
    <t>Kamínek na Zirkonoxid-nízký váleček Z623</t>
  </si>
  <si>
    <t>ZL957</t>
  </si>
  <si>
    <t>Deep dentin A4 á 20 g IV593214</t>
  </si>
  <si>
    <t>ZG296</t>
  </si>
  <si>
    <t>OptiBond FL 0036191</t>
  </si>
  <si>
    <t>ZC338</t>
  </si>
  <si>
    <t>Adhesor orig. 80 g  N 4  4111114</t>
  </si>
  <si>
    <t>ZL966</t>
  </si>
  <si>
    <t>Transpa incizal TI 2 á 20 g IV593263</t>
  </si>
  <si>
    <t>ZL967</t>
  </si>
  <si>
    <t>Transpa incizal TI 3 á 20 g IV593264</t>
  </si>
  <si>
    <t>ZK236</t>
  </si>
  <si>
    <t>Cement Ketac silver aplicap refill bal. á 50 ks 010-37010</t>
  </si>
  <si>
    <t>ZG952</t>
  </si>
  <si>
    <t>Guma leštící stargloss pro opracování keramiky špička růžová EDR2030</t>
  </si>
  <si>
    <t>ZH086</t>
  </si>
  <si>
    <t>Kamínek na Zirkonoxid-kónus Z736</t>
  </si>
  <si>
    <t>ZD286</t>
  </si>
  <si>
    <t>Dentalon Plus M 20 g  HK65041111</t>
  </si>
  <si>
    <t>ZG954</t>
  </si>
  <si>
    <t>Guma leštící stargloss pro opracování keramiky špička šedá EDR2040</t>
  </si>
  <si>
    <t>ZG393</t>
  </si>
  <si>
    <t>Šroub ortodontický - Hyrax, á 10 ks, 602-801-30</t>
  </si>
  <si>
    <t>ZG861</t>
  </si>
  <si>
    <t>Gumička ligovací á 30 ks 400-430</t>
  </si>
  <si>
    <t>ZE068</t>
  </si>
  <si>
    <t>Gumička ligovací 400-410</t>
  </si>
  <si>
    <t>ZL998</t>
  </si>
  <si>
    <t>Tělísko skenovací IMPLADENT D3,7 1801.00</t>
  </si>
  <si>
    <t>ZG406</t>
  </si>
  <si>
    <t>Preci-clix Female yellow á 6 ks 1231</t>
  </si>
  <si>
    <t>ZF488</t>
  </si>
  <si>
    <t>Drát twist 0175 100-209</t>
  </si>
  <si>
    <t>ZM050</t>
  </si>
  <si>
    <t>Hmota otiskovací silikonová express XT Putty soft 9018679</t>
  </si>
  <si>
    <t>ZI685</t>
  </si>
  <si>
    <t>Pilník K-File 397144518772</t>
  </si>
  <si>
    <t>ZD137</t>
  </si>
  <si>
    <t>Cement na fixaci Ena cem. (Micerium)</t>
  </si>
  <si>
    <t>ZF188</t>
  </si>
  <si>
    <t>Tetric Evo Flow 2 g  A1</t>
  </si>
  <si>
    <t>ZC489</t>
  </si>
  <si>
    <t>Caviton 30 g GC 001MSCJ</t>
  </si>
  <si>
    <t>ZL989</t>
  </si>
  <si>
    <t>Korunka provizorní protemp crown - kit 0420260</t>
  </si>
  <si>
    <t>ZL956</t>
  </si>
  <si>
    <t>Deep dentin A3,5 á 20 g IV593213</t>
  </si>
  <si>
    <t>ZL964</t>
  </si>
  <si>
    <t>Transpa - blue á 20 g IV593284</t>
  </si>
  <si>
    <t>ZL963</t>
  </si>
  <si>
    <t>Transpa - neutral á 20 g IV60099</t>
  </si>
  <si>
    <t>ZH722</t>
  </si>
  <si>
    <t>Matrice Fender Wedge 58122XS</t>
  </si>
  <si>
    <t>ZL946</t>
  </si>
  <si>
    <t>Dvojháček bal. á 20 ks 430-004</t>
  </si>
  <si>
    <t>ZL960</t>
  </si>
  <si>
    <t>Dentin D 2 á 20 g IV593239</t>
  </si>
  <si>
    <t>ZI933</t>
  </si>
  <si>
    <t>Čep papírový ProTaper F3 0488683</t>
  </si>
  <si>
    <t>ZK307</t>
  </si>
  <si>
    <t>Drát laboratorní 0,5 kg  C0450-05</t>
  </si>
  <si>
    <t>ZL962</t>
  </si>
  <si>
    <t>Opal effect 4 á 20g IV593278</t>
  </si>
  <si>
    <t>ZL961</t>
  </si>
  <si>
    <t>Dentin D 3 á 20 g IV593240</t>
  </si>
  <si>
    <t>ZL931</t>
  </si>
  <si>
    <t xml:space="preserve">Systém leštící OPTI 1 STEP Polisher refill disk bal. á 12 ks 5808003 </t>
  </si>
  <si>
    <t>ZL943</t>
  </si>
  <si>
    <t>Vlákno zubní super floss 0098890</t>
  </si>
  <si>
    <t>ZJ566</t>
  </si>
  <si>
    <t>Rely abond primer bond 001-1002</t>
  </si>
  <si>
    <t>ZH084</t>
  </si>
  <si>
    <t>Kamínek na Zirkonoxid-čočka Z772</t>
  </si>
  <si>
    <t>ZH082</t>
  </si>
  <si>
    <t>Kamínek na Zirkonoxid-vajíčko Z660</t>
  </si>
  <si>
    <t>ZL930</t>
  </si>
  <si>
    <t xml:space="preserve">Systém leštící OPTI 1 STEP Polisher refill kalíšek bal. á 12 ks 5808001 </t>
  </si>
  <si>
    <t>ZM048</t>
  </si>
  <si>
    <t>Gel hemostatický ViscoStat Clear 0076205</t>
  </si>
  <si>
    <t>ZM052</t>
  </si>
  <si>
    <t>Hmota otiskovací silikonová express XT Ligh Body A 9018671</t>
  </si>
  <si>
    <t>ZM047</t>
  </si>
  <si>
    <t>Hmota otiskovací silikonová aquasil ultra LV/RS- A 0188206</t>
  </si>
  <si>
    <t>ZL955</t>
  </si>
  <si>
    <t>Deep dentin A3 á 20 g IV593212</t>
  </si>
  <si>
    <t>ZL958</t>
  </si>
  <si>
    <t>Dentin A 2 á 20 g IV593227</t>
  </si>
  <si>
    <t>ZL965</t>
  </si>
  <si>
    <t>Transpa incizal TI 1 á 20 g IV593262</t>
  </si>
  <si>
    <t>ZI725</t>
  </si>
  <si>
    <t>Separator Ivocron á 30 ml IV3652</t>
  </si>
  <si>
    <t>ZE944</t>
  </si>
  <si>
    <t>Polírka elastická meisinger 9573U</t>
  </si>
  <si>
    <t>ZG155</t>
  </si>
  <si>
    <t>Čepy papírové 550 02 35</t>
  </si>
  <si>
    <t>ZH131</t>
  </si>
  <si>
    <t>Keramika Ceramco 3 - paste opaque A2 á 2 ml DE301046</t>
  </si>
  <si>
    <t>ZE590</t>
  </si>
  <si>
    <t>Dentiplast 20g</t>
  </si>
  <si>
    <t>ZC407</t>
  </si>
  <si>
    <t>Pronikač 053 025 025 A</t>
  </si>
  <si>
    <t>ZG156</t>
  </si>
  <si>
    <t>Čepy papírové 550 02 40</t>
  </si>
  <si>
    <t>ZC564</t>
  </si>
  <si>
    <t>Oralium 1 g  1700/O</t>
  </si>
  <si>
    <t>ZE596</t>
  </si>
  <si>
    <t>Drát CNA prut 018 101-004</t>
  </si>
  <si>
    <t>ZD338</t>
  </si>
  <si>
    <t>Opaquer IPS-InLine/PoM A-D A 3 IV593162</t>
  </si>
  <si>
    <t>ZD532</t>
  </si>
  <si>
    <t>Opaquer IPS-Inline/PoM A-D D3 IV593174</t>
  </si>
  <si>
    <t>ZM093</t>
  </si>
  <si>
    <t>Řetízek elast. silver 400-370C</t>
  </si>
  <si>
    <t>ZH673</t>
  </si>
  <si>
    <t>Nůž vykrajovací Colténe 0026281</t>
  </si>
  <si>
    <t>ZM094</t>
  </si>
  <si>
    <t>Lepidlo light bond 3 FI  primer LBS3F</t>
  </si>
  <si>
    <t>ZM092</t>
  </si>
  <si>
    <t>Drát CNA prut 016 101-003</t>
  </si>
  <si>
    <t>ZE945</t>
  </si>
  <si>
    <t>Polírka elastická meisinger 9573S</t>
  </si>
  <si>
    <t>ZC253</t>
  </si>
  <si>
    <t>Čep 06 dentaclean papírový 9019140</t>
  </si>
  <si>
    <t>ZK680</t>
  </si>
  <si>
    <t>Čep 06 papírový 9019142</t>
  </si>
  <si>
    <t>ZD444</t>
  </si>
  <si>
    <t>Opaquer IPS-InLine/PoM A-D A3,5 IV593163</t>
  </si>
  <si>
    <t>ZB196</t>
  </si>
  <si>
    <t>Šití prolen 4/0 bal. á 36 ks EH7151H</t>
  </si>
  <si>
    <t>ZB215</t>
  </si>
  <si>
    <t>Šití safil fialový 3/0 bal. á 36 ks C1048041</t>
  </si>
  <si>
    <t>ZB443</t>
  </si>
  <si>
    <t>Šití silkam černý 4/0 bal. á 36 ks C0760137</t>
  </si>
  <si>
    <t>ZB447</t>
  </si>
  <si>
    <t>Šití silkam černý 3/0 bal. á 36 ks C0760145</t>
  </si>
  <si>
    <t>ZB461</t>
  </si>
  <si>
    <t>Šití silkam černý 3/0 bal. á 36 ks C0760307</t>
  </si>
  <si>
    <t>ZB978</t>
  </si>
  <si>
    <t>Šití dafilon modrý 5/0 bal. á 36 ks C0932124</t>
  </si>
  <si>
    <t>ZC151</t>
  </si>
  <si>
    <t>Šití safil quick 3/0 bal. á 36 ks C1046014</t>
  </si>
  <si>
    <t>ZJ019</t>
  </si>
  <si>
    <t>Šití chirlac braided violet 2/0 bal. á 24ks PG 0260</t>
  </si>
  <si>
    <t>ZA956</t>
  </si>
  <si>
    <t>Šití dafilon modrý 6/0 bal. á 36 ks C0936022</t>
  </si>
  <si>
    <t>ZB444</t>
  </si>
  <si>
    <t>Šití silkam černý 4/0 bal. á 36 ks C0761290</t>
  </si>
  <si>
    <t>ZH392</t>
  </si>
  <si>
    <t>Šití safil quick 3/0 bal. á 36 ks C1046030</t>
  </si>
  <si>
    <t>ZI407</t>
  </si>
  <si>
    <t>Šití premilen bal. á 36 ks C0090211</t>
  </si>
  <si>
    <t>ZA360</t>
  </si>
  <si>
    <t>Jehla sterican 0,5 x 25 mm oranžová 9186158</t>
  </si>
  <si>
    <t>ZA833</t>
  </si>
  <si>
    <t>Jehla injekční 0,8 x   40 mm zelená 4657527</t>
  </si>
  <si>
    <t>ZA834</t>
  </si>
  <si>
    <t>Jehla injekční 0,7 x   40 mm černá 4660021</t>
  </si>
  <si>
    <t>ZC305</t>
  </si>
  <si>
    <t>Jehla injekční 0,4 x   20 mm šedá 4657705</t>
  </si>
  <si>
    <t>ZD370</t>
  </si>
  <si>
    <t>Rukavice nitril promedica bez p.M á 100 ks 98897</t>
  </si>
  <si>
    <t>ZD655</t>
  </si>
  <si>
    <t>Rukavice latex s p. S 942150 - povoleno pouze pro ÚČOCH a KZL již se nevyrábí</t>
  </si>
  <si>
    <t>ZD657</t>
  </si>
  <si>
    <t>Rukavice latex s p. M 942151- povoleno pouze pro ÚČOCH a KZL již se nevyrábí</t>
  </si>
  <si>
    <t>ZD658</t>
  </si>
  <si>
    <t>Rukavice latex s p. L 942152 - povoleno pouze pro ÚČOCH a KZL již se nevyrábí</t>
  </si>
  <si>
    <t>ZE993</t>
  </si>
  <si>
    <t>Rukavice operační ansell sensi - touch vel. 6,5 bal. á 40 párů 8050152</t>
  </si>
  <si>
    <t>ZI757</t>
  </si>
  <si>
    <t>Rukavice vinyl bez p. S á 100 ks EFEKTVR02</t>
  </si>
  <si>
    <t>ZI758</t>
  </si>
  <si>
    <t>Rukavice vinyl bez p. M á 100 ks EFEKTVR03</t>
  </si>
  <si>
    <t>ZJ594</t>
  </si>
  <si>
    <t>Rukavice nitril Sterling bez p., á 200 ks XS 13938</t>
  </si>
  <si>
    <t>ZK473</t>
  </si>
  <si>
    <t>Rukavice operační latexové s pudrem ansell medigrip plus vel. 6,0 302922</t>
  </si>
  <si>
    <t>ZK474</t>
  </si>
  <si>
    <t>Rukavice operační latexové s pudrem ansell medigrip plus vel. 6,5 302923</t>
  </si>
  <si>
    <t>ZK475</t>
  </si>
  <si>
    <t>Rukavice operační latexové s pudrem ansell medigrip plus vel. 7,0 302924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</si>
  <si>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</si>
  <si>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</si>
  <si>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</si>
  <si>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</si>
  <si>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ZL071</t>
  </si>
  <si>
    <t>Rukavice operační gammex bez pudru PF EnLite vel. 6,5 353383</t>
  </si>
  <si>
    <t>ZL131</t>
  </si>
  <si>
    <t>Rukavice nitril promedica bez p.L á 100 ks 98898</t>
  </si>
  <si>
    <t>ZL388</t>
  </si>
  <si>
    <t>Rukavice nitril promedica bez p.S á 100 ks 98896</t>
  </si>
  <si>
    <t>ZC063</t>
  </si>
  <si>
    <t>Rukavice latex bez p. M 9421615 - povoleno pouze pro ÚČOCH a KZL</t>
  </si>
  <si>
    <t>ZI760</t>
  </si>
  <si>
    <t>Rukavice nitril Sterling bez p.S á 200 ks 13940</t>
  </si>
  <si>
    <t>ZK094</t>
  </si>
  <si>
    <t>Rukavice latex s p. M kartón 2000 ks 8955565 - povoleno pouze pro ÚČOCH a KZL</t>
  </si>
  <si>
    <t>ZK098</t>
  </si>
  <si>
    <t>Rukavice latex s p. L kartón 2000 ks 8958867 - povoleno pouze pro ÚČOCH a KZL</t>
  </si>
  <si>
    <t>ZK093</t>
  </si>
  <si>
    <t>Rukavice latex s p. S kartón 2000 ks 8958864 - povoleno pouze pro ÚČOCH a KZL</t>
  </si>
  <si>
    <t>ZL949</t>
  </si>
  <si>
    <t>Rukavice nitril promedica bez p. L bílé 6N á 100 ks 9399W4</t>
  </si>
  <si>
    <t>ZL948</t>
  </si>
  <si>
    <t>Rukavice nitril promedica bez p. M bílé 6N á 100 ks 9399W3</t>
  </si>
  <si>
    <t>ZA568</t>
  </si>
  <si>
    <t>Rukavice latex premium s pudrem XS bal. á 100 ks 1016863 - povoleno pouze pro ÚČOCH a KZL</t>
  </si>
  <si>
    <t>ZM051</t>
  </si>
  <si>
    <t>Rukavice nitril promedica bez p. S bílé 6N á 100 ks 9399W2</t>
  </si>
  <si>
    <t>900553</t>
  </si>
  <si>
    <t>-KYS.CHLOROVOD.35% P.A. UN 1789    1000 ML</t>
  </si>
  <si>
    <t>804536</t>
  </si>
  <si>
    <t xml:space="preserve">-Diagnostikum připr. </t>
  </si>
  <si>
    <t xml:space="preserve">014 - Pracoviště praktického zubního lékaře             </t>
  </si>
  <si>
    <t xml:space="preserve">015 - Pracoviště čelistní ortopedie                     </t>
  </si>
  <si>
    <t>014</t>
  </si>
  <si>
    <t>4</t>
  </si>
  <si>
    <t>0060080</t>
  </si>
  <si>
    <t xml:space="preserve">                                                  </t>
  </si>
  <si>
    <t>0060300</t>
  </si>
  <si>
    <t>0070001</t>
  </si>
  <si>
    <t>0070011</t>
  </si>
  <si>
    <t>0071042</t>
  </si>
  <si>
    <t>0071111</t>
  </si>
  <si>
    <t>0071112</t>
  </si>
  <si>
    <t>0071114</t>
  </si>
  <si>
    <t>0071132</t>
  </si>
  <si>
    <t>0071601</t>
  </si>
  <si>
    <t>0072001</t>
  </si>
  <si>
    <t>0072041</t>
  </si>
  <si>
    <t>0072301</t>
  </si>
  <si>
    <t>0072331</t>
  </si>
  <si>
    <t>0074001</t>
  </si>
  <si>
    <t>0076081</t>
  </si>
  <si>
    <t>0080001</t>
  </si>
  <si>
    <t>0080002</t>
  </si>
  <si>
    <t>0080004</t>
  </si>
  <si>
    <t>0080011</t>
  </si>
  <si>
    <t>0080012</t>
  </si>
  <si>
    <t>0080021</t>
  </si>
  <si>
    <t>0080031</t>
  </si>
  <si>
    <t>0080051</t>
  </si>
  <si>
    <t>0080061</t>
  </si>
  <si>
    <t>0081041</t>
  </si>
  <si>
    <t>0081042</t>
  </si>
  <si>
    <t>0081052</t>
  </si>
  <si>
    <t>0081062</t>
  </si>
  <si>
    <t>0081101</t>
  </si>
  <si>
    <t>0081102</t>
  </si>
  <si>
    <t>0081112</t>
  </si>
  <si>
    <t>0081114</t>
  </si>
  <si>
    <t>0081115</t>
  </si>
  <si>
    <t>0081123</t>
  </si>
  <si>
    <t>0081124</t>
  </si>
  <si>
    <t>0081132</t>
  </si>
  <si>
    <t>0081202</t>
  </si>
  <si>
    <t>0081203</t>
  </si>
  <si>
    <t>0081222</t>
  </si>
  <si>
    <t>0081231</t>
  </si>
  <si>
    <t>0081251</t>
  </si>
  <si>
    <t>0081303</t>
  </si>
  <si>
    <t>0081311</t>
  </si>
  <si>
    <t>0081312</t>
  </si>
  <si>
    <t>0081531</t>
  </si>
  <si>
    <t>0081532</t>
  </si>
  <si>
    <t>0081601</t>
  </si>
  <si>
    <t>0081611</t>
  </si>
  <si>
    <t>0081612</t>
  </si>
  <si>
    <t>0081621</t>
  </si>
  <si>
    <t>0081631</t>
  </si>
  <si>
    <t>0082001</t>
  </si>
  <si>
    <t>0082002</t>
  </si>
  <si>
    <t>0082011</t>
  </si>
  <si>
    <t>0082014</t>
  </si>
  <si>
    <t>0082021</t>
  </si>
  <si>
    <t>0082105</t>
  </si>
  <si>
    <t>0082114</t>
  </si>
  <si>
    <t>0082115</t>
  </si>
  <si>
    <t>0082201</t>
  </si>
  <si>
    <t>0082204</t>
  </si>
  <si>
    <t>0082205</t>
  </si>
  <si>
    <t>0082211</t>
  </si>
  <si>
    <t>0082213</t>
  </si>
  <si>
    <t>0082301</t>
  </si>
  <si>
    <t>0082311</t>
  </si>
  <si>
    <t>0082320</t>
  </si>
  <si>
    <t>0082331</t>
  </si>
  <si>
    <t>0082332</t>
  </si>
  <si>
    <t>0082351</t>
  </si>
  <si>
    <t>0082352</t>
  </si>
  <si>
    <t>0082353</t>
  </si>
  <si>
    <t>0082354</t>
  </si>
  <si>
    <t>0083001</t>
  </si>
  <si>
    <t>0083002</t>
  </si>
  <si>
    <t>0083003</t>
  </si>
  <si>
    <t>0084021</t>
  </si>
  <si>
    <t>0099999</t>
  </si>
  <si>
    <t>0171132</t>
  </si>
  <si>
    <t>0181115</t>
  </si>
  <si>
    <t>0181132</t>
  </si>
  <si>
    <t>0181231</t>
  </si>
  <si>
    <t>9999999</t>
  </si>
  <si>
    <t>0081051</t>
  </si>
  <si>
    <t>0072311</t>
  </si>
  <si>
    <t>0081073</t>
  </si>
  <si>
    <t>0060068</t>
  </si>
  <si>
    <t>0082104</t>
  </si>
  <si>
    <t>V</t>
  </si>
  <si>
    <t xml:space="preserve">09547  </t>
  </si>
  <si>
    <t>REGULAČNÍ POPLATEK -- POJIŠTĚNEC OD ÚHRADY POPLATK</t>
  </si>
  <si>
    <t xml:space="preserve">09543  </t>
  </si>
  <si>
    <t>REGULAČNÍ POPLATEK ZA NÁVŠTĚVU -- POPLATEK UHRAZEN</t>
  </si>
  <si>
    <t xml:space="preserve">00914  </t>
  </si>
  <si>
    <t xml:space="preserve">VYHODNOCENÍ ORTOPANTOMOGRAMU                      </t>
  </si>
  <si>
    <t xml:space="preserve">00913  </t>
  </si>
  <si>
    <t xml:space="preserve">ZHOTOVENÍ ORTOPANTOMOGRAMU                        </t>
  </si>
  <si>
    <t xml:space="preserve">00911  </t>
  </si>
  <si>
    <t xml:space="preserve">ZHOTOVENÍ EXTRAORÁLNÍHO RENTGENOVÉHO SNÍMKU       </t>
  </si>
  <si>
    <t xml:space="preserve">00951  </t>
  </si>
  <si>
    <t>CHIRURGIE TVRDÝCH TKÁNÍ DUTINY ÚSTNÍ MALÉHO ROZSAH</t>
  </si>
  <si>
    <t xml:space="preserve">00910  </t>
  </si>
  <si>
    <t xml:space="preserve">ZHOTOVENÍ INTRAORÁLNÍHO RENTGENOVÉHO SNÍMKU       </t>
  </si>
  <si>
    <t xml:space="preserve">00950  </t>
  </si>
  <si>
    <t xml:space="preserve">EXTRAKCE STÁLÉHO ZUBU                             </t>
  </si>
  <si>
    <t xml:space="preserve">00952  </t>
  </si>
  <si>
    <t>CHIRURGIE TVRDÝCH TKÁNÍ DUTINY ÚSTNÍ VELKÉHO ROZSA</t>
  </si>
  <si>
    <t xml:space="preserve">00955  </t>
  </si>
  <si>
    <t>CHIRURGIE MĚKKÝCH TKÁNÍ DUTINY ÚSTNÍ A JEJÍHO OKOL</t>
  </si>
  <si>
    <t xml:space="preserve">00934  </t>
  </si>
  <si>
    <t>CHIRURGICKÁ LÉČBA ONEMOCNĚNÍ PARODONTU VELKÉHO ROZ</t>
  </si>
  <si>
    <t xml:space="preserve">00961  </t>
  </si>
  <si>
    <t xml:space="preserve">OŠETŘENÍ KOMPLIKACÍ CHIRURGICKÝCH VÝKONŮ V DUTINĚ </t>
  </si>
  <si>
    <t xml:space="preserve">00901  </t>
  </si>
  <si>
    <t>OPAKOVANÉ KOMPLEXNÍ VYŠETŘENÍ A OŠETŘENÍ REGISTROV</t>
  </si>
  <si>
    <t xml:space="preserve">00916  </t>
  </si>
  <si>
    <t xml:space="preserve">ANESTEZIE NA FORAMEN MANDIBULAE A INFRAORBITALE   </t>
  </si>
  <si>
    <t xml:space="preserve">00938  </t>
  </si>
  <si>
    <t>PŘECHODNÉ DLAHY KE STABILIZACI ZUBŮ S OSLABENÝM PA</t>
  </si>
  <si>
    <t xml:space="preserve">00923  </t>
  </si>
  <si>
    <t>KONZERVATIVNÍ LÉČBA KOMPLIKACÍ ZUBNÍHO KAZU - STÁL</t>
  </si>
  <si>
    <t xml:space="preserve">00974  </t>
  </si>
  <si>
    <t xml:space="preserve">ODEVZDÁNÍ STOMATOLOGICKÉHO VÝROBKU                </t>
  </si>
  <si>
    <t xml:space="preserve">00970  </t>
  </si>
  <si>
    <t>SEJMUTÍ FIXNÍ NÁHRADY - ZA KAŽDOU PILÍŘOVOU KONSTR</t>
  </si>
  <si>
    <t xml:space="preserve">00906  </t>
  </si>
  <si>
    <t>STOMATOLOGICKÉ OŠETŘENÍ POJIŠTĚNCE DO 6 LET NEBO H</t>
  </si>
  <si>
    <t xml:space="preserve">00917  </t>
  </si>
  <si>
    <t xml:space="preserve">ANESTEZIE INFILTRAČNÍ                             </t>
  </si>
  <si>
    <t xml:space="preserve">00947  </t>
  </si>
  <si>
    <t>PÉČE O REGISTROVANÉHO POJIŠTĚNCE NAD 18 LET VĚKU I</t>
  </si>
  <si>
    <t xml:space="preserve">00949  </t>
  </si>
  <si>
    <t xml:space="preserve">EXTRAKCE DOČASNÉHO ZUBU                           </t>
  </si>
  <si>
    <t xml:space="preserve">00903  </t>
  </si>
  <si>
    <t xml:space="preserve">VYŽÁDANÉ VYŠETŘENí ODBORNÍKEM NEBO SPECIALISTOU   </t>
  </si>
  <si>
    <t xml:space="preserve">00956  </t>
  </si>
  <si>
    <t xml:space="preserve">00971  </t>
  </si>
  <si>
    <t xml:space="preserve">PROVIZORNÍ OCHRANNÁ KORUNKA                       </t>
  </si>
  <si>
    <t xml:space="preserve">00935  </t>
  </si>
  <si>
    <t xml:space="preserve">SUBGINGIVÁLNÍ OŠETŘENÍ                            </t>
  </si>
  <si>
    <t xml:space="preserve">00963  </t>
  </si>
  <si>
    <t xml:space="preserve">INJEKCE I.M., I.V., I.D., S.C.                    </t>
  </si>
  <si>
    <t xml:space="preserve">00925  </t>
  </si>
  <si>
    <t>KONZERVATIVNÍ LÉČBA KOMPLIKACÍ ZUBNÍHO KAZU II - S</t>
  </si>
  <si>
    <t xml:space="preserve">00907  </t>
  </si>
  <si>
    <t>STOMATOLOGICKÉ OŠETŘENÍ  POJIŠTĚNCE OD 6 DO 15 LET</t>
  </si>
  <si>
    <t xml:space="preserve">00931  </t>
  </si>
  <si>
    <t xml:space="preserve">KOMPLEXNÍ LÉČBA CHRONICKÝCH ONEMOCNĚNÍ PARODONTU  </t>
  </si>
  <si>
    <t xml:space="preserve">00940  </t>
  </si>
  <si>
    <t>KOMPLEXNÍ VYŠETŘENÍ A NÁVRH LÉČBY ONEMOCNĚNÍ ÚSTNÍ</t>
  </si>
  <si>
    <t xml:space="preserve">00945  </t>
  </si>
  <si>
    <t xml:space="preserve">CÍLENÉ VYŠETŘENÍ                                  </t>
  </si>
  <si>
    <t xml:space="preserve">00959  </t>
  </si>
  <si>
    <t xml:space="preserve">INTRAORÁLNÍ INCIZE                                </t>
  </si>
  <si>
    <t xml:space="preserve">00972  </t>
  </si>
  <si>
    <t xml:space="preserve">00922  </t>
  </si>
  <si>
    <t xml:space="preserve">OŠETŘENÍ ZUBNÍHO KAZU - DOČASNÝ ZUB               </t>
  </si>
  <si>
    <t xml:space="preserve">00909  </t>
  </si>
  <si>
    <t xml:space="preserve">KLINICKÉ STOMATOLOGICKÉ VYŠETŘENÍ                 </t>
  </si>
  <si>
    <t xml:space="preserve">00946  </t>
  </si>
  <si>
    <t xml:space="preserve">00921  </t>
  </si>
  <si>
    <t xml:space="preserve">OŠETŘENÍ ZUBNÍHO KAZU - STÁLÝ ZUB                 </t>
  </si>
  <si>
    <t xml:space="preserve">00953  </t>
  </si>
  <si>
    <t xml:space="preserve">CHIRURGICKÉ OŠETŘOVÁNÍ RETENCE ZUBŮ               </t>
  </si>
  <si>
    <t xml:space="preserve">00973  </t>
  </si>
  <si>
    <t xml:space="preserve">OPRAVA NEBO ÚPRAVA SNÍMATELNÉ NÁHRADY V ORDINACI  </t>
  </si>
  <si>
    <t xml:space="preserve">00933  </t>
  </si>
  <si>
    <t>CHIRURGICKÁ LÉČBA ONEMOCNĚNÍ PARODONTU MALÉHO ROZS</t>
  </si>
  <si>
    <t xml:space="preserve">00954  </t>
  </si>
  <si>
    <t>KONZERVAČNĚ - CHIRURGICKÁ LÉČBA KOMPLIKACÍ ZUBNÍHO</t>
  </si>
  <si>
    <t xml:space="preserve">00920  </t>
  </si>
  <si>
    <t>OŠETŘENÍ ZUBNÍHO KAZU - STÁLÝ ZUB - FOTOKOMPOZITNÍ</t>
  </si>
  <si>
    <t xml:space="preserve">00908  </t>
  </si>
  <si>
    <t>AKUTNÍ OŠETŘENÍ A VYŠETŘENÍ NEREGISTROVANÉHO POJIŠ</t>
  </si>
  <si>
    <t xml:space="preserve">00902  </t>
  </si>
  <si>
    <t xml:space="preserve">PÉČE O REGISTROVANÉHO POJIŠTĚNCE NAD 18 LET VĚKU  </t>
  </si>
  <si>
    <t xml:space="preserve">00941  </t>
  </si>
  <si>
    <t>KONTROLNÍ VYŠETŘENÍ A LÉČBA ONEMOCNĚNÍ ÚSTNÍ SLIZN</t>
  </si>
  <si>
    <t xml:space="preserve">00960  </t>
  </si>
  <si>
    <t xml:space="preserve">ZEVNÍ INCIZE                                      </t>
  </si>
  <si>
    <t xml:space="preserve">00932  </t>
  </si>
  <si>
    <t xml:space="preserve">LÉČBA CHRONICKÝCH ONEMOCNĚNÍ PARODONTU            </t>
  </si>
  <si>
    <t xml:space="preserve">00904  </t>
  </si>
  <si>
    <t>STOMATOLOGICKÉ VYŠETŘENÍ REGISTROVANÉHO POJIŠTĚNCE</t>
  </si>
  <si>
    <t xml:space="preserve">00962  </t>
  </si>
  <si>
    <t>KONZERVATIVNÍ LÉČBA TEMPOROMANDIBULÁRNÍCH PORUCH (</t>
  </si>
  <si>
    <t xml:space="preserve">99999  </t>
  </si>
  <si>
    <t xml:space="preserve">Nespecifikovany vykon                             </t>
  </si>
  <si>
    <t xml:space="preserve">00936  </t>
  </si>
  <si>
    <t xml:space="preserve">ODEBRÁNÍ A ZAJIŠTĚNÍ PŘENOSU TRANSPLANTÁTU        </t>
  </si>
  <si>
    <t xml:space="preserve">00975  </t>
  </si>
  <si>
    <t xml:space="preserve">00915  </t>
  </si>
  <si>
    <t xml:space="preserve">ZHOTOVENÍ TELERENTGENOVÉHO SNÍMKU LBI             </t>
  </si>
  <si>
    <t xml:space="preserve">00943  </t>
  </si>
  <si>
    <t xml:space="preserve">MĚŘENÍ GALVANICKÝCH PROUDŮ                        </t>
  </si>
  <si>
    <t xml:space="preserve">00924  </t>
  </si>
  <si>
    <t>KONZERVATIVNÍ LÉČBA KOMPLIKACÍ ZUBNÍHO KAZU - DOČA</t>
  </si>
  <si>
    <t xml:space="preserve">00937  </t>
  </si>
  <si>
    <t xml:space="preserve">ARTIKULACE CHRUPU                                 </t>
  </si>
  <si>
    <t xml:space="preserve">00912  </t>
  </si>
  <si>
    <t xml:space="preserve">NÁPLŇ SLINNÉ ŽLÁZY KONTRASTNÍ LÁTKOU              </t>
  </si>
  <si>
    <t xml:space="preserve">00900  </t>
  </si>
  <si>
    <t>KOMPLEXNÍ VYŠETŘENÍ STOMATOLOGEM PŘI REGISTRACI PO</t>
  </si>
  <si>
    <t>015</t>
  </si>
  <si>
    <t>0074021</t>
  </si>
  <si>
    <t>0076001</t>
  </si>
  <si>
    <t>0076011</t>
  </si>
  <si>
    <t>0076012</t>
  </si>
  <si>
    <t>0076014</t>
  </si>
  <si>
    <t>0076017</t>
  </si>
  <si>
    <t>0076030</t>
  </si>
  <si>
    <t>0076031</t>
  </si>
  <si>
    <t>0076033</t>
  </si>
  <si>
    <t>0076034</t>
  </si>
  <si>
    <t>0076036</t>
  </si>
  <si>
    <t>0076037</t>
  </si>
  <si>
    <t>0076040</t>
  </si>
  <si>
    <t>0076041</t>
  </si>
  <si>
    <t>0076070</t>
  </si>
  <si>
    <t>0076071</t>
  </si>
  <si>
    <t>0076080</t>
  </si>
  <si>
    <t>0086001</t>
  </si>
  <si>
    <t>0086021</t>
  </si>
  <si>
    <t>0086031</t>
  </si>
  <si>
    <t>0086033</t>
  </si>
  <si>
    <t>0086034</t>
  </si>
  <si>
    <t>0086037</t>
  </si>
  <si>
    <t>0086041</t>
  </si>
  <si>
    <t>0086071</t>
  </si>
  <si>
    <t>0086080</t>
  </si>
  <si>
    <t>0086081</t>
  </si>
  <si>
    <t>0070002</t>
  </si>
  <si>
    <t>0070004</t>
  </si>
  <si>
    <t>0072201</t>
  </si>
  <si>
    <t xml:space="preserve">00989  </t>
  </si>
  <si>
    <t xml:space="preserve">ANALÝZA ORTODONTICKÝCH MODELŮ                     </t>
  </si>
  <si>
    <t xml:space="preserve">00981  </t>
  </si>
  <si>
    <t xml:space="preserve">DIAGNOSTIKA ORTODONTICKÝCH ANOMÁLIÍ               </t>
  </si>
  <si>
    <t xml:space="preserve">00982  </t>
  </si>
  <si>
    <t>ZAHÁJENÍ LÉČBY ORTODONTICKÝCH ANOMÁLIÍ FIXNÍM ORTO</t>
  </si>
  <si>
    <t xml:space="preserve">00988  </t>
  </si>
  <si>
    <t xml:space="preserve">ANALÝZA TELERENTGENOVÉHO SNÍMKU LBI               </t>
  </si>
  <si>
    <t xml:space="preserve">00994  </t>
  </si>
  <si>
    <t>ZAHÁJENÍ LÉČBY ORTODONTICKÝCH ANOMÁLIÍ MALÝM FIXNÍ</t>
  </si>
  <si>
    <t xml:space="preserve">00983  </t>
  </si>
  <si>
    <t xml:space="preserve">KONTROLA LÉČBY ORTODONTICKÝCH ANOMÁLIÍ S POUŽITÍM </t>
  </si>
  <si>
    <t xml:space="preserve">00985  </t>
  </si>
  <si>
    <t xml:space="preserve">UKONČENÍ LÉČBY ORTODONTICKÝCH ANOMÁLIÍ S POUŽITÍM </t>
  </si>
  <si>
    <t xml:space="preserve">00986  </t>
  </si>
  <si>
    <t>KONTROLA VE FÁZI RETENCE NEBO AKTIVNÍ SLEDOVÁNÍ VE</t>
  </si>
  <si>
    <t xml:space="preserve">00987  </t>
  </si>
  <si>
    <t xml:space="preserve">STANOVENÍ FÁZE RŮSTU                              </t>
  </si>
  <si>
    <t xml:space="preserve">00984  </t>
  </si>
  <si>
    <t>KONTROLA LÉČBY ORTODONTICKÝCH ANOMÁLIÍ JINÝMI POST</t>
  </si>
  <si>
    <t xml:space="preserve">00990  </t>
  </si>
  <si>
    <t xml:space="preserve">DIAGNOSTICKÁ PŘESTAVBA ORTODONTICKÉHO MODELU      </t>
  </si>
  <si>
    <t xml:space="preserve">00993  </t>
  </si>
  <si>
    <t xml:space="preserve">NAVÁZÁNÍ PARCIÁLNÍHO OBLOUKU                      </t>
  </si>
  <si>
    <t xml:space="preserve">00992  </t>
  </si>
  <si>
    <t xml:space="preserve">NASAZENÍ EXTRAORÁLNÍHO TAHU NEBO OBLIČEJOVÉ MASKY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</si>
</sst>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&quot;Kč&quot;_-;\-* #,##0.00\ &quot;Kč&quot;_-;_-* &quot;-&quot;??\ &quot;Kč&quot;_-;_-@_-"/>
    <numFmt numFmtId="165" formatCode="#\ ###\ ###\ ##0"/>
    <numFmt numFmtId="170" formatCode="#,##0,"/>
    <numFmt numFmtId="172" formatCode="0.000"/>
    <numFmt numFmtId="173" formatCode="#.##0"/>
    <numFmt numFmtId="174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1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4"/>
      <color indexed="63"/>
      <name val="Arial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  <font>
      <sz val="20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10"/>
      <color indexed="63"/>
      <name val="Calibri"/>
      <family val="2"/>
      <charset val="238"/>
    </font>
    <font>
      <b/>
      <sz val="10"/>
      <color indexed="63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</patternFill>
    </fill>
    <fill>
      <patternFill patternType="solid">
        <fgColor theme="3" tint="0.79995117038483843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9"/>
      </top>
      <bottom style="medium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6">
    <xf numFmtId="0" fontId="0" fillId="0" borderId="0"/>
    <xf numFmtId="0" fontId="2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26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12" fillId="0" borderId="0"/>
    <xf numFmtId="0" fontId="13" fillId="0" borderId="0"/>
    <xf numFmtId="0" fontId="4" fillId="0" borderId="0"/>
    <xf numFmtId="0" fontId="12" fillId="0" borderId="0"/>
    <xf numFmtId="0" fontId="12" fillId="0" borderId="0"/>
    <xf numFmtId="0" fontId="4" fillId="0" borderId="0"/>
    <xf numFmtId="0" fontId="14" fillId="0" borderId="0"/>
    <xf numFmtId="0" fontId="12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2" fillId="0" borderId="0"/>
    <xf numFmtId="0" fontId="24" fillId="0" borderId="0"/>
    <xf numFmtId="0" fontId="25" fillId="0" borderId="0"/>
    <xf numFmtId="0" fontId="30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6" fillId="0" borderId="0"/>
    <xf numFmtId="0" fontId="26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61">
    <xf numFmtId="0" fontId="0" fillId="0" borderId="0" xfId="0"/>
    <xf numFmtId="0" fontId="31" fillId="2" borderId="16" xfId="80" applyFont="1" applyFill="1" applyBorder="1"/>
    <xf numFmtId="0" fontId="32" fillId="2" borderId="17" xfId="80" applyFont="1" applyFill="1" applyBorder="1"/>
    <xf numFmtId="3" fontId="32" fillId="2" borderId="18" xfId="80" applyNumberFormat="1" applyFont="1" applyFill="1" applyBorder="1"/>
    <xf numFmtId="10" fontId="32" fillId="2" borderId="19" xfId="80" applyNumberFormat="1" applyFont="1" applyFill="1" applyBorder="1"/>
    <xf numFmtId="0" fontId="32" fillId="4" borderId="17" xfId="80" applyFont="1" applyFill="1" applyBorder="1"/>
    <xf numFmtId="3" fontId="32" fillId="4" borderId="18" xfId="80" applyNumberFormat="1" applyFont="1" applyFill="1" applyBorder="1"/>
    <xf numFmtId="10" fontId="32" fillId="4" borderId="19" xfId="80" applyNumberFormat="1" applyFont="1" applyFill="1" applyBorder="1"/>
    <xf numFmtId="172" fontId="32" fillId="3" borderId="18" xfId="80" applyNumberFormat="1" applyFont="1" applyFill="1" applyBorder="1"/>
    <xf numFmtId="10" fontId="32" fillId="3" borderId="19" xfId="80" applyNumberFormat="1" applyFont="1" applyFill="1" applyBorder="1" applyAlignment="1"/>
    <xf numFmtId="0" fontId="33" fillId="5" borderId="0" xfId="74" applyFont="1" applyFill="1"/>
    <xf numFmtId="0" fontId="35" fillId="5" borderId="0" xfId="74" applyFont="1" applyFill="1"/>
    <xf numFmtId="3" fontId="31" fillId="5" borderId="23" xfId="80" applyNumberFormat="1" applyFont="1" applyFill="1" applyBorder="1"/>
    <xf numFmtId="10" fontId="31" fillId="5" borderId="24" xfId="80" applyNumberFormat="1" applyFont="1" applyFill="1" applyBorder="1"/>
    <xf numFmtId="3" fontId="31" fillId="5" borderId="7" xfId="80" applyNumberFormat="1" applyFont="1" applyFill="1" applyBorder="1"/>
    <xf numFmtId="10" fontId="31" fillId="5" borderId="9" xfId="80" applyNumberFormat="1" applyFont="1" applyFill="1" applyBorder="1"/>
    <xf numFmtId="3" fontId="31" fillId="5" borderId="11" xfId="80" applyNumberFormat="1" applyFont="1" applyFill="1" applyBorder="1"/>
    <xf numFmtId="10" fontId="31" fillId="5" borderId="13" xfId="80" applyNumberFormat="1" applyFont="1" applyFill="1" applyBorder="1"/>
    <xf numFmtId="0" fontId="31" fillId="5" borderId="0" xfId="80" applyFont="1" applyFill="1"/>
    <xf numFmtId="10" fontId="31" fillId="5" borderId="0" xfId="80" applyNumberFormat="1" applyFont="1" applyFill="1"/>
    <xf numFmtId="0" fontId="40" fillId="2" borderId="32" xfId="0" applyFont="1" applyFill="1" applyBorder="1" applyAlignment="1">
      <alignment vertical="top"/>
    </xf>
    <xf numFmtId="0" fontId="40" fillId="2" borderId="33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41" fillId="2" borderId="33" xfId="0" applyFont="1" applyFill="1" applyBorder="1" applyAlignment="1">
      <alignment vertical="top"/>
    </xf>
    <xf numFmtId="0" fontId="39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40" fillId="2" borderId="7" xfId="0" applyFont="1" applyFill="1" applyBorder="1" applyAlignment="1">
      <alignment horizontal="center" vertical="center"/>
    </xf>
    <xf numFmtId="0" fontId="40" fillId="2" borderId="20" xfId="0" applyFont="1" applyFill="1" applyBorder="1" applyAlignment="1">
      <alignment horizontal="center" vertical="center"/>
    </xf>
    <xf numFmtId="0" fontId="40" fillId="2" borderId="22" xfId="0" applyFont="1" applyFill="1" applyBorder="1" applyAlignment="1">
      <alignment horizontal="center" vertical="center"/>
    </xf>
    <xf numFmtId="0" fontId="40" fillId="2" borderId="21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2" xfId="0" applyFont="1" applyFill="1" applyBorder="1" applyAlignment="1">
      <alignment horizontal="center" vertical="center" wrapText="1"/>
    </xf>
    <xf numFmtId="0" fontId="39" fillId="2" borderId="22" xfId="0" applyFont="1" applyFill="1" applyBorder="1" applyAlignment="1">
      <alignment horizontal="center" vertical="center" wrapText="1"/>
    </xf>
    <xf numFmtId="3" fontId="31" fillId="5" borderId="3" xfId="80" applyNumberFormat="1" applyFont="1" applyFill="1" applyBorder="1"/>
    <xf numFmtId="3" fontId="31" fillId="5" borderId="28" xfId="80" applyNumberFormat="1" applyFont="1" applyFill="1" applyBorder="1"/>
    <xf numFmtId="3" fontId="31" fillId="5" borderId="24" xfId="80" applyNumberFormat="1" applyFont="1" applyFill="1" applyBorder="1"/>
    <xf numFmtId="3" fontId="31" fillId="5" borderId="8" xfId="80" applyNumberFormat="1" applyFont="1" applyFill="1" applyBorder="1"/>
    <xf numFmtId="3" fontId="31" fillId="5" borderId="9" xfId="80" applyNumberFormat="1" applyFont="1" applyFill="1" applyBorder="1"/>
    <xf numFmtId="3" fontId="31" fillId="5" borderId="12" xfId="80" applyNumberFormat="1" applyFont="1" applyFill="1" applyBorder="1"/>
    <xf numFmtId="3" fontId="31" fillId="5" borderId="13" xfId="80" applyNumberFormat="1" applyFont="1" applyFill="1" applyBorder="1"/>
    <xf numFmtId="3" fontId="32" fillId="2" borderId="26" xfId="80" applyNumberFormat="1" applyFont="1" applyFill="1" applyBorder="1"/>
    <xf numFmtId="3" fontId="32" fillId="2" borderId="19" xfId="80" applyNumberFormat="1" applyFont="1" applyFill="1" applyBorder="1"/>
    <xf numFmtId="3" fontId="32" fillId="4" borderId="26" xfId="80" applyNumberFormat="1" applyFont="1" applyFill="1" applyBorder="1"/>
    <xf numFmtId="3" fontId="32" fillId="4" borderId="19" xfId="80" applyNumberFormat="1" applyFont="1" applyFill="1" applyBorder="1"/>
    <xf numFmtId="172" fontId="32" fillId="3" borderId="26" xfId="80" applyNumberFormat="1" applyFont="1" applyFill="1" applyBorder="1"/>
    <xf numFmtId="172" fontId="32" fillId="3" borderId="19" xfId="80" applyNumberFormat="1" applyFont="1" applyFill="1" applyBorder="1"/>
    <xf numFmtId="0" fontId="34" fillId="2" borderId="22" xfId="74" applyFont="1" applyFill="1" applyBorder="1" applyAlignment="1">
      <alignment horizontal="center"/>
    </xf>
    <xf numFmtId="0" fontId="34" fillId="2" borderId="21" xfId="74" applyFont="1" applyFill="1" applyBorder="1" applyAlignment="1">
      <alignment horizontal="center"/>
    </xf>
    <xf numFmtId="0" fontId="34" fillId="2" borderId="23" xfId="80" applyFont="1" applyFill="1" applyBorder="1" applyAlignment="1">
      <alignment horizontal="center"/>
    </xf>
    <xf numFmtId="0" fontId="34" fillId="2" borderId="24" xfId="80" applyFont="1" applyFill="1" applyBorder="1" applyAlignment="1">
      <alignment horizontal="center"/>
    </xf>
    <xf numFmtId="0" fontId="42" fillId="0" borderId="1" xfId="0" applyFont="1" applyFill="1" applyBorder="1"/>
    <xf numFmtId="0" fontId="42" fillId="0" borderId="2" xfId="0" applyFont="1" applyFill="1" applyBorder="1"/>
    <xf numFmtId="3" fontId="32" fillId="0" borderId="26" xfId="78" applyNumberFormat="1" applyFont="1" applyFill="1" applyBorder="1" applyAlignment="1">
      <alignment horizontal="right"/>
    </xf>
    <xf numFmtId="9" fontId="32" fillId="0" borderId="26" xfId="78" applyNumberFormat="1" applyFont="1" applyFill="1" applyBorder="1" applyAlignment="1">
      <alignment horizontal="right"/>
    </xf>
    <xf numFmtId="3" fontId="32" fillId="0" borderId="19" xfId="78" applyNumberFormat="1" applyFont="1" applyFill="1" applyBorder="1" applyAlignment="1">
      <alignment horizontal="right"/>
    </xf>
    <xf numFmtId="0" fontId="34" fillId="2" borderId="20" xfId="80" applyFont="1" applyFill="1" applyBorder="1" applyAlignment="1">
      <alignment horizont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/>
    <xf numFmtId="0" fontId="35" fillId="0" borderId="0" xfId="0" applyFont="1" applyFill="1"/>
    <xf numFmtId="0" fontId="35" fillId="0" borderId="35" xfId="0" applyFont="1" applyFill="1" applyBorder="1" applyAlignment="1"/>
    <xf numFmtId="0" fontId="43" fillId="0" borderId="0" xfId="0" applyFont="1" applyFill="1" applyBorder="1" applyAlignment="1"/>
    <xf numFmtId="0" fontId="35" fillId="0" borderId="37" xfId="0" applyFont="1" applyFill="1" applyBorder="1"/>
    <xf numFmtId="0" fontId="0" fillId="0" borderId="0" xfId="0" applyFill="1"/>
    <xf numFmtId="0" fontId="0" fillId="0" borderId="37" xfId="0" applyFill="1" applyBorder="1" applyAlignment="1"/>
    <xf numFmtId="0" fontId="8" fillId="0" borderId="0" xfId="80" applyFill="1"/>
    <xf numFmtId="0" fontId="9" fillId="0" borderId="35" xfId="80" applyFont="1" applyFill="1" applyBorder="1" applyAlignment="1"/>
    <xf numFmtId="3" fontId="36" fillId="0" borderId="6" xfId="0" applyNumberFormat="1" applyFont="1" applyFill="1" applyBorder="1" applyAlignment="1">
      <alignment horizontal="right" vertical="top"/>
    </xf>
    <xf numFmtId="3" fontId="36" fillId="0" borderId="4" xfId="0" applyNumberFormat="1" applyFont="1" applyFill="1" applyBorder="1" applyAlignment="1">
      <alignment horizontal="right" vertical="top"/>
    </xf>
    <xf numFmtId="3" fontId="37" fillId="0" borderId="4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7" fillId="0" borderId="8" xfId="0" applyNumberFormat="1" applyFont="1" applyFill="1" applyBorder="1" applyAlignment="1">
      <alignment horizontal="right" vertical="top"/>
    </xf>
    <xf numFmtId="3" fontId="38" fillId="0" borderId="10" xfId="0" applyNumberFormat="1" applyFont="1" applyFill="1" applyBorder="1" applyAlignment="1">
      <alignment horizontal="right" vertical="top"/>
    </xf>
    <xf numFmtId="3" fontId="38" fillId="0" borderId="8" xfId="0" applyNumberFormat="1" applyFont="1" applyFill="1" applyBorder="1" applyAlignment="1">
      <alignment horizontal="right" vertical="top"/>
    </xf>
    <xf numFmtId="3" fontId="39" fillId="0" borderId="8" xfId="0" applyNumberFormat="1" applyFont="1" applyFill="1" applyBorder="1" applyAlignment="1">
      <alignment horizontal="right" vertical="top"/>
    </xf>
    <xf numFmtId="3" fontId="36" fillId="0" borderId="31" xfId="0" applyNumberFormat="1" applyFont="1" applyFill="1" applyBorder="1" applyAlignment="1">
      <alignment horizontal="right" vertical="top"/>
    </xf>
    <xf numFmtId="3" fontId="36" fillId="0" borderId="22" xfId="0" applyNumberFormat="1" applyFont="1" applyFill="1" applyBorder="1" applyAlignment="1">
      <alignment horizontal="right" vertical="top"/>
    </xf>
    <xf numFmtId="3" fontId="37" fillId="0" borderId="22" xfId="0" applyNumberFormat="1" applyFont="1" applyFill="1" applyBorder="1" applyAlignment="1">
      <alignment horizontal="right" vertical="top"/>
    </xf>
    <xf numFmtId="0" fontId="7" fillId="0" borderId="0" xfId="81" applyFont="1" applyFill="1"/>
    <xf numFmtId="0" fontId="10" fillId="0" borderId="35" xfId="81" applyFont="1" applyFill="1" applyBorder="1" applyAlignment="1"/>
    <xf numFmtId="0" fontId="33" fillId="0" borderId="0" xfId="49" applyFont="1" applyFill="1"/>
    <xf numFmtId="0" fontId="0" fillId="0" borderId="0" xfId="0" applyFill="1" applyAlignment="1">
      <alignment horizontal="left"/>
    </xf>
    <xf numFmtId="165" fontId="0" fillId="0" borderId="0" xfId="0" applyNumberFormat="1" applyFill="1"/>
    <xf numFmtId="9" fontId="0" fillId="0" borderId="0" xfId="0" applyNumberFormat="1" applyFill="1"/>
    <xf numFmtId="165" fontId="0" fillId="0" borderId="0" xfId="0" applyNumberFormat="1" applyFill="1" applyAlignment="1">
      <alignment horizontal="right"/>
    </xf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0" fontId="1" fillId="0" borderId="0" xfId="78" applyFill="1" applyBorder="1" applyAlignment="1"/>
    <xf numFmtId="3" fontId="1" fillId="0" borderId="0" xfId="78" applyNumberFormat="1" applyFill="1" applyBorder="1" applyAlignment="1"/>
    <xf numFmtId="3" fontId="0" fillId="0" borderId="0" xfId="0" applyNumberFormat="1" applyFill="1"/>
    <xf numFmtId="0" fontId="45" fillId="0" borderId="37" xfId="0" applyFont="1" applyFill="1" applyBorder="1" applyAlignment="1"/>
    <xf numFmtId="165" fontId="3" fillId="0" borderId="55" xfId="53" applyNumberFormat="1" applyFont="1" applyFill="1" applyBorder="1"/>
    <xf numFmtId="9" fontId="3" fillId="0" borderId="55" xfId="53" applyNumberFormat="1" applyFont="1" applyFill="1" applyBorder="1"/>
    <xf numFmtId="0" fontId="0" fillId="0" borderId="0" xfId="0" applyFill="1" applyBorder="1" applyAlignment="1"/>
    <xf numFmtId="0" fontId="0" fillId="0" borderId="0" xfId="0" applyFont="1" applyFill="1"/>
    <xf numFmtId="0" fontId="45" fillId="0" borderId="0" xfId="0" applyFont="1" applyFill="1" applyBorder="1" applyAlignment="1"/>
    <xf numFmtId="0" fontId="35" fillId="0" borderId="29" xfId="0" applyFont="1" applyFill="1" applyBorder="1" applyAlignment="1"/>
    <xf numFmtId="0" fontId="35" fillId="0" borderId="30" xfId="0" applyFont="1" applyFill="1" applyBorder="1" applyAlignment="1"/>
    <xf numFmtId="0" fontId="35" fillId="0" borderId="50" xfId="0" applyFont="1" applyFill="1" applyBorder="1" applyAlignment="1"/>
    <xf numFmtId="0" fontId="32" fillId="2" borderId="25" xfId="78" applyFont="1" applyFill="1" applyBorder="1" applyAlignment="1">
      <alignment horizontal="right"/>
    </xf>
    <xf numFmtId="3" fontId="32" fillId="2" borderId="49" xfId="78" applyNumberFormat="1" applyFont="1" applyFill="1" applyBorder="1"/>
    <xf numFmtId="0" fontId="3" fillId="2" borderId="18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left"/>
    </xf>
    <xf numFmtId="0" fontId="3" fillId="2" borderId="53" xfId="53" applyFont="1" applyFill="1" applyBorder="1" applyAlignment="1">
      <alignment horizontal="right"/>
    </xf>
    <xf numFmtId="0" fontId="29" fillId="3" borderId="7" xfId="1" applyFill="1" applyBorder="1"/>
    <xf numFmtId="0" fontId="35" fillId="0" borderId="24" xfId="0" applyFont="1" applyBorder="1" applyAlignment="1"/>
    <xf numFmtId="0" fontId="29" fillId="3" borderId="3" xfId="1" applyFill="1" applyBorder="1"/>
    <xf numFmtId="0" fontId="35" fillId="5" borderId="5" xfId="0" applyFont="1" applyFill="1" applyBorder="1"/>
    <xf numFmtId="0" fontId="29" fillId="6" borderId="3" xfId="1" applyFill="1" applyBorder="1"/>
    <xf numFmtId="0" fontId="35" fillId="5" borderId="9" xfId="0" applyFont="1" applyFill="1" applyBorder="1"/>
    <xf numFmtId="0" fontId="29" fillId="6" borderId="48" xfId="1" applyFill="1" applyBorder="1"/>
    <xf numFmtId="0" fontId="35" fillId="5" borderId="21" xfId="0" applyFont="1" applyFill="1" applyBorder="1"/>
    <xf numFmtId="0" fontId="35" fillId="5" borderId="35" xfId="0" applyFont="1" applyFill="1" applyBorder="1"/>
    <xf numFmtId="0" fontId="29" fillId="2" borderId="3" xfId="1" applyFill="1" applyBorder="1"/>
    <xf numFmtId="0" fontId="35" fillId="5" borderId="37" xfId="0" applyFont="1" applyFill="1" applyBorder="1"/>
    <xf numFmtId="0" fontId="29" fillId="4" borderId="3" xfId="1" applyFill="1" applyBorder="1"/>
    <xf numFmtId="9" fontId="37" fillId="0" borderId="5" xfId="0" applyNumberFormat="1" applyFont="1" applyFill="1" applyBorder="1" applyAlignment="1">
      <alignment horizontal="right" vertical="top"/>
    </xf>
    <xf numFmtId="9" fontId="37" fillId="0" borderId="9" xfId="0" applyNumberFormat="1" applyFont="1" applyFill="1" applyBorder="1" applyAlignment="1">
      <alignment horizontal="right" vertical="top"/>
    </xf>
    <xf numFmtId="9" fontId="39" fillId="0" borderId="9" xfId="0" applyNumberFormat="1" applyFont="1" applyFill="1" applyBorder="1" applyAlignment="1">
      <alignment horizontal="right" vertical="top"/>
    </xf>
    <xf numFmtId="9" fontId="37" fillId="0" borderId="21" xfId="0" applyNumberFormat="1" applyFont="1" applyFill="1" applyBorder="1" applyAlignment="1">
      <alignment horizontal="right" vertical="top"/>
    </xf>
    <xf numFmtId="0" fontId="0" fillId="0" borderId="0" xfId="0" applyAlignment="1"/>
    <xf numFmtId="0" fontId="3" fillId="2" borderId="26" xfId="79" applyFont="1" applyFill="1" applyBorder="1"/>
    <xf numFmtId="0" fontId="3" fillId="2" borderId="26" xfId="53" applyFont="1" applyFill="1" applyBorder="1" applyAlignment="1">
      <alignment horizontal="left"/>
    </xf>
    <xf numFmtId="3" fontId="3" fillId="2" borderId="19" xfId="53" applyNumberFormat="1" applyFont="1" applyFill="1" applyBorder="1" applyAlignment="1">
      <alignment horizontal="left"/>
    </xf>
    <xf numFmtId="165" fontId="44" fillId="0" borderId="0" xfId="78" applyNumberFormat="1" applyFont="1" applyFill="1" applyBorder="1" applyAlignment="1"/>
    <xf numFmtId="3" fontId="44" fillId="0" borderId="0" xfId="78" applyNumberFormat="1" applyFont="1" applyFill="1" applyBorder="1" applyAlignment="1"/>
    <xf numFmtId="3" fontId="34" fillId="0" borderId="28" xfId="53" applyNumberFormat="1" applyFont="1" applyFill="1" applyBorder="1"/>
    <xf numFmtId="3" fontId="34" fillId="0" borderId="24" xfId="53" applyNumberFormat="1" applyFont="1" applyFill="1" applyBorder="1"/>
    <xf numFmtId="0" fontId="0" fillId="0" borderId="0" xfId="0" applyBorder="1" applyAlignment="1"/>
    <xf numFmtId="165" fontId="34" fillId="2" borderId="23" xfId="53" applyNumberFormat="1" applyFont="1" applyFill="1" applyBorder="1" applyAlignment="1">
      <alignment horizontal="right"/>
    </xf>
    <xf numFmtId="0" fontId="0" fillId="0" borderId="37" xfId="0" applyFont="1" applyFill="1" applyBorder="1" applyAlignment="1"/>
    <xf numFmtId="0" fontId="27" fillId="0" borderId="0" xfId="0" applyFont="1" applyFill="1"/>
    <xf numFmtId="16" fontId="27" fillId="0" borderId="0" xfId="0" quotePrefix="1" applyNumberFormat="1" applyFont="1" applyFill="1"/>
    <xf numFmtId="0" fontId="27" fillId="0" borderId="0" xfId="0" quotePrefix="1" applyFont="1" applyFill="1"/>
    <xf numFmtId="172" fontId="27" fillId="0" borderId="0" xfId="0" applyNumberFormat="1" applyFont="1" applyFill="1"/>
    <xf numFmtId="173" fontId="27" fillId="0" borderId="0" xfId="0" applyNumberFormat="1" applyFont="1" applyFill="1"/>
    <xf numFmtId="3" fontId="27" fillId="0" borderId="0" xfId="0" applyNumberFormat="1" applyFont="1" applyFill="1"/>
    <xf numFmtId="0" fontId="32" fillId="0" borderId="2" xfId="78" applyFont="1" applyFill="1" applyBorder="1" applyAlignment="1">
      <alignment horizontal="left"/>
    </xf>
    <xf numFmtId="9" fontId="1" fillId="0" borderId="0" xfId="78" applyNumberFormat="1" applyFill="1" applyBorder="1" applyAlignment="1"/>
    <xf numFmtId="0" fontId="34" fillId="2" borderId="37" xfId="0" applyFont="1" applyFill="1" applyBorder="1" applyAlignment="1">
      <alignment horizontal="center"/>
    </xf>
    <xf numFmtId="170" fontId="0" fillId="0" borderId="0" xfId="0" applyNumberFormat="1" applyFill="1"/>
    <xf numFmtId="3" fontId="45" fillId="0" borderId="37" xfId="0" applyNumberFormat="1" applyFont="1" applyFill="1" applyBorder="1" applyAlignment="1"/>
    <xf numFmtId="3" fontId="3" fillId="0" borderId="54" xfId="53" applyNumberFormat="1" applyFont="1" applyFill="1" applyBorder="1"/>
    <xf numFmtId="3" fontId="3" fillId="0" borderId="55" xfId="53" applyNumberFormat="1" applyFont="1" applyFill="1" applyBorder="1"/>
    <xf numFmtId="3" fontId="3" fillId="0" borderId="56" xfId="53" applyNumberFormat="1" applyFont="1" applyFill="1" applyBorder="1"/>
    <xf numFmtId="9" fontId="45" fillId="0" borderId="37" xfId="0" applyNumberFormat="1" applyFont="1" applyFill="1" applyBorder="1" applyAlignment="1"/>
    <xf numFmtId="0" fontId="35" fillId="0" borderId="0" xfId="0" applyFont="1" applyFill="1"/>
    <xf numFmtId="3" fontId="0" fillId="0" borderId="0" xfId="0" applyNumberFormat="1"/>
    <xf numFmtId="9" fontId="0" fillId="0" borderId="0" xfId="0" applyNumberFormat="1"/>
    <xf numFmtId="0" fontId="0" fillId="0" borderId="0" xfId="0" applyBorder="1"/>
    <xf numFmtId="3" fontId="28" fillId="2" borderId="40" xfId="0" applyNumberFormat="1" applyFont="1" applyFill="1" applyBorder="1"/>
    <xf numFmtId="3" fontId="28" fillId="2" borderId="42" xfId="0" applyNumberFormat="1" applyFont="1" applyFill="1" applyBorder="1"/>
    <xf numFmtId="9" fontId="28" fillId="2" borderId="49" xfId="0" applyNumberFormat="1" applyFont="1" applyFill="1" applyBorder="1"/>
    <xf numFmtId="0" fontId="28" fillId="0" borderId="0" xfId="0" applyFont="1" applyFill="1" applyBorder="1" applyAlignment="1"/>
    <xf numFmtId="0" fontId="0" fillId="0" borderId="6" xfId="0" applyBorder="1" applyAlignment="1"/>
    <xf numFmtId="0" fontId="0" fillId="0" borderId="10" xfId="0" applyBorder="1" applyAlignment="1"/>
    <xf numFmtId="0" fontId="0" fillId="0" borderId="31" xfId="0" applyBorder="1" applyAlignment="1"/>
    <xf numFmtId="0" fontId="0" fillId="4" borderId="27" xfId="0" applyFill="1" applyBorder="1" applyAlignment="1"/>
    <xf numFmtId="0" fontId="0" fillId="3" borderId="27" xfId="0" applyFill="1" applyBorder="1" applyAlignment="1"/>
    <xf numFmtId="0" fontId="28" fillId="2" borderId="44" xfId="0" applyFont="1" applyFill="1" applyBorder="1" applyAlignment="1"/>
    <xf numFmtId="0" fontId="28" fillId="2" borderId="33" xfId="0" applyFont="1" applyFill="1" applyBorder="1" applyAlignment="1">
      <alignment horizontal="left" indent="2"/>
    </xf>
    <xf numFmtId="0" fontId="28" fillId="4" borderId="34" xfId="0" applyFont="1" applyFill="1" applyBorder="1" applyAlignment="1">
      <alignment horizontal="left" indent="2"/>
    </xf>
    <xf numFmtId="0" fontId="28" fillId="3" borderId="17" xfId="0" applyFont="1" applyFill="1" applyBorder="1" applyAlignment="1"/>
    <xf numFmtId="0" fontId="0" fillId="2" borderId="27" xfId="0" applyFill="1" applyBorder="1" applyAlignment="1"/>
    <xf numFmtId="9" fontId="0" fillId="0" borderId="8" xfId="0" applyNumberFormat="1" applyBorder="1" applyAlignment="1"/>
    <xf numFmtId="3" fontId="0" fillId="0" borderId="8" xfId="0" applyNumberFormat="1" applyBorder="1" applyAlignment="1"/>
    <xf numFmtId="9" fontId="0" fillId="2" borderId="19" xfId="0" applyNumberFormat="1" applyFill="1" applyBorder="1" applyAlignment="1"/>
    <xf numFmtId="9" fontId="0" fillId="0" borderId="9" xfId="0" applyNumberFormat="1" applyBorder="1" applyAlignment="1"/>
    <xf numFmtId="9" fontId="0" fillId="0" borderId="21" xfId="0" applyNumberFormat="1" applyBorder="1" applyAlignment="1"/>
    <xf numFmtId="9" fontId="0" fillId="0" borderId="35" xfId="0" applyNumberFormat="1" applyBorder="1" applyAlignment="1"/>
    <xf numFmtId="9" fontId="0" fillId="4" borderId="19" xfId="0" applyNumberFormat="1" applyFill="1" applyBorder="1" applyAlignment="1"/>
    <xf numFmtId="9" fontId="0" fillId="0" borderId="37" xfId="0" applyNumberFormat="1" applyBorder="1" applyAlignment="1"/>
    <xf numFmtId="9" fontId="0" fillId="3" borderId="19" xfId="0" applyNumberFormat="1" applyFill="1" applyBorder="1" applyAlignment="1"/>
    <xf numFmtId="3" fontId="0" fillId="2" borderId="26" xfId="0" applyNumberFormat="1" applyFill="1" applyBorder="1" applyAlignment="1"/>
    <xf numFmtId="3" fontId="0" fillId="0" borderId="4" xfId="0" applyNumberFormat="1" applyBorder="1" applyAlignment="1"/>
    <xf numFmtId="3" fontId="0" fillId="0" borderId="22" xfId="0" applyNumberFormat="1" applyBorder="1" applyAlignment="1"/>
    <xf numFmtId="3" fontId="0" fillId="0" borderId="0" xfId="0" applyNumberFormat="1" applyAlignment="1"/>
    <xf numFmtId="3" fontId="0" fillId="4" borderId="26" xfId="0" applyNumberFormat="1" applyFill="1" applyBorder="1" applyAlignment="1"/>
    <xf numFmtId="3" fontId="0" fillId="3" borderId="26" xfId="0" applyNumberFormat="1" applyFill="1" applyBorder="1" applyAlignment="1"/>
    <xf numFmtId="0" fontId="28" fillId="0" borderId="35" xfId="0" applyFont="1" applyFill="1" applyBorder="1" applyAlignment="1">
      <alignment horizontal="left" indent="2"/>
    </xf>
    <xf numFmtId="0" fontId="0" fillId="0" borderId="35" xfId="0" applyBorder="1" applyAlignment="1"/>
    <xf numFmtId="3" fontId="0" fillId="0" borderId="35" xfId="0" applyNumberFormat="1" applyBorder="1" applyAlignment="1"/>
    <xf numFmtId="0" fontId="29" fillId="2" borderId="16" xfId="1" applyFill="1" applyBorder="1"/>
    <xf numFmtId="0" fontId="29" fillId="0" borderId="0" xfId="1" applyFill="1"/>
    <xf numFmtId="0" fontId="29" fillId="4" borderId="32" xfId="1" applyFill="1" applyBorder="1"/>
    <xf numFmtId="0" fontId="29" fillId="4" borderId="16" xfId="1" applyFill="1" applyBorder="1"/>
    <xf numFmtId="0" fontId="29" fillId="2" borderId="33" xfId="1" applyFill="1" applyBorder="1" applyAlignment="1">
      <alignment horizontal="left" indent="2"/>
    </xf>
    <xf numFmtId="0" fontId="29" fillId="2" borderId="33" xfId="1" applyFill="1" applyBorder="1" applyAlignment="1">
      <alignment horizontal="left" indent="4"/>
    </xf>
    <xf numFmtId="0" fontId="29" fillId="4" borderId="33" xfId="1" applyFill="1" applyBorder="1" applyAlignment="1">
      <alignment horizontal="left" indent="2"/>
    </xf>
    <xf numFmtId="0" fontId="52" fillId="2" borderId="33" xfId="1" applyFont="1" applyFill="1" applyBorder="1" applyAlignment="1">
      <alignment horizontal="left" indent="2"/>
    </xf>
    <xf numFmtId="0" fontId="52" fillId="2" borderId="33" xfId="1" applyFont="1" applyFill="1" applyBorder="1" applyAlignment="1"/>
    <xf numFmtId="0" fontId="53" fillId="3" borderId="17" xfId="1" applyFont="1" applyFill="1" applyBorder="1"/>
    <xf numFmtId="0" fontId="53" fillId="2" borderId="33" xfId="1" applyFont="1" applyFill="1" applyBorder="1" applyAlignment="1"/>
    <xf numFmtId="0" fontId="53" fillId="4" borderId="17" xfId="1" applyFont="1" applyFill="1" applyBorder="1" applyAlignment="1">
      <alignment horizontal="left"/>
    </xf>
    <xf numFmtId="0" fontId="53" fillId="2" borderId="17" xfId="1" applyFont="1" applyFill="1" applyBorder="1" applyAlignment="1"/>
    <xf numFmtId="0" fontId="53" fillId="4" borderId="44" xfId="1" applyFont="1" applyFill="1" applyBorder="1" applyAlignment="1">
      <alignment horizontal="left"/>
    </xf>
    <xf numFmtId="0" fontId="53" fillId="4" borderId="33" xfId="1" applyFont="1" applyFill="1" applyBorder="1" applyAlignment="1">
      <alignment horizontal="left"/>
    </xf>
    <xf numFmtId="0" fontId="28" fillId="2" borderId="25" xfId="0" applyFont="1" applyFill="1" applyBorder="1" applyAlignment="1">
      <alignment horizontal="right"/>
    </xf>
    <xf numFmtId="170" fontId="28" fillId="0" borderId="18" xfId="0" applyNumberFormat="1" applyFont="1" applyFill="1" applyBorder="1" applyAlignment="1"/>
    <xf numFmtId="170" fontId="28" fillId="0" borderId="26" xfId="0" applyNumberFormat="1" applyFont="1" applyFill="1" applyBorder="1" applyAlignment="1"/>
    <xf numFmtId="9" fontId="28" fillId="0" borderId="39" xfId="0" applyNumberFormat="1" applyFont="1" applyFill="1" applyBorder="1" applyAlignment="1"/>
    <xf numFmtId="9" fontId="28" fillId="0" borderId="19" xfId="0" applyNumberFormat="1" applyFont="1" applyFill="1" applyBorder="1" applyAlignment="1"/>
    <xf numFmtId="170" fontId="28" fillId="0" borderId="27" xfId="0" applyNumberFormat="1" applyFont="1" applyFill="1" applyBorder="1" applyAlignment="1"/>
    <xf numFmtId="0" fontId="42" fillId="3" borderId="25" xfId="0" applyFont="1" applyFill="1" applyBorder="1" applyAlignment="1"/>
    <xf numFmtId="0" fontId="0" fillId="0" borderId="36" xfId="0" applyBorder="1" applyAlignment="1"/>
    <xf numFmtId="0" fontId="42" fillId="2" borderId="25" xfId="0" applyFont="1" applyFill="1" applyBorder="1" applyAlignment="1"/>
    <xf numFmtId="0" fontId="42" fillId="4" borderId="25" xfId="0" applyFont="1" applyFill="1" applyBorder="1" applyAlignment="1"/>
    <xf numFmtId="0" fontId="45" fillId="0" borderId="1" xfId="0" applyFont="1" applyFill="1" applyBorder="1" applyAlignment="1"/>
    <xf numFmtId="0" fontId="0" fillId="0" borderId="1" xfId="0" applyFill="1" applyBorder="1" applyAlignment="1"/>
    <xf numFmtId="0" fontId="0" fillId="0" borderId="1" xfId="0" applyBorder="1" applyAlignment="1"/>
    <xf numFmtId="0" fontId="46" fillId="5" borderId="15" xfId="80" applyFont="1" applyFill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34" fillId="2" borderId="23" xfId="74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4" xfId="0" applyBorder="1" applyAlignment="1">
      <alignment horizontal="center"/>
    </xf>
    <xf numFmtId="0" fontId="34" fillId="2" borderId="20" xfId="8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Font="1" applyFill="1" applyBorder="1" applyAlignment="1"/>
    <xf numFmtId="0" fontId="35" fillId="0" borderId="0" xfId="0" applyFont="1" applyFill="1"/>
    <xf numFmtId="0" fontId="2" fillId="0" borderId="1" xfId="0" applyFont="1" applyFill="1" applyBorder="1" applyAlignment="1"/>
    <xf numFmtId="0" fontId="41" fillId="2" borderId="23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0" fillId="2" borderId="8" xfId="0" applyFont="1" applyFill="1" applyBorder="1" applyAlignment="1">
      <alignment horizontal="center" vertical="center"/>
    </xf>
    <xf numFmtId="0" fontId="35" fillId="2" borderId="9" xfId="0" applyFont="1" applyFill="1" applyBorder="1" applyAlignment="1">
      <alignment horizontal="center" vertical="center"/>
    </xf>
    <xf numFmtId="0" fontId="48" fillId="0" borderId="0" xfId="0" applyFont="1" applyFill="1" applyAlignment="1">
      <alignment vertical="center" wrapText="1"/>
    </xf>
    <xf numFmtId="0" fontId="5" fillId="0" borderId="1" xfId="0" applyFont="1" applyFill="1" applyBorder="1" applyAlignment="1"/>
    <xf numFmtId="0" fontId="35" fillId="2" borderId="7" xfId="0" applyFont="1" applyFill="1" applyBorder="1" applyAlignment="1">
      <alignment horizontal="center" vertical="center"/>
    </xf>
    <xf numFmtId="0" fontId="35" fillId="2" borderId="8" xfId="0" applyFont="1" applyFill="1" applyBorder="1" applyAlignment="1">
      <alignment horizontal="center" vertical="center"/>
    </xf>
    <xf numFmtId="0" fontId="41" fillId="2" borderId="28" xfId="0" applyFont="1" applyFill="1" applyBorder="1" applyAlignment="1">
      <alignment horizontal="center" vertical="center"/>
    </xf>
    <xf numFmtId="0" fontId="35" fillId="2" borderId="24" xfId="0" applyFont="1" applyFill="1" applyBorder="1" applyAlignment="1">
      <alignment horizontal="center" vertical="center"/>
    </xf>
    <xf numFmtId="0" fontId="41" fillId="2" borderId="8" xfId="0" applyFont="1" applyFill="1" applyBorder="1" applyAlignment="1">
      <alignment horizontal="center" vertical="center" wrapText="1"/>
    </xf>
    <xf numFmtId="0" fontId="35" fillId="2" borderId="22" xfId="0" applyFont="1" applyFill="1" applyBorder="1" applyAlignment="1">
      <alignment horizontal="center" vertical="center" wrapText="1"/>
    </xf>
    <xf numFmtId="0" fontId="39" fillId="2" borderId="8" xfId="0" applyFont="1" applyFill="1" applyBorder="1" applyAlignment="1">
      <alignment horizontal="center" vertical="center" wrapText="1"/>
    </xf>
    <xf numFmtId="0" fontId="39" fillId="2" borderId="9" xfId="0" applyFont="1" applyFill="1" applyBorder="1" applyAlignment="1">
      <alignment horizontal="center" vertical="center" wrapText="1"/>
    </xf>
    <xf numFmtId="0" fontId="35" fillId="2" borderId="21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26" fillId="0" borderId="1" xfId="14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3" fillId="0" borderId="0" xfId="79" applyNumberFormat="1" applyFont="1" applyFill="1" applyBorder="1" applyAlignment="1">
      <alignment horizontal="center"/>
    </xf>
    <xf numFmtId="165" fontId="34" fillId="2" borderId="23" xfId="53" applyNumberFormat="1" applyFont="1" applyFill="1" applyBorder="1" applyAlignment="1">
      <alignment horizontal="right"/>
    </xf>
    <xf numFmtId="165" fontId="33" fillId="2" borderId="28" xfId="79" applyNumberFormat="1" applyFont="1" applyFill="1" applyBorder="1" applyAlignment="1">
      <alignment horizontal="right"/>
    </xf>
    <xf numFmtId="165" fontId="49" fillId="0" borderId="1" xfId="14" applyNumberFormat="1" applyFont="1" applyFill="1" applyBorder="1" applyAlignment="1"/>
    <xf numFmtId="0" fontId="5" fillId="0" borderId="1" xfId="14" applyFont="1" applyFill="1" applyBorder="1" applyAlignment="1"/>
    <xf numFmtId="3" fontId="32" fillId="2" borderId="51" xfId="78" applyNumberFormat="1" applyFont="1" applyFill="1" applyBorder="1" applyAlignment="1">
      <alignment horizontal="left"/>
    </xf>
    <xf numFmtId="0" fontId="35" fillId="2" borderId="41" xfId="0" applyFont="1" applyFill="1" applyBorder="1" applyAlignment="1"/>
    <xf numFmtId="3" fontId="32" fillId="2" borderId="43" xfId="78" applyNumberFormat="1" applyFont="1" applyFill="1" applyBorder="1" applyAlignment="1"/>
    <xf numFmtId="0" fontId="42" fillId="2" borderId="51" xfId="0" applyFont="1" applyFill="1" applyBorder="1" applyAlignment="1">
      <alignment horizontal="left"/>
    </xf>
    <xf numFmtId="0" fontId="0" fillId="2" borderId="37" xfId="0" applyFill="1" applyBorder="1" applyAlignment="1">
      <alignment horizontal="left"/>
    </xf>
    <xf numFmtId="0" fontId="0" fillId="2" borderId="41" xfId="0" applyFill="1" applyBorder="1" applyAlignment="1">
      <alignment horizontal="left"/>
    </xf>
    <xf numFmtId="0" fontId="42" fillId="2" borderId="43" xfId="0" applyFont="1" applyFill="1" applyBorder="1" applyAlignment="1">
      <alignment horizontal="left"/>
    </xf>
    <xf numFmtId="3" fontId="42" fillId="2" borderId="43" xfId="0" applyNumberFormat="1" applyFont="1" applyFill="1" applyBorder="1" applyAlignment="1">
      <alignment horizontal="left"/>
    </xf>
    <xf numFmtId="3" fontId="0" fillId="2" borderId="38" xfId="0" applyNumberFormat="1" applyFill="1" applyBorder="1" applyAlignment="1">
      <alignment horizontal="left"/>
    </xf>
    <xf numFmtId="0" fontId="6" fillId="0" borderId="1" xfId="14" applyFont="1" applyFill="1" applyBorder="1" applyAlignment="1"/>
    <xf numFmtId="0" fontId="2" fillId="0" borderId="1" xfId="0" applyFont="1" applyFill="1" applyBorder="1" applyAlignment="1">
      <alignment wrapText="1"/>
    </xf>
    <xf numFmtId="0" fontId="28" fillId="2" borderId="49" xfId="0" applyFont="1" applyFill="1" applyBorder="1" applyAlignment="1">
      <alignment vertical="center"/>
    </xf>
    <xf numFmtId="3" fontId="34" fillId="2" borderId="51" xfId="26" applyNumberFormat="1" applyFont="1" applyFill="1" applyBorder="1" applyAlignment="1">
      <alignment horizontal="center"/>
    </xf>
    <xf numFmtId="3" fontId="34" fillId="2" borderId="37" xfId="26" applyNumberFormat="1" applyFont="1" applyFill="1" applyBorder="1" applyAlignment="1">
      <alignment horizontal="center"/>
    </xf>
    <xf numFmtId="3" fontId="34" fillId="2" borderId="38" xfId="26" applyNumberFormat="1" applyFont="1" applyFill="1" applyBorder="1" applyAlignment="1">
      <alignment horizontal="center"/>
    </xf>
    <xf numFmtId="3" fontId="34" fillId="2" borderId="38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top" wrapText="1"/>
    </xf>
    <xf numFmtId="0" fontId="34" fillId="2" borderId="29" xfId="0" applyFont="1" applyFill="1" applyBorder="1" applyAlignment="1">
      <alignment horizontal="center" vertical="top"/>
    </xf>
    <xf numFmtId="49" fontId="34" fillId="2" borderId="29" xfId="0" applyNumberFormat="1" applyFont="1" applyFill="1" applyBorder="1" applyAlignment="1">
      <alignment horizontal="center" vertical="top"/>
    </xf>
    <xf numFmtId="0" fontId="34" fillId="2" borderId="29" xfId="0" applyFont="1" applyFill="1" applyBorder="1" applyAlignment="1">
      <alignment horizontal="center" vertical="center"/>
    </xf>
    <xf numFmtId="0" fontId="34" fillId="2" borderId="51" xfId="0" quotePrefix="1" applyFont="1" applyFill="1" applyBorder="1" applyAlignment="1">
      <alignment horizontal="center"/>
    </xf>
    <xf numFmtId="0" fontId="34" fillId="2" borderId="38" xfId="0" applyFont="1" applyFill="1" applyBorder="1" applyAlignment="1">
      <alignment horizontal="center"/>
    </xf>
    <xf numFmtId="9" fontId="50" fillId="2" borderId="38" xfId="0" applyNumberFormat="1" applyFont="1" applyFill="1" applyBorder="1" applyAlignment="1">
      <alignment horizontal="center" vertical="top"/>
    </xf>
    <xf numFmtId="0" fontId="54" fillId="0" borderId="0" xfId="1" applyFont="1" applyFill="1"/>
    <xf numFmtId="3" fontId="55" fillId="7" borderId="58" xfId="0" applyNumberFormat="1" applyFont="1" applyFill="1" applyBorder="1" applyAlignment="1">
      <alignment horizontal="right" vertical="top"/>
    </xf>
    <xf numFmtId="174" fontId="55" fillId="7" borderId="59" xfId="0" applyNumberFormat="1" applyFont="1" applyFill="1" applyBorder="1" applyAlignment="1">
      <alignment horizontal="right" vertical="top"/>
    </xf>
    <xf numFmtId="3" fontId="55" fillId="0" borderId="58" xfId="0" applyNumberFormat="1" applyFont="1" applyBorder="1" applyAlignment="1">
      <alignment horizontal="right" vertical="top"/>
    </xf>
    <xf numFmtId="3" fontId="56" fillId="7" borderId="61" xfId="0" applyNumberFormat="1" applyFont="1" applyFill="1" applyBorder="1" applyAlignment="1">
      <alignment horizontal="right" vertical="top"/>
    </xf>
    <xf numFmtId="174" fontId="56" fillId="7" borderId="62" xfId="0" applyNumberFormat="1" applyFont="1" applyFill="1" applyBorder="1" applyAlignment="1">
      <alignment horizontal="right" vertical="top"/>
    </xf>
    <xf numFmtId="3" fontId="56" fillId="0" borderId="61" xfId="0" applyNumberFormat="1" applyFont="1" applyBorder="1" applyAlignment="1">
      <alignment horizontal="right" vertical="top"/>
    </xf>
    <xf numFmtId="0" fontId="56" fillId="7" borderId="62" xfId="0" applyFont="1" applyFill="1" applyBorder="1" applyAlignment="1">
      <alignment horizontal="right" vertical="top"/>
    </xf>
    <xf numFmtId="0" fontId="55" fillId="7" borderId="59" xfId="0" applyFont="1" applyFill="1" applyBorder="1" applyAlignment="1">
      <alignment horizontal="right" vertical="top"/>
    </xf>
    <xf numFmtId="3" fontId="56" fillId="0" borderId="63" xfId="0" applyNumberFormat="1" applyFont="1" applyBorder="1" applyAlignment="1">
      <alignment horizontal="right" vertical="top"/>
    </xf>
    <xf numFmtId="3" fontId="56" fillId="0" borderId="64" xfId="0" applyNumberFormat="1" applyFont="1" applyBorder="1" applyAlignment="1">
      <alignment horizontal="right" vertical="top"/>
    </xf>
    <xf numFmtId="174" fontId="56" fillId="7" borderId="64" xfId="0" applyNumberFormat="1" applyFont="1" applyFill="1" applyBorder="1" applyAlignment="1">
      <alignment horizontal="right" vertical="top"/>
    </xf>
    <xf numFmtId="0" fontId="55" fillId="8" borderId="57" xfId="0" applyFont="1" applyFill="1" applyBorder="1" applyAlignment="1">
      <alignment vertical="top"/>
    </xf>
    <xf numFmtId="0" fontId="55" fillId="8" borderId="57" xfId="0" applyFont="1" applyFill="1" applyBorder="1" applyAlignment="1">
      <alignment vertical="top" indent="2"/>
    </xf>
    <xf numFmtId="0" fontId="55" fillId="8" borderId="57" xfId="0" applyFont="1" applyFill="1" applyBorder="1" applyAlignment="1">
      <alignment vertical="top" indent="4"/>
    </xf>
    <xf numFmtId="0" fontId="56" fillId="8" borderId="60" xfId="0" applyFont="1" applyFill="1" applyBorder="1" applyAlignment="1">
      <alignment vertical="top" indent="6"/>
    </xf>
    <xf numFmtId="0" fontId="55" fillId="8" borderId="57" xfId="0" applyFont="1" applyFill="1" applyBorder="1" applyAlignment="1">
      <alignment vertical="top" indent="8"/>
    </xf>
    <xf numFmtId="0" fontId="56" fillId="8" borderId="60" xfId="0" applyFont="1" applyFill="1" applyBorder="1" applyAlignment="1">
      <alignment vertical="top" indent="2"/>
    </xf>
    <xf numFmtId="0" fontId="56" fillId="8" borderId="60" xfId="0" applyFont="1" applyFill="1" applyBorder="1" applyAlignment="1">
      <alignment vertical="top" indent="4"/>
    </xf>
    <xf numFmtId="0" fontId="55" fillId="8" borderId="57" xfId="0" applyFont="1" applyFill="1" applyBorder="1" applyAlignment="1">
      <alignment vertical="top" indent="6"/>
    </xf>
    <xf numFmtId="0" fontId="35" fillId="8" borderId="57" xfId="0" applyFont="1" applyFill="1" applyBorder="1"/>
    <xf numFmtId="0" fontId="56" fillId="8" borderId="17" xfId="0" applyFont="1" applyFill="1" applyBorder="1" applyAlignment="1">
      <alignment vertical="top"/>
    </xf>
    <xf numFmtId="0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 applyAlignment="1">
      <alignment horizontal="left"/>
    </xf>
    <xf numFmtId="3" fontId="33" fillId="0" borderId="0" xfId="0" applyNumberFormat="1" applyFont="1" applyFill="1" applyBorder="1"/>
    <xf numFmtId="9" fontId="33" fillId="0" borderId="0" xfId="0" applyNumberFormat="1" applyFont="1" applyFill="1" applyBorder="1"/>
    <xf numFmtId="165" fontId="34" fillId="2" borderId="40" xfId="53" applyNumberFormat="1" applyFont="1" applyFill="1" applyBorder="1" applyAlignment="1">
      <alignment horizontal="left"/>
    </xf>
    <xf numFmtId="165" fontId="34" fillId="2" borderId="42" xfId="53" applyNumberFormat="1" applyFont="1" applyFill="1" applyBorder="1" applyAlignment="1">
      <alignment horizontal="left"/>
    </xf>
    <xf numFmtId="165" fontId="34" fillId="2" borderId="46" xfId="53" applyNumberFormat="1" applyFont="1" applyFill="1" applyBorder="1" applyAlignment="1">
      <alignment horizontal="left"/>
    </xf>
    <xf numFmtId="3" fontId="34" fillId="2" borderId="46" xfId="53" applyNumberFormat="1" applyFont="1" applyFill="1" applyBorder="1" applyAlignment="1">
      <alignment horizontal="left"/>
    </xf>
    <xf numFmtId="3" fontId="34" fillId="2" borderId="52" xfId="53" applyNumberFormat="1" applyFont="1" applyFill="1" applyBorder="1" applyAlignment="1">
      <alignment horizontal="left"/>
    </xf>
    <xf numFmtId="3" fontId="0" fillId="0" borderId="42" xfId="0" applyNumberFormat="1" applyFill="1" applyBorder="1"/>
    <xf numFmtId="3" fontId="0" fillId="0" borderId="49" xfId="0" applyNumberFormat="1" applyFill="1" applyBorder="1"/>
    <xf numFmtId="0" fontId="0" fillId="0" borderId="23" xfId="0" applyFill="1" applyBorder="1"/>
    <xf numFmtId="0" fontId="0" fillId="0" borderId="28" xfId="0" applyFill="1" applyBorder="1"/>
    <xf numFmtId="165" fontId="0" fillId="0" borderId="28" xfId="0" applyNumberFormat="1" applyFill="1" applyBorder="1"/>
    <xf numFmtId="165" fontId="0" fillId="0" borderId="28" xfId="0" applyNumberFormat="1" applyFill="1" applyBorder="1" applyAlignment="1">
      <alignment horizontal="right"/>
    </xf>
    <xf numFmtId="3" fontId="0" fillId="0" borderId="28" xfId="0" applyNumberFormat="1" applyFill="1" applyBorder="1"/>
    <xf numFmtId="3" fontId="0" fillId="0" borderId="24" xfId="0" applyNumberFormat="1" applyFill="1" applyBorder="1"/>
    <xf numFmtId="0" fontId="0" fillId="0" borderId="7" xfId="0" applyFill="1" applyBorder="1"/>
    <xf numFmtId="0" fontId="0" fillId="0" borderId="8" xfId="0" applyFill="1" applyBorder="1"/>
    <xf numFmtId="165" fontId="0" fillId="0" borderId="8" xfId="0" applyNumberFormat="1" applyFill="1" applyBorder="1"/>
    <xf numFmtId="165" fontId="0" fillId="0" borderId="8" xfId="0" applyNumberFormat="1" applyFill="1" applyBorder="1" applyAlignment="1">
      <alignment horizontal="right"/>
    </xf>
    <xf numFmtId="3" fontId="0" fillId="0" borderId="8" xfId="0" applyNumberFormat="1" applyFill="1" applyBorder="1"/>
    <xf numFmtId="3" fontId="0" fillId="0" borderId="9" xfId="0" applyNumberFormat="1" applyFill="1" applyBorder="1"/>
    <xf numFmtId="0" fontId="0" fillId="0" borderId="20" xfId="0" applyFill="1" applyBorder="1"/>
    <xf numFmtId="0" fontId="0" fillId="0" borderId="22" xfId="0" applyFill="1" applyBorder="1"/>
    <xf numFmtId="165" fontId="0" fillId="0" borderId="22" xfId="0" applyNumberFormat="1" applyFill="1" applyBorder="1"/>
    <xf numFmtId="165" fontId="0" fillId="0" borderId="22" xfId="0" applyNumberFormat="1" applyFill="1" applyBorder="1" applyAlignment="1">
      <alignment horizontal="right"/>
    </xf>
    <xf numFmtId="3" fontId="0" fillId="0" borderId="22" xfId="0" applyNumberFormat="1" applyFill="1" applyBorder="1"/>
    <xf numFmtId="3" fontId="0" fillId="0" borderId="21" xfId="0" applyNumberFormat="1" applyFill="1" applyBorder="1"/>
    <xf numFmtId="0" fontId="42" fillId="2" borderId="40" xfId="0" applyFont="1" applyFill="1" applyBorder="1"/>
    <xf numFmtId="3" fontId="42" fillId="2" borderId="47" xfId="0" applyNumberFormat="1" applyFont="1" applyFill="1" applyBorder="1"/>
    <xf numFmtId="9" fontId="42" fillId="2" borderId="45" xfId="0" applyNumberFormat="1" applyFont="1" applyFill="1" applyBorder="1"/>
    <xf numFmtId="3" fontId="42" fillId="2" borderId="52" xfId="0" applyNumberFormat="1" applyFont="1" applyFill="1" applyBorder="1"/>
    <xf numFmtId="9" fontId="0" fillId="0" borderId="42" xfId="0" applyNumberFormat="1" applyFill="1" applyBorder="1"/>
    <xf numFmtId="9" fontId="0" fillId="0" borderId="28" xfId="0" applyNumberFormat="1" applyFill="1" applyBorder="1"/>
    <xf numFmtId="9" fontId="0" fillId="0" borderId="22" xfId="0" applyNumberFormat="1" applyFill="1" applyBorder="1"/>
    <xf numFmtId="0" fontId="28" fillId="8" borderId="18" xfId="0" applyFont="1" applyFill="1" applyBorder="1"/>
    <xf numFmtId="3" fontId="28" fillId="8" borderId="26" xfId="0" applyNumberFormat="1" applyFont="1" applyFill="1" applyBorder="1"/>
    <xf numFmtId="9" fontId="28" fillId="8" borderId="26" xfId="0" applyNumberFormat="1" applyFont="1" applyFill="1" applyBorder="1"/>
    <xf numFmtId="3" fontId="28" fillId="8" borderId="19" xfId="0" applyNumberFormat="1" applyFont="1" applyFill="1" applyBorder="1"/>
    <xf numFmtId="0" fontId="28" fillId="0" borderId="40" xfId="0" applyFont="1" applyFill="1" applyBorder="1"/>
    <xf numFmtId="9" fontId="0" fillId="0" borderId="8" xfId="0" applyNumberFormat="1" applyFill="1" applyBorder="1"/>
    <xf numFmtId="3" fontId="0" fillId="0" borderId="12" xfId="0" applyNumberFormat="1" applyFill="1" applyBorder="1"/>
    <xf numFmtId="9" fontId="0" fillId="0" borderId="12" xfId="0" applyNumberFormat="1" applyFill="1" applyBorder="1"/>
    <xf numFmtId="3" fontId="0" fillId="0" borderId="13" xfId="0" applyNumberFormat="1" applyFill="1" applyBorder="1"/>
    <xf numFmtId="0" fontId="28" fillId="0" borderId="23" xfId="0" applyFont="1" applyFill="1" applyBorder="1"/>
    <xf numFmtId="0" fontId="28" fillId="0" borderId="7" xfId="0" applyFont="1" applyFill="1" applyBorder="1"/>
    <xf numFmtId="0" fontId="28" fillId="0" borderId="11" xfId="0" applyFont="1" applyFill="1" applyBorder="1"/>
    <xf numFmtId="0" fontId="42" fillId="2" borderId="42" xfId="0" applyFont="1" applyFill="1" applyBorder="1"/>
    <xf numFmtId="3" fontId="42" fillId="2" borderId="0" xfId="0" applyNumberFormat="1" applyFont="1" applyFill="1" applyBorder="1"/>
    <xf numFmtId="3" fontId="42" fillId="2" borderId="15" xfId="0" applyNumberFormat="1" applyFont="1" applyFill="1" applyBorder="1"/>
    <xf numFmtId="0" fontId="0" fillId="2" borderId="52" xfId="0" applyFill="1" applyBorder="1" applyAlignment="1">
      <alignment vertical="center"/>
    </xf>
    <xf numFmtId="0" fontId="34" fillId="2" borderId="14" xfId="26" applyNumberFormat="1" applyFont="1" applyFill="1" applyBorder="1"/>
    <xf numFmtId="0" fontId="34" fillId="2" borderId="0" xfId="26" applyNumberFormat="1" applyFont="1" applyFill="1" applyBorder="1"/>
    <xf numFmtId="0" fontId="34" fillId="2" borderId="15" xfId="26" applyNumberFormat="1" applyFont="1" applyFill="1" applyBorder="1" applyAlignment="1">
      <alignment horizontal="right"/>
    </xf>
    <xf numFmtId="170" fontId="0" fillId="0" borderId="28" xfId="0" applyNumberFormat="1" applyFill="1" applyBorder="1"/>
    <xf numFmtId="9" fontId="0" fillId="0" borderId="24" xfId="0" applyNumberFormat="1" applyFill="1" applyBorder="1"/>
    <xf numFmtId="170" fontId="0" fillId="0" borderId="22" xfId="0" applyNumberFormat="1" applyFill="1" applyBorder="1"/>
    <xf numFmtId="9" fontId="0" fillId="0" borderId="21" xfId="0" applyNumberFormat="1" applyFill="1" applyBorder="1"/>
    <xf numFmtId="0" fontId="28" fillId="0" borderId="20" xfId="0" applyFont="1" applyFill="1" applyBorder="1"/>
    <xf numFmtId="0" fontId="0" fillId="2" borderId="30" xfId="0" applyFill="1" applyBorder="1" applyAlignment="1">
      <alignment horizontal="center" vertical="top" wrapText="1"/>
    </xf>
    <xf numFmtId="0" fontId="34" fillId="2" borderId="30" xfId="0" applyFont="1" applyFill="1" applyBorder="1" applyAlignment="1">
      <alignment horizontal="center" vertical="top"/>
    </xf>
    <xf numFmtId="49" fontId="34" fillId="2" borderId="30" xfId="0" applyNumberFormat="1" applyFont="1" applyFill="1" applyBorder="1" applyAlignment="1">
      <alignment horizontal="center" vertical="top"/>
    </xf>
    <xf numFmtId="0" fontId="34" fillId="2" borderId="30" xfId="0" applyFont="1" applyFill="1" applyBorder="1" applyAlignment="1">
      <alignment horizontal="center" vertical="center"/>
    </xf>
    <xf numFmtId="3" fontId="34" fillId="2" borderId="14" xfId="0" applyNumberFormat="1" applyFont="1" applyFill="1" applyBorder="1" applyAlignment="1">
      <alignment horizontal="left"/>
    </xf>
    <xf numFmtId="3" fontId="34" fillId="2" borderId="15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50" fillId="2" borderId="15" xfId="0" applyNumberFormat="1" applyFont="1" applyFill="1" applyBorder="1" applyAlignment="1">
      <alignment horizontal="center" vertical="top"/>
    </xf>
    <xf numFmtId="3" fontId="34" fillId="2" borderId="15" xfId="0" applyNumberFormat="1" applyFont="1" applyFill="1" applyBorder="1" applyAlignment="1">
      <alignment horizontal="center" vertical="top"/>
    </xf>
  </cellXfs>
  <cellStyles count="96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51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0.67998762045745742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010112"/>
        <c:axId val="107527411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0.54644486077102117</c:v>
                </c:pt>
                <c:pt idx="1">
                  <c:v>0.54644486077102117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277184"/>
        <c:axId val="1083125120"/>
      </c:scatterChart>
      <c:catAx>
        <c:axId val="1066010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roku 2013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752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75274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66010112"/>
        <c:crosses val="autoZero"/>
        <c:crossBetween val="between"/>
      </c:valAx>
      <c:valAx>
        <c:axId val="107527718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83125120"/>
        <c:crosses val="max"/>
        <c:crossBetween val="midCat"/>
      </c:valAx>
      <c:valAx>
        <c:axId val="108312512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075277184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1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6.77734375" style="61" bestFit="1" customWidth="1"/>
    <col min="2" max="2" width="89.109375" style="61" bestFit="1" customWidth="1"/>
    <col min="3" max="3" width="16.109375" style="63" customWidth="1"/>
    <col min="4" max="16384" width="8.88671875" style="61"/>
  </cols>
  <sheetData>
    <row r="1" spans="1:3" ht="18.600000000000001" customHeight="1" thickBot="1" x14ac:dyDescent="0.4">
      <c r="A1" s="211" t="s">
        <v>117</v>
      </c>
      <c r="B1" s="212"/>
      <c r="C1" s="60"/>
    </row>
    <row r="2" spans="1:3" ht="14.4" customHeight="1" thickBot="1" x14ac:dyDescent="0.35">
      <c r="A2" s="270" t="s">
        <v>162</v>
      </c>
      <c r="B2" s="62"/>
    </row>
    <row r="3" spans="1:3" ht="14.4" customHeight="1" thickBot="1" x14ac:dyDescent="0.35">
      <c r="A3" s="207" t="s">
        <v>147</v>
      </c>
      <c r="B3" s="208"/>
      <c r="C3" s="60"/>
    </row>
    <row r="4" spans="1:3" ht="14.4" customHeight="1" x14ac:dyDescent="0.3">
      <c r="A4" s="108" t="str">
        <f t="shared" ref="A4:A8" si="0">HYPERLINK("#'"&amp;C4&amp;"'!A1",C4)</f>
        <v>Motivace</v>
      </c>
      <c r="B4" s="109" t="s">
        <v>127</v>
      </c>
      <c r="C4" s="60" t="s">
        <v>128</v>
      </c>
    </row>
    <row r="5" spans="1:3" ht="14.4" customHeight="1" x14ac:dyDescent="0.3">
      <c r="A5" s="110" t="str">
        <f t="shared" si="0"/>
        <v>HI</v>
      </c>
      <c r="B5" s="111" t="s">
        <v>142</v>
      </c>
      <c r="C5" s="63" t="s">
        <v>120</v>
      </c>
    </row>
    <row r="6" spans="1:3" ht="14.4" customHeight="1" x14ac:dyDescent="0.3">
      <c r="A6" s="112" t="str">
        <f t="shared" si="0"/>
        <v>HI Graf</v>
      </c>
      <c r="B6" s="113" t="s">
        <v>115</v>
      </c>
      <c r="C6" s="63" t="s">
        <v>121</v>
      </c>
    </row>
    <row r="7" spans="1:3" ht="14.4" customHeight="1" x14ac:dyDescent="0.3">
      <c r="A7" s="112" t="str">
        <f t="shared" si="0"/>
        <v>Man Tab</v>
      </c>
      <c r="B7" s="113" t="s">
        <v>164</v>
      </c>
      <c r="C7" s="63" t="s">
        <v>122</v>
      </c>
    </row>
    <row r="8" spans="1:3" ht="14.4" customHeight="1" thickBot="1" x14ac:dyDescent="0.35">
      <c r="A8" s="114" t="str">
        <f t="shared" si="0"/>
        <v>HV</v>
      </c>
      <c r="B8" s="115" t="s">
        <v>65</v>
      </c>
      <c r="C8" s="63" t="s">
        <v>76</v>
      </c>
    </row>
    <row r="9" spans="1:3" ht="14.4" customHeight="1" thickBot="1" x14ac:dyDescent="0.35">
      <c r="A9" s="116"/>
      <c r="B9" s="116"/>
    </row>
    <row r="10" spans="1:3" ht="14.4" customHeight="1" thickBot="1" x14ac:dyDescent="0.35">
      <c r="A10" s="209" t="s">
        <v>118</v>
      </c>
      <c r="B10" s="208"/>
      <c r="C10" s="60"/>
    </row>
    <row r="11" spans="1:3" ht="14.4" customHeight="1" x14ac:dyDescent="0.3">
      <c r="A11" s="117" t="str">
        <f t="shared" ref="A11:A16" si="1">HYPERLINK("#'"&amp;C11&amp;"'!A1",C11)</f>
        <v>Léky Žádanky</v>
      </c>
      <c r="B11" s="111" t="s">
        <v>144</v>
      </c>
      <c r="C11" s="63" t="s">
        <v>123</v>
      </c>
    </row>
    <row r="12" spans="1:3" ht="14.4" customHeight="1" x14ac:dyDescent="0.3">
      <c r="A12" s="112" t="str">
        <f t="shared" si="1"/>
        <v>LŽ Detail</v>
      </c>
      <c r="B12" s="113" t="s">
        <v>143</v>
      </c>
      <c r="C12" s="63" t="s">
        <v>124</v>
      </c>
    </row>
    <row r="13" spans="1:3" ht="14.4" customHeight="1" x14ac:dyDescent="0.3">
      <c r="A13" s="112" t="str">
        <f t="shared" si="1"/>
        <v>LŽ PL</v>
      </c>
      <c r="B13" s="113" t="s">
        <v>635</v>
      </c>
      <c r="C13" s="63" t="s">
        <v>152</v>
      </c>
    </row>
    <row r="14" spans="1:3" s="150" customFormat="1" ht="14.4" customHeight="1" x14ac:dyDescent="0.3">
      <c r="A14" s="112" t="str">
        <f t="shared" si="1"/>
        <v>LŽ PL Detail</v>
      </c>
      <c r="B14" s="113" t="s">
        <v>141</v>
      </c>
      <c r="C14" s="63" t="s">
        <v>153</v>
      </c>
    </row>
    <row r="15" spans="1:3" ht="14.4" customHeight="1" x14ac:dyDescent="0.3">
      <c r="A15" s="117" t="str">
        <f t="shared" si="1"/>
        <v>Materiál Žádanky</v>
      </c>
      <c r="B15" s="113" t="s">
        <v>145</v>
      </c>
      <c r="C15" s="63" t="s">
        <v>125</v>
      </c>
    </row>
    <row r="16" spans="1:3" ht="14.4" customHeight="1" thickBot="1" x14ac:dyDescent="0.35">
      <c r="A16" s="112" t="str">
        <f t="shared" si="1"/>
        <v>MŽ Detail</v>
      </c>
      <c r="B16" s="113" t="s">
        <v>146</v>
      </c>
      <c r="C16" s="63" t="s">
        <v>126</v>
      </c>
    </row>
    <row r="17" spans="1:3" ht="14.4" customHeight="1" thickBot="1" x14ac:dyDescent="0.35">
      <c r="A17" s="118"/>
      <c r="B17" s="118"/>
    </row>
    <row r="18" spans="1:3" ht="14.4" customHeight="1" thickBot="1" x14ac:dyDescent="0.35">
      <c r="A18" s="210" t="s">
        <v>119</v>
      </c>
      <c r="B18" s="208"/>
      <c r="C18" s="60"/>
    </row>
    <row r="19" spans="1:3" ht="14.4" customHeight="1" x14ac:dyDescent="0.3">
      <c r="A19" s="119" t="str">
        <f t="shared" ref="A19:A20" si="2">HYPERLINK("#'"&amp;C19&amp;"'!A1",C19)</f>
        <v>ZV Vykáz.-A</v>
      </c>
      <c r="B19" s="111" t="s">
        <v>131</v>
      </c>
      <c r="C19" s="63" t="s">
        <v>129</v>
      </c>
    </row>
    <row r="20" spans="1:3" ht="14.4" customHeight="1" thickBot="1" x14ac:dyDescent="0.35">
      <c r="A20" s="112" t="str">
        <f t="shared" si="2"/>
        <v>ZV Vykáz.-A Detail</v>
      </c>
      <c r="B20" s="113" t="s">
        <v>132</v>
      </c>
      <c r="C20" s="63" t="s">
        <v>130</v>
      </c>
    </row>
    <row r="21" spans="1:3" ht="14.4" customHeight="1" x14ac:dyDescent="0.3">
      <c r="A21" s="64"/>
      <c r="B21" s="64"/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8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65" bestFit="1" customWidth="1"/>
    <col min="2" max="2" width="8.88671875" style="65" bestFit="1" customWidth="1"/>
    <col min="3" max="3" width="7" style="65" bestFit="1" customWidth="1"/>
    <col min="4" max="4" width="53.44140625" style="65" bestFit="1" customWidth="1"/>
    <col min="5" max="5" width="28.44140625" style="65" bestFit="1" customWidth="1"/>
    <col min="6" max="6" width="6.6640625" style="93" customWidth="1"/>
    <col min="7" max="7" width="10" style="93" customWidth="1"/>
    <col min="8" max="8" width="6.77734375" style="86" bestFit="1" customWidth="1"/>
    <col min="9" max="9" width="6.6640625" style="93" customWidth="1"/>
    <col min="10" max="10" width="10" style="93" customWidth="1"/>
    <col min="11" max="11" width="6.77734375" style="86" bestFit="1" customWidth="1"/>
    <col min="12" max="12" width="6.6640625" style="93" customWidth="1"/>
    <col min="13" max="13" width="10" style="93" customWidth="1"/>
    <col min="14" max="16384" width="8.88671875" style="65"/>
  </cols>
  <sheetData>
    <row r="1" spans="1:13" ht="18.600000000000001" customHeight="1" thickBot="1" x14ac:dyDescent="0.4">
      <c r="A1" s="246" t="s">
        <v>141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12"/>
      <c r="M1" s="212"/>
    </row>
    <row r="2" spans="1:13" ht="14.4" customHeight="1" thickBot="1" x14ac:dyDescent="0.35">
      <c r="A2" s="270" t="s">
        <v>162</v>
      </c>
      <c r="B2" s="91"/>
      <c r="C2" s="91"/>
      <c r="D2" s="91"/>
      <c r="E2" s="91"/>
      <c r="F2" s="92"/>
      <c r="G2" s="92"/>
      <c r="H2" s="142"/>
      <c r="I2" s="92"/>
      <c r="J2" s="92"/>
      <c r="K2" s="142"/>
      <c r="L2" s="92"/>
    </row>
    <row r="3" spans="1:13" ht="14.4" customHeight="1" thickBot="1" x14ac:dyDescent="0.35">
      <c r="E3" s="103" t="s">
        <v>133</v>
      </c>
      <c r="F3" s="52">
        <f>SUBTOTAL(9,F6:F1048576)</f>
        <v>0</v>
      </c>
      <c r="G3" s="52">
        <f>SUBTOTAL(9,G6:G1048576)</f>
        <v>0</v>
      </c>
      <c r="H3" s="53">
        <f>IF(M3=0,0,G3/M3)</f>
        <v>0</v>
      </c>
      <c r="I3" s="52">
        <f>SUBTOTAL(9,I6:I1048576)</f>
        <v>17</v>
      </c>
      <c r="J3" s="52">
        <f>SUBTOTAL(9,J6:J1048576)</f>
        <v>3907.9820903508512</v>
      </c>
      <c r="K3" s="53">
        <f>IF(M3=0,0,J3/M3)</f>
        <v>1</v>
      </c>
      <c r="L3" s="52">
        <f>SUBTOTAL(9,L6:L1048576)</f>
        <v>17</v>
      </c>
      <c r="M3" s="54">
        <f>SUBTOTAL(9,M6:M1048576)</f>
        <v>3907.9820903508512</v>
      </c>
    </row>
    <row r="4" spans="1:13" ht="14.4" customHeight="1" thickBot="1" x14ac:dyDescent="0.35">
      <c r="A4" s="50"/>
      <c r="B4" s="50"/>
      <c r="C4" s="50"/>
      <c r="D4" s="50"/>
      <c r="E4" s="51"/>
      <c r="F4" s="250" t="s">
        <v>135</v>
      </c>
      <c r="G4" s="251"/>
      <c r="H4" s="252"/>
      <c r="I4" s="253" t="s">
        <v>134</v>
      </c>
      <c r="J4" s="251"/>
      <c r="K4" s="252"/>
      <c r="L4" s="254" t="s">
        <v>6</v>
      </c>
      <c r="M4" s="255"/>
    </row>
    <row r="5" spans="1:13" ht="14.4" customHeight="1" thickBot="1" x14ac:dyDescent="0.35">
      <c r="A5" s="321" t="s">
        <v>136</v>
      </c>
      <c r="B5" s="340" t="s">
        <v>137</v>
      </c>
      <c r="C5" s="340" t="s">
        <v>79</v>
      </c>
      <c r="D5" s="340" t="s">
        <v>138</v>
      </c>
      <c r="E5" s="340" t="s">
        <v>139</v>
      </c>
      <c r="F5" s="341" t="s">
        <v>18</v>
      </c>
      <c r="G5" s="341" t="s">
        <v>17</v>
      </c>
      <c r="H5" s="323" t="s">
        <v>140</v>
      </c>
      <c r="I5" s="322" t="s">
        <v>18</v>
      </c>
      <c r="J5" s="341" t="s">
        <v>17</v>
      </c>
      <c r="K5" s="323" t="s">
        <v>140</v>
      </c>
      <c r="L5" s="322" t="s">
        <v>18</v>
      </c>
      <c r="M5" s="342" t="s">
        <v>17</v>
      </c>
    </row>
    <row r="6" spans="1:13" ht="14.4" customHeight="1" x14ac:dyDescent="0.3">
      <c r="A6" s="303" t="s">
        <v>358</v>
      </c>
      <c r="B6" s="304" t="s">
        <v>639</v>
      </c>
      <c r="C6" s="304" t="s">
        <v>627</v>
      </c>
      <c r="D6" s="304" t="s">
        <v>640</v>
      </c>
      <c r="E6" s="304" t="s">
        <v>641</v>
      </c>
      <c r="F6" s="307"/>
      <c r="G6" s="307"/>
      <c r="H6" s="326">
        <v>0</v>
      </c>
      <c r="I6" s="307">
        <v>14</v>
      </c>
      <c r="J6" s="307">
        <v>3590.2208902097709</v>
      </c>
      <c r="K6" s="326">
        <v>1</v>
      </c>
      <c r="L6" s="307">
        <v>14</v>
      </c>
      <c r="M6" s="308">
        <v>3590.2208902097709</v>
      </c>
    </row>
    <row r="7" spans="1:13" ht="14.4" customHeight="1" x14ac:dyDescent="0.3">
      <c r="A7" s="309" t="s">
        <v>358</v>
      </c>
      <c r="B7" s="310" t="s">
        <v>642</v>
      </c>
      <c r="C7" s="310" t="s">
        <v>631</v>
      </c>
      <c r="D7" s="310" t="s">
        <v>632</v>
      </c>
      <c r="E7" s="310" t="s">
        <v>633</v>
      </c>
      <c r="F7" s="313"/>
      <c r="G7" s="313"/>
      <c r="H7" s="333">
        <v>0</v>
      </c>
      <c r="I7" s="313">
        <v>2</v>
      </c>
      <c r="J7" s="313">
        <v>208.84120014108001</v>
      </c>
      <c r="K7" s="333">
        <v>1</v>
      </c>
      <c r="L7" s="313">
        <v>2</v>
      </c>
      <c r="M7" s="314">
        <v>208.84120014108001</v>
      </c>
    </row>
    <row r="8" spans="1:13" ht="14.4" customHeight="1" thickBot="1" x14ac:dyDescent="0.35">
      <c r="A8" s="315" t="s">
        <v>358</v>
      </c>
      <c r="B8" s="316" t="s">
        <v>643</v>
      </c>
      <c r="C8" s="316" t="s">
        <v>619</v>
      </c>
      <c r="D8" s="316" t="s">
        <v>620</v>
      </c>
      <c r="E8" s="316" t="s">
        <v>644</v>
      </c>
      <c r="F8" s="319"/>
      <c r="G8" s="319"/>
      <c r="H8" s="327">
        <v>0</v>
      </c>
      <c r="I8" s="319">
        <v>1</v>
      </c>
      <c r="J8" s="319">
        <v>108.92</v>
      </c>
      <c r="K8" s="327">
        <v>1</v>
      </c>
      <c r="L8" s="319">
        <v>1</v>
      </c>
      <c r="M8" s="320">
        <v>108.92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20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H2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39" t="s">
        <v>145</v>
      </c>
      <c r="B1" s="240"/>
      <c r="C1" s="240"/>
      <c r="D1" s="240"/>
      <c r="E1" s="240"/>
      <c r="F1" s="240"/>
      <c r="G1" s="213"/>
    </row>
    <row r="2" spans="1:8" ht="14.4" customHeight="1" thickBot="1" x14ac:dyDescent="0.35">
      <c r="A2" s="270" t="s">
        <v>162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5" t="s">
        <v>2</v>
      </c>
      <c r="D3" s="126" t="s">
        <v>3</v>
      </c>
      <c r="E3" s="126" t="s">
        <v>4</v>
      </c>
      <c r="F3" s="126" t="s">
        <v>5</v>
      </c>
      <c r="G3" s="127" t="s">
        <v>149</v>
      </c>
    </row>
    <row r="4" spans="1:8" ht="14.4" customHeight="1" x14ac:dyDescent="0.3">
      <c r="A4" s="292" t="s">
        <v>350</v>
      </c>
      <c r="B4" s="293" t="s">
        <v>351</v>
      </c>
      <c r="C4" s="294" t="s">
        <v>352</v>
      </c>
      <c r="D4" s="294" t="s">
        <v>351</v>
      </c>
      <c r="E4" s="294" t="s">
        <v>351</v>
      </c>
      <c r="F4" s="295" t="s">
        <v>351</v>
      </c>
      <c r="G4" s="294" t="s">
        <v>351</v>
      </c>
      <c r="H4" s="294" t="s">
        <v>77</v>
      </c>
    </row>
    <row r="5" spans="1:8" ht="14.4" customHeight="1" x14ac:dyDescent="0.3">
      <c r="A5" s="292" t="s">
        <v>350</v>
      </c>
      <c r="B5" s="293" t="s">
        <v>645</v>
      </c>
      <c r="C5" s="294" t="s">
        <v>646</v>
      </c>
      <c r="D5" s="294">
        <v>918.49790972120502</v>
      </c>
      <c r="E5" s="294">
        <v>397.07514990593501</v>
      </c>
      <c r="F5" s="295">
        <v>0.43230925808689175</v>
      </c>
      <c r="G5" s="294">
        <v>-521.42275981526996</v>
      </c>
      <c r="H5" s="294" t="s">
        <v>2</v>
      </c>
    </row>
    <row r="6" spans="1:8" ht="14.4" customHeight="1" x14ac:dyDescent="0.3">
      <c r="A6" s="292" t="s">
        <v>350</v>
      </c>
      <c r="B6" s="293" t="s">
        <v>647</v>
      </c>
      <c r="C6" s="294" t="s">
        <v>648</v>
      </c>
      <c r="D6" s="294">
        <v>51353.321477170299</v>
      </c>
      <c r="E6" s="294">
        <v>53079.819999999985</v>
      </c>
      <c r="F6" s="295">
        <v>1.0336199971718911</v>
      </c>
      <c r="G6" s="294">
        <v>1726.4985228296864</v>
      </c>
      <c r="H6" s="294" t="s">
        <v>2</v>
      </c>
    </row>
    <row r="7" spans="1:8" ht="14.4" customHeight="1" x14ac:dyDescent="0.3">
      <c r="A7" s="292" t="s">
        <v>350</v>
      </c>
      <c r="B7" s="293" t="s">
        <v>649</v>
      </c>
      <c r="C7" s="294" t="s">
        <v>650</v>
      </c>
      <c r="D7" s="294">
        <v>83924.903477294894</v>
      </c>
      <c r="E7" s="294">
        <v>72822.60000000002</v>
      </c>
      <c r="F7" s="295">
        <v>0.86771145372483505</v>
      </c>
      <c r="G7" s="294">
        <v>-11102.303477294874</v>
      </c>
      <c r="H7" s="294" t="s">
        <v>2</v>
      </c>
    </row>
    <row r="8" spans="1:8" ht="14.4" customHeight="1" x14ac:dyDescent="0.3">
      <c r="A8" s="292" t="s">
        <v>350</v>
      </c>
      <c r="B8" s="293" t="s">
        <v>651</v>
      </c>
      <c r="C8" s="294" t="s">
        <v>652</v>
      </c>
      <c r="D8" s="294">
        <v>3353.8915592484395</v>
      </c>
      <c r="E8" s="294">
        <v>387.70000000000005</v>
      </c>
      <c r="F8" s="295">
        <v>0.11559705886462179</v>
      </c>
      <c r="G8" s="294">
        <v>-2966.1915592484393</v>
      </c>
      <c r="H8" s="294" t="s">
        <v>2</v>
      </c>
    </row>
    <row r="9" spans="1:8" ht="14.4" customHeight="1" x14ac:dyDescent="0.3">
      <c r="A9" s="292" t="s">
        <v>350</v>
      </c>
      <c r="B9" s="293" t="s">
        <v>653</v>
      </c>
      <c r="C9" s="294" t="s">
        <v>654</v>
      </c>
      <c r="D9" s="294">
        <v>38760.671652892997</v>
      </c>
      <c r="E9" s="294">
        <v>2411.21</v>
      </c>
      <c r="F9" s="295">
        <v>6.2207642364732696E-2</v>
      </c>
      <c r="G9" s="294">
        <v>-36349.461652892998</v>
      </c>
      <c r="H9" s="294" t="s">
        <v>2</v>
      </c>
    </row>
    <row r="10" spans="1:8" ht="14.4" customHeight="1" x14ac:dyDescent="0.3">
      <c r="A10" s="292" t="s">
        <v>350</v>
      </c>
      <c r="B10" s="293" t="s">
        <v>655</v>
      </c>
      <c r="C10" s="294" t="s">
        <v>656</v>
      </c>
      <c r="D10" s="294">
        <v>3633196.1207530103</v>
      </c>
      <c r="E10" s="294">
        <v>3523807.02</v>
      </c>
      <c r="F10" s="295">
        <v>0.96989177101445923</v>
      </c>
      <c r="G10" s="294">
        <v>-109389.10075301025</v>
      </c>
      <c r="H10" s="294" t="s">
        <v>2</v>
      </c>
    </row>
    <row r="11" spans="1:8" ht="14.4" customHeight="1" x14ac:dyDescent="0.3">
      <c r="A11" s="292" t="s">
        <v>350</v>
      </c>
      <c r="B11" s="293" t="s">
        <v>657</v>
      </c>
      <c r="C11" s="294" t="s">
        <v>658</v>
      </c>
      <c r="D11" s="294">
        <v>92408.015352978095</v>
      </c>
      <c r="E11" s="294">
        <v>75328.5</v>
      </c>
      <c r="F11" s="295">
        <v>0.81517279331518877</v>
      </c>
      <c r="G11" s="294">
        <v>-17079.515352978095</v>
      </c>
      <c r="H11" s="294" t="s">
        <v>2</v>
      </c>
    </row>
    <row r="12" spans="1:8" ht="14.4" customHeight="1" x14ac:dyDescent="0.3">
      <c r="A12" s="292" t="s">
        <v>350</v>
      </c>
      <c r="B12" s="293" t="s">
        <v>659</v>
      </c>
      <c r="C12" s="294" t="s">
        <v>660</v>
      </c>
      <c r="D12" s="294">
        <v>9026.3001500416594</v>
      </c>
      <c r="E12" s="294">
        <v>5843</v>
      </c>
      <c r="F12" s="295">
        <v>0.64733056766044195</v>
      </c>
      <c r="G12" s="294">
        <v>-3183.3001500416594</v>
      </c>
      <c r="H12" s="294" t="s">
        <v>2</v>
      </c>
    </row>
    <row r="13" spans="1:8" ht="14.4" customHeight="1" x14ac:dyDescent="0.3">
      <c r="A13" s="292" t="s">
        <v>350</v>
      </c>
      <c r="B13" s="293" t="s">
        <v>661</v>
      </c>
      <c r="C13" s="294" t="s">
        <v>662</v>
      </c>
      <c r="D13" s="294">
        <v>160727.0746126961</v>
      </c>
      <c r="E13" s="294">
        <v>158789.15000000005</v>
      </c>
      <c r="F13" s="295">
        <v>0.98794276186905117</v>
      </c>
      <c r="G13" s="294">
        <v>-1937.9246126960497</v>
      </c>
      <c r="H13" s="294" t="s">
        <v>2</v>
      </c>
    </row>
    <row r="14" spans="1:8" ht="14.4" customHeight="1" x14ac:dyDescent="0.3">
      <c r="A14" s="292" t="s">
        <v>350</v>
      </c>
      <c r="B14" s="293" t="s">
        <v>6</v>
      </c>
      <c r="C14" s="294" t="s">
        <v>352</v>
      </c>
      <c r="D14" s="294">
        <v>4074976.8432628438</v>
      </c>
      <c r="E14" s="294">
        <v>3892866.0751499059</v>
      </c>
      <c r="F14" s="295">
        <v>0.95530998699685332</v>
      </c>
      <c r="G14" s="294">
        <v>-182110.76811293792</v>
      </c>
      <c r="H14" s="294" t="s">
        <v>357</v>
      </c>
    </row>
    <row r="16" spans="1:8" ht="14.4" customHeight="1" x14ac:dyDescent="0.3">
      <c r="A16" s="292" t="s">
        <v>350</v>
      </c>
      <c r="B16" s="293" t="s">
        <v>351</v>
      </c>
      <c r="C16" s="294" t="s">
        <v>352</v>
      </c>
      <c r="D16" s="294" t="s">
        <v>351</v>
      </c>
      <c r="E16" s="294" t="s">
        <v>351</v>
      </c>
      <c r="F16" s="295" t="s">
        <v>351</v>
      </c>
      <c r="G16" s="294" t="s">
        <v>351</v>
      </c>
      <c r="H16" s="294" t="s">
        <v>77</v>
      </c>
    </row>
    <row r="17" spans="1:8" ht="14.4" customHeight="1" x14ac:dyDescent="0.3">
      <c r="A17" s="292" t="s">
        <v>358</v>
      </c>
      <c r="B17" s="293" t="s">
        <v>645</v>
      </c>
      <c r="C17" s="294" t="s">
        <v>646</v>
      </c>
      <c r="D17" s="294">
        <v>918.49790972120502</v>
      </c>
      <c r="E17" s="294">
        <v>397.07514990593501</v>
      </c>
      <c r="F17" s="295">
        <v>0.43230925808689175</v>
      </c>
      <c r="G17" s="294">
        <v>-521.42275981526996</v>
      </c>
      <c r="H17" s="294" t="s">
        <v>2</v>
      </c>
    </row>
    <row r="18" spans="1:8" ht="14.4" customHeight="1" x14ac:dyDescent="0.3">
      <c r="A18" s="292" t="s">
        <v>358</v>
      </c>
      <c r="B18" s="293" t="s">
        <v>647</v>
      </c>
      <c r="C18" s="294" t="s">
        <v>648</v>
      </c>
      <c r="D18" s="294">
        <v>51353.321477170299</v>
      </c>
      <c r="E18" s="294">
        <v>53079.819999999985</v>
      </c>
      <c r="F18" s="295">
        <v>1.0336199971718911</v>
      </c>
      <c r="G18" s="294">
        <v>1726.4985228296864</v>
      </c>
      <c r="H18" s="294" t="s">
        <v>2</v>
      </c>
    </row>
    <row r="19" spans="1:8" ht="14.4" customHeight="1" x14ac:dyDescent="0.3">
      <c r="A19" s="292" t="s">
        <v>358</v>
      </c>
      <c r="B19" s="293" t="s">
        <v>649</v>
      </c>
      <c r="C19" s="294" t="s">
        <v>650</v>
      </c>
      <c r="D19" s="294">
        <v>83924.903477294894</v>
      </c>
      <c r="E19" s="294">
        <v>72822.60000000002</v>
      </c>
      <c r="F19" s="295">
        <v>0.86771145372483505</v>
      </c>
      <c r="G19" s="294">
        <v>-11102.303477294874</v>
      </c>
      <c r="H19" s="294" t="s">
        <v>2</v>
      </c>
    </row>
    <row r="20" spans="1:8" ht="14.4" customHeight="1" x14ac:dyDescent="0.3">
      <c r="A20" s="292" t="s">
        <v>358</v>
      </c>
      <c r="B20" s="293" t="s">
        <v>651</v>
      </c>
      <c r="C20" s="294" t="s">
        <v>652</v>
      </c>
      <c r="D20" s="294">
        <v>3353.8915592484395</v>
      </c>
      <c r="E20" s="294">
        <v>387.70000000000005</v>
      </c>
      <c r="F20" s="295">
        <v>0.11559705886462179</v>
      </c>
      <c r="G20" s="294">
        <v>-2966.1915592484393</v>
      </c>
      <c r="H20" s="294" t="s">
        <v>2</v>
      </c>
    </row>
    <row r="21" spans="1:8" ht="14.4" customHeight="1" x14ac:dyDescent="0.3">
      <c r="A21" s="292" t="s">
        <v>358</v>
      </c>
      <c r="B21" s="293" t="s">
        <v>653</v>
      </c>
      <c r="C21" s="294" t="s">
        <v>654</v>
      </c>
      <c r="D21" s="294">
        <v>38760.671652892997</v>
      </c>
      <c r="E21" s="294">
        <v>2411.21</v>
      </c>
      <c r="F21" s="295">
        <v>6.2207642364732696E-2</v>
      </c>
      <c r="G21" s="294">
        <v>-36349.461652892998</v>
      </c>
      <c r="H21" s="294" t="s">
        <v>2</v>
      </c>
    </row>
    <row r="22" spans="1:8" ht="14.4" customHeight="1" x14ac:dyDescent="0.3">
      <c r="A22" s="292" t="s">
        <v>358</v>
      </c>
      <c r="B22" s="293" t="s">
        <v>655</v>
      </c>
      <c r="C22" s="294" t="s">
        <v>656</v>
      </c>
      <c r="D22" s="294">
        <v>3633196.1207530103</v>
      </c>
      <c r="E22" s="294">
        <v>3523807.02</v>
      </c>
      <c r="F22" s="295">
        <v>0.96989177101445923</v>
      </c>
      <c r="G22" s="294">
        <v>-109389.10075301025</v>
      </c>
      <c r="H22" s="294" t="s">
        <v>2</v>
      </c>
    </row>
    <row r="23" spans="1:8" ht="14.4" customHeight="1" x14ac:dyDescent="0.3">
      <c r="A23" s="292" t="s">
        <v>358</v>
      </c>
      <c r="B23" s="293" t="s">
        <v>657</v>
      </c>
      <c r="C23" s="294" t="s">
        <v>658</v>
      </c>
      <c r="D23" s="294">
        <v>92408.015352978095</v>
      </c>
      <c r="E23" s="294">
        <v>75328.5</v>
      </c>
      <c r="F23" s="295">
        <v>0.81517279331518877</v>
      </c>
      <c r="G23" s="294">
        <v>-17079.515352978095</v>
      </c>
      <c r="H23" s="294" t="s">
        <v>2</v>
      </c>
    </row>
    <row r="24" spans="1:8" ht="14.4" customHeight="1" x14ac:dyDescent="0.3">
      <c r="A24" s="292" t="s">
        <v>358</v>
      </c>
      <c r="B24" s="293" t="s">
        <v>659</v>
      </c>
      <c r="C24" s="294" t="s">
        <v>660</v>
      </c>
      <c r="D24" s="294">
        <v>9026.3001500416594</v>
      </c>
      <c r="E24" s="294">
        <v>5843</v>
      </c>
      <c r="F24" s="295">
        <v>0.64733056766044195</v>
      </c>
      <c r="G24" s="294">
        <v>-3183.3001500416594</v>
      </c>
      <c r="H24" s="294" t="s">
        <v>2</v>
      </c>
    </row>
    <row r="25" spans="1:8" ht="14.4" customHeight="1" x14ac:dyDescent="0.3">
      <c r="A25" s="292" t="s">
        <v>358</v>
      </c>
      <c r="B25" s="293" t="s">
        <v>661</v>
      </c>
      <c r="C25" s="294" t="s">
        <v>662</v>
      </c>
      <c r="D25" s="294">
        <v>155026.305539372</v>
      </c>
      <c r="E25" s="294">
        <v>158789.15000000005</v>
      </c>
      <c r="F25" s="295">
        <v>1.0242722965469393</v>
      </c>
      <c r="G25" s="294">
        <v>3762.8444606280536</v>
      </c>
      <c r="H25" s="294" t="s">
        <v>2</v>
      </c>
    </row>
    <row r="26" spans="1:8" ht="14.4" customHeight="1" x14ac:dyDescent="0.3">
      <c r="A26" s="292" t="s">
        <v>358</v>
      </c>
      <c r="B26" s="293" t="s">
        <v>6</v>
      </c>
      <c r="C26" s="294" t="s">
        <v>359</v>
      </c>
      <c r="D26" s="294">
        <v>4069276.0741895195</v>
      </c>
      <c r="E26" s="294">
        <v>3892866.0751499059</v>
      </c>
      <c r="F26" s="295">
        <v>0.95664830898091635</v>
      </c>
      <c r="G26" s="294">
        <v>-176409.99903961364</v>
      </c>
      <c r="H26" s="294" t="s">
        <v>360</v>
      </c>
    </row>
    <row r="27" spans="1:8" ht="14.4" customHeight="1" x14ac:dyDescent="0.3">
      <c r="A27" s="292" t="s">
        <v>351</v>
      </c>
      <c r="B27" s="293" t="s">
        <v>351</v>
      </c>
      <c r="C27" s="294" t="s">
        <v>351</v>
      </c>
      <c r="D27" s="294" t="s">
        <v>351</v>
      </c>
      <c r="E27" s="294" t="s">
        <v>351</v>
      </c>
      <c r="F27" s="295" t="s">
        <v>351</v>
      </c>
      <c r="G27" s="294" t="s">
        <v>351</v>
      </c>
      <c r="H27" s="294" t="s">
        <v>361</v>
      </c>
    </row>
    <row r="28" spans="1:8" ht="14.4" customHeight="1" x14ac:dyDescent="0.3">
      <c r="A28" s="292" t="s">
        <v>350</v>
      </c>
      <c r="B28" s="293" t="s">
        <v>6</v>
      </c>
      <c r="C28" s="294" t="s">
        <v>352</v>
      </c>
      <c r="D28" s="294">
        <v>4074976.8432628438</v>
      </c>
      <c r="E28" s="294">
        <v>3892866.0751499059</v>
      </c>
      <c r="F28" s="295">
        <v>0.95530998699685332</v>
      </c>
      <c r="G28" s="294">
        <v>-182110.76811293792</v>
      </c>
      <c r="H28" s="294" t="s">
        <v>357</v>
      </c>
    </row>
  </sheetData>
  <autoFilter ref="A3:G3"/>
  <mergeCells count="1">
    <mergeCell ref="A1:G1"/>
  </mergeCells>
  <conditionalFormatting sqref="F15 F29:F65536">
    <cfRule type="cellIs" dxfId="19" priority="19" stopIfTrue="1" operator="greaterThan">
      <formula>1</formula>
    </cfRule>
  </conditionalFormatting>
  <conditionalFormatting sqref="G4:G14">
    <cfRule type="cellIs" dxfId="18" priority="12" operator="greaterThan">
      <formula>0</formula>
    </cfRule>
  </conditionalFormatting>
  <conditionalFormatting sqref="F4:F14">
    <cfRule type="cellIs" dxfId="17" priority="14" operator="greaterThan">
      <formula>1</formula>
    </cfRule>
  </conditionalFormatting>
  <conditionalFormatting sqref="B4:B14">
    <cfRule type="expression" dxfId="16" priority="18">
      <formula>AND(LEFT(H4,6)&lt;&gt;"mezera",H4&lt;&gt;"")</formula>
    </cfRule>
  </conditionalFormatting>
  <conditionalFormatting sqref="A4:A14">
    <cfRule type="expression" dxfId="15" priority="15">
      <formula>AND(H4&lt;&gt;"",H4&lt;&gt;"mezeraKL")</formula>
    </cfRule>
  </conditionalFormatting>
  <conditionalFormatting sqref="B4:G14">
    <cfRule type="expression" dxfId="14" priority="16">
      <formula>$H4="SumaNS"</formula>
    </cfRule>
    <cfRule type="expression" dxfId="13" priority="17">
      <formula>OR($H4="KL",$H4="SumaKL")</formula>
    </cfRule>
  </conditionalFormatting>
  <conditionalFormatting sqref="A4:G14">
    <cfRule type="expression" dxfId="12" priority="13">
      <formula>$H4&lt;&gt;""</formula>
    </cfRule>
  </conditionalFormatting>
  <conditionalFormatting sqref="F4:F14">
    <cfRule type="cellIs" dxfId="11" priority="9" operator="greaterThan">
      <formula>1</formula>
    </cfRule>
  </conditionalFormatting>
  <conditionalFormatting sqref="F4:F14">
    <cfRule type="expression" dxfId="10" priority="10">
      <formula>$H4="SumaNS"</formula>
    </cfRule>
    <cfRule type="expression" dxfId="9" priority="11">
      <formula>OR($H4="KL",$H4="SumaKL")</formula>
    </cfRule>
  </conditionalFormatting>
  <conditionalFormatting sqref="F4:F14">
    <cfRule type="expression" dxfId="8" priority="8">
      <formula>$H4&lt;&gt;""</formula>
    </cfRule>
  </conditionalFormatting>
  <conditionalFormatting sqref="G16:G28">
    <cfRule type="cellIs" dxfId="7" priority="1" operator="greaterThan">
      <formula>0</formula>
    </cfRule>
  </conditionalFormatting>
  <conditionalFormatting sqref="F16:F28">
    <cfRule type="cellIs" dxfId="6" priority="3" operator="greaterThan">
      <formula>1</formula>
    </cfRule>
  </conditionalFormatting>
  <conditionalFormatting sqref="B16:B28">
    <cfRule type="expression" dxfId="5" priority="7">
      <formula>AND(LEFT(H16,6)&lt;&gt;"mezera",H16&lt;&gt;"")</formula>
    </cfRule>
  </conditionalFormatting>
  <conditionalFormatting sqref="A16:A28">
    <cfRule type="expression" dxfId="4" priority="4">
      <formula>AND(H16&lt;&gt;"",H16&lt;&gt;"mezeraKL")</formula>
    </cfRule>
  </conditionalFormatting>
  <conditionalFormatting sqref="B16:G28">
    <cfRule type="expression" dxfId="3" priority="5">
      <formula>$H16="SumaNS"</formula>
    </cfRule>
    <cfRule type="expression" dxfId="2" priority="6">
      <formula>OR($H16="KL",$H16="SumaKL")</formula>
    </cfRule>
  </conditionalFormatting>
  <conditionalFormatting sqref="A16:G28">
    <cfRule type="expression" dxfId="1" priority="2">
      <formula>$H16&lt;&gt;""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76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12.44140625" style="85" hidden="1" customWidth="1" outlineLevel="1"/>
    <col min="8" max="8" width="25.77734375" style="85" customWidth="1" collapsed="1"/>
    <col min="9" max="9" width="7.77734375" style="93" customWidth="1"/>
    <col min="10" max="10" width="10" style="93" customWidth="1"/>
    <col min="11" max="11" width="11.109375" style="93" customWidth="1"/>
    <col min="12" max="16384" width="8.88671875" style="65"/>
  </cols>
  <sheetData>
    <row r="1" spans="1:11" ht="18.600000000000001" customHeight="1" thickBot="1" x14ac:dyDescent="0.4">
      <c r="A1" s="245" t="s">
        <v>146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</row>
    <row r="2" spans="1:11" ht="14.4" customHeight="1" thickBot="1" x14ac:dyDescent="0.35">
      <c r="A2" s="270" t="s">
        <v>162</v>
      </c>
      <c r="B2" s="83"/>
      <c r="C2" s="128"/>
      <c r="D2" s="128"/>
      <c r="E2" s="128"/>
      <c r="F2" s="128"/>
      <c r="G2" s="128"/>
      <c r="H2" s="128"/>
      <c r="I2" s="129"/>
      <c r="J2" s="129"/>
      <c r="K2" s="129"/>
    </row>
    <row r="3" spans="1:11" ht="14.4" customHeight="1" thickBot="1" x14ac:dyDescent="0.35">
      <c r="A3" s="83"/>
      <c r="B3" s="83"/>
      <c r="C3" s="241"/>
      <c r="D3" s="242"/>
      <c r="E3" s="242"/>
      <c r="F3" s="242"/>
      <c r="G3" s="242"/>
      <c r="H3" s="133" t="s">
        <v>133</v>
      </c>
      <c r="I3" s="130">
        <f>IF(J3&lt;&gt;0,K3/J3,0)</f>
        <v>10.561822771101729</v>
      </c>
      <c r="J3" s="130">
        <f>SUBTOTAL(9,J5:J1048576)</f>
        <v>368579</v>
      </c>
      <c r="K3" s="131">
        <f>SUBTOTAL(9,K5:K1048576)</f>
        <v>3892866.075149904</v>
      </c>
    </row>
    <row r="4" spans="1:11" s="84" customFormat="1" ht="14.4" customHeight="1" thickBot="1" x14ac:dyDescent="0.35">
      <c r="A4" s="296" t="s">
        <v>7</v>
      </c>
      <c r="B4" s="297" t="s">
        <v>8</v>
      </c>
      <c r="C4" s="297" t="s">
        <v>0</v>
      </c>
      <c r="D4" s="297" t="s">
        <v>9</v>
      </c>
      <c r="E4" s="297" t="s">
        <v>10</v>
      </c>
      <c r="F4" s="297" t="s">
        <v>2</v>
      </c>
      <c r="G4" s="297" t="s">
        <v>79</v>
      </c>
      <c r="H4" s="298" t="s">
        <v>14</v>
      </c>
      <c r="I4" s="299" t="s">
        <v>150</v>
      </c>
      <c r="J4" s="299" t="s">
        <v>16</v>
      </c>
      <c r="K4" s="300" t="s">
        <v>161</v>
      </c>
    </row>
    <row r="5" spans="1:11" ht="14.4" customHeight="1" x14ac:dyDescent="0.3">
      <c r="A5" s="303" t="s">
        <v>350</v>
      </c>
      <c r="B5" s="304" t="s">
        <v>352</v>
      </c>
      <c r="C5" s="305" t="s">
        <v>358</v>
      </c>
      <c r="D5" s="306" t="s">
        <v>359</v>
      </c>
      <c r="E5" s="305" t="s">
        <v>647</v>
      </c>
      <c r="F5" s="306" t="s">
        <v>648</v>
      </c>
      <c r="G5" s="305" t="s">
        <v>663</v>
      </c>
      <c r="H5" s="305" t="s">
        <v>664</v>
      </c>
      <c r="I5" s="307">
        <v>201.61</v>
      </c>
      <c r="J5" s="307">
        <v>1</v>
      </c>
      <c r="K5" s="308">
        <v>201.61</v>
      </c>
    </row>
    <row r="6" spans="1:11" ht="14.4" customHeight="1" x14ac:dyDescent="0.3">
      <c r="A6" s="309" t="s">
        <v>350</v>
      </c>
      <c r="B6" s="310" t="s">
        <v>352</v>
      </c>
      <c r="C6" s="311" t="s">
        <v>358</v>
      </c>
      <c r="D6" s="312" t="s">
        <v>359</v>
      </c>
      <c r="E6" s="311" t="s">
        <v>647</v>
      </c>
      <c r="F6" s="312" t="s">
        <v>648</v>
      </c>
      <c r="G6" s="311" t="s">
        <v>665</v>
      </c>
      <c r="H6" s="311" t="s">
        <v>666</v>
      </c>
      <c r="I6" s="313">
        <v>42.45</v>
      </c>
      <c r="J6" s="313">
        <v>3</v>
      </c>
      <c r="K6" s="314">
        <v>127.35000000000001</v>
      </c>
    </row>
    <row r="7" spans="1:11" ht="14.4" customHeight="1" x14ac:dyDescent="0.3">
      <c r="A7" s="309" t="s">
        <v>350</v>
      </c>
      <c r="B7" s="310" t="s">
        <v>352</v>
      </c>
      <c r="C7" s="311" t="s">
        <v>358</v>
      </c>
      <c r="D7" s="312" t="s">
        <v>359</v>
      </c>
      <c r="E7" s="311" t="s">
        <v>647</v>
      </c>
      <c r="F7" s="312" t="s">
        <v>648</v>
      </c>
      <c r="G7" s="311" t="s">
        <v>667</v>
      </c>
      <c r="H7" s="311" t="s">
        <v>668</v>
      </c>
      <c r="I7" s="313">
        <v>0.31</v>
      </c>
      <c r="J7" s="313">
        <v>25000</v>
      </c>
      <c r="K7" s="314">
        <v>7750</v>
      </c>
    </row>
    <row r="8" spans="1:11" ht="14.4" customHeight="1" x14ac:dyDescent="0.3">
      <c r="A8" s="309" t="s">
        <v>350</v>
      </c>
      <c r="B8" s="310" t="s">
        <v>352</v>
      </c>
      <c r="C8" s="311" t="s">
        <v>358</v>
      </c>
      <c r="D8" s="312" t="s">
        <v>359</v>
      </c>
      <c r="E8" s="311" t="s">
        <v>647</v>
      </c>
      <c r="F8" s="312" t="s">
        <v>648</v>
      </c>
      <c r="G8" s="311" t="s">
        <v>669</v>
      </c>
      <c r="H8" s="311" t="s">
        <v>670</v>
      </c>
      <c r="I8" s="313">
        <v>1.84</v>
      </c>
      <c r="J8" s="313">
        <v>10</v>
      </c>
      <c r="K8" s="314">
        <v>18.399999999999999</v>
      </c>
    </row>
    <row r="9" spans="1:11" ht="14.4" customHeight="1" x14ac:dyDescent="0.3">
      <c r="A9" s="309" t="s">
        <v>350</v>
      </c>
      <c r="B9" s="310" t="s">
        <v>352</v>
      </c>
      <c r="C9" s="311" t="s">
        <v>358</v>
      </c>
      <c r="D9" s="312" t="s">
        <v>359</v>
      </c>
      <c r="E9" s="311" t="s">
        <v>647</v>
      </c>
      <c r="F9" s="312" t="s">
        <v>648</v>
      </c>
      <c r="G9" s="311" t="s">
        <v>671</v>
      </c>
      <c r="H9" s="311" t="s">
        <v>672</v>
      </c>
      <c r="I9" s="313">
        <v>2.96</v>
      </c>
      <c r="J9" s="313">
        <v>20</v>
      </c>
      <c r="K9" s="314">
        <v>59.2</v>
      </c>
    </row>
    <row r="10" spans="1:11" ht="14.4" customHeight="1" x14ac:dyDescent="0.3">
      <c r="A10" s="309" t="s">
        <v>350</v>
      </c>
      <c r="B10" s="310" t="s">
        <v>352</v>
      </c>
      <c r="C10" s="311" t="s">
        <v>358</v>
      </c>
      <c r="D10" s="312" t="s">
        <v>359</v>
      </c>
      <c r="E10" s="311" t="s">
        <v>647</v>
      </c>
      <c r="F10" s="312" t="s">
        <v>648</v>
      </c>
      <c r="G10" s="311" t="s">
        <v>673</v>
      </c>
      <c r="H10" s="311" t="s">
        <v>674</v>
      </c>
      <c r="I10" s="313">
        <v>8.5749999999999993</v>
      </c>
      <c r="J10" s="313">
        <v>7</v>
      </c>
      <c r="K10" s="314">
        <v>60.1</v>
      </c>
    </row>
    <row r="11" spans="1:11" ht="14.4" customHeight="1" x14ac:dyDescent="0.3">
      <c r="A11" s="309" t="s">
        <v>350</v>
      </c>
      <c r="B11" s="310" t="s">
        <v>352</v>
      </c>
      <c r="C11" s="311" t="s">
        <v>358</v>
      </c>
      <c r="D11" s="312" t="s">
        <v>359</v>
      </c>
      <c r="E11" s="311" t="s">
        <v>647</v>
      </c>
      <c r="F11" s="312" t="s">
        <v>648</v>
      </c>
      <c r="G11" s="311" t="s">
        <v>675</v>
      </c>
      <c r="H11" s="311" t="s">
        <v>676</v>
      </c>
      <c r="I11" s="313">
        <v>7.59</v>
      </c>
      <c r="J11" s="313">
        <v>1</v>
      </c>
      <c r="K11" s="314">
        <v>7.59</v>
      </c>
    </row>
    <row r="12" spans="1:11" ht="14.4" customHeight="1" x14ac:dyDescent="0.3">
      <c r="A12" s="309" t="s">
        <v>350</v>
      </c>
      <c r="B12" s="310" t="s">
        <v>352</v>
      </c>
      <c r="C12" s="311" t="s">
        <v>358</v>
      </c>
      <c r="D12" s="312" t="s">
        <v>359</v>
      </c>
      <c r="E12" s="311" t="s">
        <v>647</v>
      </c>
      <c r="F12" s="312" t="s">
        <v>648</v>
      </c>
      <c r="G12" s="311" t="s">
        <v>677</v>
      </c>
      <c r="H12" s="311" t="s">
        <v>678</v>
      </c>
      <c r="I12" s="313">
        <v>27.310000000000002</v>
      </c>
      <c r="J12" s="313">
        <v>43</v>
      </c>
      <c r="K12" s="314">
        <v>1174.5</v>
      </c>
    </row>
    <row r="13" spans="1:11" ht="14.4" customHeight="1" x14ac:dyDescent="0.3">
      <c r="A13" s="309" t="s">
        <v>350</v>
      </c>
      <c r="B13" s="310" t="s">
        <v>352</v>
      </c>
      <c r="C13" s="311" t="s">
        <v>358</v>
      </c>
      <c r="D13" s="312" t="s">
        <v>359</v>
      </c>
      <c r="E13" s="311" t="s">
        <v>647</v>
      </c>
      <c r="F13" s="312" t="s">
        <v>648</v>
      </c>
      <c r="G13" s="311" t="s">
        <v>679</v>
      </c>
      <c r="H13" s="311" t="s">
        <v>680</v>
      </c>
      <c r="I13" s="313">
        <v>39.799999999999997</v>
      </c>
      <c r="J13" s="313">
        <v>6</v>
      </c>
      <c r="K13" s="314">
        <v>238.8</v>
      </c>
    </row>
    <row r="14" spans="1:11" ht="14.4" customHeight="1" x14ac:dyDescent="0.3">
      <c r="A14" s="309" t="s">
        <v>350</v>
      </c>
      <c r="B14" s="310" t="s">
        <v>352</v>
      </c>
      <c r="C14" s="311" t="s">
        <v>358</v>
      </c>
      <c r="D14" s="312" t="s">
        <v>359</v>
      </c>
      <c r="E14" s="311" t="s">
        <v>647</v>
      </c>
      <c r="F14" s="312" t="s">
        <v>648</v>
      </c>
      <c r="G14" s="311" t="s">
        <v>681</v>
      </c>
      <c r="H14" s="311" t="s">
        <v>682</v>
      </c>
      <c r="I14" s="313">
        <v>0.27750000000000002</v>
      </c>
      <c r="J14" s="313">
        <v>7000</v>
      </c>
      <c r="K14" s="314">
        <v>1945.2</v>
      </c>
    </row>
    <row r="15" spans="1:11" ht="14.4" customHeight="1" x14ac:dyDescent="0.3">
      <c r="A15" s="309" t="s">
        <v>350</v>
      </c>
      <c r="B15" s="310" t="s">
        <v>352</v>
      </c>
      <c r="C15" s="311" t="s">
        <v>358</v>
      </c>
      <c r="D15" s="312" t="s">
        <v>359</v>
      </c>
      <c r="E15" s="311" t="s">
        <v>647</v>
      </c>
      <c r="F15" s="312" t="s">
        <v>648</v>
      </c>
      <c r="G15" s="311" t="s">
        <v>683</v>
      </c>
      <c r="H15" s="311" t="s">
        <v>684</v>
      </c>
      <c r="I15" s="313">
        <v>16.099999999999998</v>
      </c>
      <c r="J15" s="313">
        <v>100</v>
      </c>
      <c r="K15" s="314">
        <v>1610</v>
      </c>
    </row>
    <row r="16" spans="1:11" ht="14.4" customHeight="1" x14ac:dyDescent="0.3">
      <c r="A16" s="309" t="s">
        <v>350</v>
      </c>
      <c r="B16" s="310" t="s">
        <v>352</v>
      </c>
      <c r="C16" s="311" t="s">
        <v>358</v>
      </c>
      <c r="D16" s="312" t="s">
        <v>359</v>
      </c>
      <c r="E16" s="311" t="s">
        <v>647</v>
      </c>
      <c r="F16" s="312" t="s">
        <v>648</v>
      </c>
      <c r="G16" s="311" t="s">
        <v>685</v>
      </c>
      <c r="H16" s="311" t="s">
        <v>686</v>
      </c>
      <c r="I16" s="313">
        <v>1.93</v>
      </c>
      <c r="J16" s="313">
        <v>200</v>
      </c>
      <c r="K16" s="314">
        <v>386.4</v>
      </c>
    </row>
    <row r="17" spans="1:11" ht="14.4" customHeight="1" x14ac:dyDescent="0.3">
      <c r="A17" s="309" t="s">
        <v>350</v>
      </c>
      <c r="B17" s="310" t="s">
        <v>352</v>
      </c>
      <c r="C17" s="311" t="s">
        <v>358</v>
      </c>
      <c r="D17" s="312" t="s">
        <v>359</v>
      </c>
      <c r="E17" s="311" t="s">
        <v>647</v>
      </c>
      <c r="F17" s="312" t="s">
        <v>648</v>
      </c>
      <c r="G17" s="311" t="s">
        <v>687</v>
      </c>
      <c r="H17" s="311" t="s">
        <v>688</v>
      </c>
      <c r="I17" s="313">
        <v>0.62</v>
      </c>
      <c r="J17" s="313">
        <v>3000</v>
      </c>
      <c r="K17" s="314">
        <v>1855</v>
      </c>
    </row>
    <row r="18" spans="1:11" ht="14.4" customHeight="1" x14ac:dyDescent="0.3">
      <c r="A18" s="309" t="s">
        <v>350</v>
      </c>
      <c r="B18" s="310" t="s">
        <v>352</v>
      </c>
      <c r="C18" s="311" t="s">
        <v>358</v>
      </c>
      <c r="D18" s="312" t="s">
        <v>359</v>
      </c>
      <c r="E18" s="311" t="s">
        <v>647</v>
      </c>
      <c r="F18" s="312" t="s">
        <v>648</v>
      </c>
      <c r="G18" s="311" t="s">
        <v>689</v>
      </c>
      <c r="H18" s="311" t="s">
        <v>690</v>
      </c>
      <c r="I18" s="313">
        <v>1.33</v>
      </c>
      <c r="J18" s="313">
        <v>2000</v>
      </c>
      <c r="K18" s="314">
        <v>2661</v>
      </c>
    </row>
    <row r="19" spans="1:11" ht="14.4" customHeight="1" x14ac:dyDescent="0.3">
      <c r="A19" s="309" t="s">
        <v>350</v>
      </c>
      <c r="B19" s="310" t="s">
        <v>352</v>
      </c>
      <c r="C19" s="311" t="s">
        <v>358</v>
      </c>
      <c r="D19" s="312" t="s">
        <v>359</v>
      </c>
      <c r="E19" s="311" t="s">
        <v>647</v>
      </c>
      <c r="F19" s="312" t="s">
        <v>648</v>
      </c>
      <c r="G19" s="311" t="s">
        <v>691</v>
      </c>
      <c r="H19" s="311" t="s">
        <v>692</v>
      </c>
      <c r="I19" s="313">
        <v>3.31</v>
      </c>
      <c r="J19" s="313">
        <v>100</v>
      </c>
      <c r="K19" s="314">
        <v>330.78</v>
      </c>
    </row>
    <row r="20" spans="1:11" ht="14.4" customHeight="1" x14ac:dyDescent="0.3">
      <c r="A20" s="309" t="s">
        <v>350</v>
      </c>
      <c r="B20" s="310" t="s">
        <v>352</v>
      </c>
      <c r="C20" s="311" t="s">
        <v>358</v>
      </c>
      <c r="D20" s="312" t="s">
        <v>359</v>
      </c>
      <c r="E20" s="311" t="s">
        <v>647</v>
      </c>
      <c r="F20" s="312" t="s">
        <v>648</v>
      </c>
      <c r="G20" s="311" t="s">
        <v>693</v>
      </c>
      <c r="H20" s="311" t="s">
        <v>694</v>
      </c>
      <c r="I20" s="313">
        <v>8.58</v>
      </c>
      <c r="J20" s="313">
        <v>6</v>
      </c>
      <c r="K20" s="314">
        <v>51.48</v>
      </c>
    </row>
    <row r="21" spans="1:11" ht="14.4" customHeight="1" x14ac:dyDescent="0.3">
      <c r="A21" s="309" t="s">
        <v>350</v>
      </c>
      <c r="B21" s="310" t="s">
        <v>352</v>
      </c>
      <c r="C21" s="311" t="s">
        <v>358</v>
      </c>
      <c r="D21" s="312" t="s">
        <v>359</v>
      </c>
      <c r="E21" s="311" t="s">
        <v>647</v>
      </c>
      <c r="F21" s="312" t="s">
        <v>648</v>
      </c>
      <c r="G21" s="311" t="s">
        <v>695</v>
      </c>
      <c r="H21" s="311" t="s">
        <v>696</v>
      </c>
      <c r="I21" s="313">
        <v>13.035714285714286</v>
      </c>
      <c r="J21" s="313">
        <v>18</v>
      </c>
      <c r="K21" s="314">
        <v>234.68</v>
      </c>
    </row>
    <row r="22" spans="1:11" ht="14.4" customHeight="1" x14ac:dyDescent="0.3">
      <c r="A22" s="309" t="s">
        <v>350</v>
      </c>
      <c r="B22" s="310" t="s">
        <v>352</v>
      </c>
      <c r="C22" s="311" t="s">
        <v>358</v>
      </c>
      <c r="D22" s="312" t="s">
        <v>359</v>
      </c>
      <c r="E22" s="311" t="s">
        <v>647</v>
      </c>
      <c r="F22" s="312" t="s">
        <v>648</v>
      </c>
      <c r="G22" s="311" t="s">
        <v>697</v>
      </c>
      <c r="H22" s="311" t="s">
        <v>698</v>
      </c>
      <c r="I22" s="313">
        <v>26.965999999999998</v>
      </c>
      <c r="J22" s="313">
        <v>152</v>
      </c>
      <c r="K22" s="314">
        <v>4078.28</v>
      </c>
    </row>
    <row r="23" spans="1:11" ht="14.4" customHeight="1" x14ac:dyDescent="0.3">
      <c r="A23" s="309" t="s">
        <v>350</v>
      </c>
      <c r="B23" s="310" t="s">
        <v>352</v>
      </c>
      <c r="C23" s="311" t="s">
        <v>358</v>
      </c>
      <c r="D23" s="312" t="s">
        <v>359</v>
      </c>
      <c r="E23" s="311" t="s">
        <v>647</v>
      </c>
      <c r="F23" s="312" t="s">
        <v>648</v>
      </c>
      <c r="G23" s="311" t="s">
        <v>699</v>
      </c>
      <c r="H23" s="311" t="s">
        <v>700</v>
      </c>
      <c r="I23" s="313">
        <v>111.59</v>
      </c>
      <c r="J23" s="313">
        <v>10</v>
      </c>
      <c r="K23" s="314">
        <v>1115.9000000000001</v>
      </c>
    </row>
    <row r="24" spans="1:11" ht="14.4" customHeight="1" x14ac:dyDescent="0.3">
      <c r="A24" s="309" t="s">
        <v>350</v>
      </c>
      <c r="B24" s="310" t="s">
        <v>352</v>
      </c>
      <c r="C24" s="311" t="s">
        <v>358</v>
      </c>
      <c r="D24" s="312" t="s">
        <v>359</v>
      </c>
      <c r="E24" s="311" t="s">
        <v>647</v>
      </c>
      <c r="F24" s="312" t="s">
        <v>648</v>
      </c>
      <c r="G24" s="311" t="s">
        <v>701</v>
      </c>
      <c r="H24" s="311" t="s">
        <v>702</v>
      </c>
      <c r="I24" s="313">
        <v>26.34</v>
      </c>
      <c r="J24" s="313">
        <v>6</v>
      </c>
      <c r="K24" s="314">
        <v>158.04</v>
      </c>
    </row>
    <row r="25" spans="1:11" ht="14.4" customHeight="1" x14ac:dyDescent="0.3">
      <c r="A25" s="309" t="s">
        <v>350</v>
      </c>
      <c r="B25" s="310" t="s">
        <v>352</v>
      </c>
      <c r="C25" s="311" t="s">
        <v>358</v>
      </c>
      <c r="D25" s="312" t="s">
        <v>359</v>
      </c>
      <c r="E25" s="311" t="s">
        <v>647</v>
      </c>
      <c r="F25" s="312" t="s">
        <v>648</v>
      </c>
      <c r="G25" s="311" t="s">
        <v>703</v>
      </c>
      <c r="H25" s="311" t="s">
        <v>704</v>
      </c>
      <c r="I25" s="313">
        <v>0.56166666666666665</v>
      </c>
      <c r="J25" s="313">
        <v>16000</v>
      </c>
      <c r="K25" s="314">
        <v>9010</v>
      </c>
    </row>
    <row r="26" spans="1:11" ht="14.4" customHeight="1" x14ac:dyDescent="0.3">
      <c r="A26" s="309" t="s">
        <v>350</v>
      </c>
      <c r="B26" s="310" t="s">
        <v>352</v>
      </c>
      <c r="C26" s="311" t="s">
        <v>358</v>
      </c>
      <c r="D26" s="312" t="s">
        <v>359</v>
      </c>
      <c r="E26" s="311" t="s">
        <v>647</v>
      </c>
      <c r="F26" s="312" t="s">
        <v>648</v>
      </c>
      <c r="G26" s="311" t="s">
        <v>705</v>
      </c>
      <c r="H26" s="311" t="s">
        <v>706</v>
      </c>
      <c r="I26" s="313">
        <v>16.099999999999998</v>
      </c>
      <c r="J26" s="313">
        <v>130</v>
      </c>
      <c r="K26" s="314">
        <v>2093</v>
      </c>
    </row>
    <row r="27" spans="1:11" ht="14.4" customHeight="1" x14ac:dyDescent="0.3">
      <c r="A27" s="309" t="s">
        <v>350</v>
      </c>
      <c r="B27" s="310" t="s">
        <v>352</v>
      </c>
      <c r="C27" s="311" t="s">
        <v>358</v>
      </c>
      <c r="D27" s="312" t="s">
        <v>359</v>
      </c>
      <c r="E27" s="311" t="s">
        <v>647</v>
      </c>
      <c r="F27" s="312" t="s">
        <v>648</v>
      </c>
      <c r="G27" s="311" t="s">
        <v>707</v>
      </c>
      <c r="H27" s="311" t="s">
        <v>708</v>
      </c>
      <c r="I27" s="313">
        <v>1182.8885714285716</v>
      </c>
      <c r="J27" s="313">
        <v>7</v>
      </c>
      <c r="K27" s="314">
        <v>8280.2200000000012</v>
      </c>
    </row>
    <row r="28" spans="1:11" ht="14.4" customHeight="1" x14ac:dyDescent="0.3">
      <c r="A28" s="309" t="s">
        <v>350</v>
      </c>
      <c r="B28" s="310" t="s">
        <v>352</v>
      </c>
      <c r="C28" s="311" t="s">
        <v>358</v>
      </c>
      <c r="D28" s="312" t="s">
        <v>359</v>
      </c>
      <c r="E28" s="311" t="s">
        <v>647</v>
      </c>
      <c r="F28" s="312" t="s">
        <v>648</v>
      </c>
      <c r="G28" s="311" t="s">
        <v>709</v>
      </c>
      <c r="H28" s="311" t="s">
        <v>710</v>
      </c>
      <c r="I28" s="313">
        <v>0.15</v>
      </c>
      <c r="J28" s="313">
        <v>7776</v>
      </c>
      <c r="K28" s="314">
        <v>1131</v>
      </c>
    </row>
    <row r="29" spans="1:11" ht="14.4" customHeight="1" x14ac:dyDescent="0.3">
      <c r="A29" s="309" t="s">
        <v>350</v>
      </c>
      <c r="B29" s="310" t="s">
        <v>352</v>
      </c>
      <c r="C29" s="311" t="s">
        <v>358</v>
      </c>
      <c r="D29" s="312" t="s">
        <v>359</v>
      </c>
      <c r="E29" s="311" t="s">
        <v>647</v>
      </c>
      <c r="F29" s="312" t="s">
        <v>648</v>
      </c>
      <c r="G29" s="311" t="s">
        <v>711</v>
      </c>
      <c r="H29" s="311" t="s">
        <v>712</v>
      </c>
      <c r="I29" s="313">
        <v>0.19</v>
      </c>
      <c r="J29" s="313">
        <v>12000</v>
      </c>
      <c r="K29" s="314">
        <v>2237.4499999999998</v>
      </c>
    </row>
    <row r="30" spans="1:11" ht="14.4" customHeight="1" x14ac:dyDescent="0.3">
      <c r="A30" s="309" t="s">
        <v>350</v>
      </c>
      <c r="B30" s="310" t="s">
        <v>352</v>
      </c>
      <c r="C30" s="311" t="s">
        <v>358</v>
      </c>
      <c r="D30" s="312" t="s">
        <v>359</v>
      </c>
      <c r="E30" s="311" t="s">
        <v>647</v>
      </c>
      <c r="F30" s="312" t="s">
        <v>648</v>
      </c>
      <c r="G30" s="311" t="s">
        <v>713</v>
      </c>
      <c r="H30" s="311" t="s">
        <v>714</v>
      </c>
      <c r="I30" s="313">
        <v>5.45</v>
      </c>
      <c r="J30" s="313">
        <v>20</v>
      </c>
      <c r="K30" s="314">
        <v>109.04</v>
      </c>
    </row>
    <row r="31" spans="1:11" ht="14.4" customHeight="1" x14ac:dyDescent="0.3">
      <c r="A31" s="309" t="s">
        <v>350</v>
      </c>
      <c r="B31" s="310" t="s">
        <v>352</v>
      </c>
      <c r="C31" s="311" t="s">
        <v>358</v>
      </c>
      <c r="D31" s="312" t="s">
        <v>359</v>
      </c>
      <c r="E31" s="311" t="s">
        <v>647</v>
      </c>
      <c r="F31" s="312" t="s">
        <v>648</v>
      </c>
      <c r="G31" s="311" t="s">
        <v>715</v>
      </c>
      <c r="H31" s="311" t="s">
        <v>716</v>
      </c>
      <c r="I31" s="313">
        <v>6.0266666666666664</v>
      </c>
      <c r="J31" s="313">
        <v>150</v>
      </c>
      <c r="K31" s="314">
        <v>876.51</v>
      </c>
    </row>
    <row r="32" spans="1:11" ht="14.4" customHeight="1" x14ac:dyDescent="0.3">
      <c r="A32" s="309" t="s">
        <v>350</v>
      </c>
      <c r="B32" s="310" t="s">
        <v>352</v>
      </c>
      <c r="C32" s="311" t="s">
        <v>358</v>
      </c>
      <c r="D32" s="312" t="s">
        <v>359</v>
      </c>
      <c r="E32" s="311" t="s">
        <v>647</v>
      </c>
      <c r="F32" s="312" t="s">
        <v>648</v>
      </c>
      <c r="G32" s="311" t="s">
        <v>717</v>
      </c>
      <c r="H32" s="311" t="s">
        <v>718</v>
      </c>
      <c r="I32" s="313">
        <v>1311</v>
      </c>
      <c r="J32" s="313">
        <v>4</v>
      </c>
      <c r="K32" s="314">
        <v>5244</v>
      </c>
    </row>
    <row r="33" spans="1:11" ht="14.4" customHeight="1" x14ac:dyDescent="0.3">
      <c r="A33" s="309" t="s">
        <v>350</v>
      </c>
      <c r="B33" s="310" t="s">
        <v>352</v>
      </c>
      <c r="C33" s="311" t="s">
        <v>358</v>
      </c>
      <c r="D33" s="312" t="s">
        <v>359</v>
      </c>
      <c r="E33" s="311" t="s">
        <v>647</v>
      </c>
      <c r="F33" s="312" t="s">
        <v>648</v>
      </c>
      <c r="G33" s="311" t="s">
        <v>719</v>
      </c>
      <c r="H33" s="311" t="s">
        <v>720</v>
      </c>
      <c r="I33" s="313">
        <v>11.74</v>
      </c>
      <c r="J33" s="313">
        <v>1</v>
      </c>
      <c r="K33" s="314">
        <v>11.74</v>
      </c>
    </row>
    <row r="34" spans="1:11" ht="14.4" customHeight="1" x14ac:dyDescent="0.3">
      <c r="A34" s="309" t="s">
        <v>350</v>
      </c>
      <c r="B34" s="310" t="s">
        <v>352</v>
      </c>
      <c r="C34" s="311" t="s">
        <v>358</v>
      </c>
      <c r="D34" s="312" t="s">
        <v>359</v>
      </c>
      <c r="E34" s="311" t="s">
        <v>647</v>
      </c>
      <c r="F34" s="312" t="s">
        <v>648</v>
      </c>
      <c r="G34" s="311" t="s">
        <v>721</v>
      </c>
      <c r="H34" s="311" t="s">
        <v>722</v>
      </c>
      <c r="I34" s="313">
        <v>14.09</v>
      </c>
      <c r="J34" s="313">
        <v>1</v>
      </c>
      <c r="K34" s="314">
        <v>14.09</v>
      </c>
    </row>
    <row r="35" spans="1:11" ht="14.4" customHeight="1" x14ac:dyDescent="0.3">
      <c r="A35" s="309" t="s">
        <v>350</v>
      </c>
      <c r="B35" s="310" t="s">
        <v>352</v>
      </c>
      <c r="C35" s="311" t="s">
        <v>358</v>
      </c>
      <c r="D35" s="312" t="s">
        <v>359</v>
      </c>
      <c r="E35" s="311" t="s">
        <v>647</v>
      </c>
      <c r="F35" s="312" t="s">
        <v>648</v>
      </c>
      <c r="G35" s="311" t="s">
        <v>723</v>
      </c>
      <c r="H35" s="311" t="s">
        <v>724</v>
      </c>
      <c r="I35" s="313">
        <v>8.4600000000000009</v>
      </c>
      <c r="J35" s="313">
        <v>1</v>
      </c>
      <c r="K35" s="314">
        <v>8.4600000000000009</v>
      </c>
    </row>
    <row r="36" spans="1:11" ht="14.4" customHeight="1" x14ac:dyDescent="0.3">
      <c r="A36" s="309" t="s">
        <v>350</v>
      </c>
      <c r="B36" s="310" t="s">
        <v>352</v>
      </c>
      <c r="C36" s="311" t="s">
        <v>358</v>
      </c>
      <c r="D36" s="312" t="s">
        <v>359</v>
      </c>
      <c r="E36" s="311" t="s">
        <v>649</v>
      </c>
      <c r="F36" s="312" t="s">
        <v>650</v>
      </c>
      <c r="G36" s="311" t="s">
        <v>725</v>
      </c>
      <c r="H36" s="311" t="s">
        <v>726</v>
      </c>
      <c r="I36" s="313">
        <v>3.51</v>
      </c>
      <c r="J36" s="313">
        <v>100</v>
      </c>
      <c r="K36" s="314">
        <v>351</v>
      </c>
    </row>
    <row r="37" spans="1:11" ht="14.4" customHeight="1" x14ac:dyDescent="0.3">
      <c r="A37" s="309" t="s">
        <v>350</v>
      </c>
      <c r="B37" s="310" t="s">
        <v>352</v>
      </c>
      <c r="C37" s="311" t="s">
        <v>358</v>
      </c>
      <c r="D37" s="312" t="s">
        <v>359</v>
      </c>
      <c r="E37" s="311" t="s">
        <v>649</v>
      </c>
      <c r="F37" s="312" t="s">
        <v>650</v>
      </c>
      <c r="G37" s="311" t="s">
        <v>727</v>
      </c>
      <c r="H37" s="311" t="s">
        <v>728</v>
      </c>
      <c r="I37" s="313">
        <v>0.22</v>
      </c>
      <c r="J37" s="313">
        <v>300</v>
      </c>
      <c r="K37" s="314">
        <v>66</v>
      </c>
    </row>
    <row r="38" spans="1:11" ht="14.4" customHeight="1" x14ac:dyDescent="0.3">
      <c r="A38" s="309" t="s">
        <v>350</v>
      </c>
      <c r="B38" s="310" t="s">
        <v>352</v>
      </c>
      <c r="C38" s="311" t="s">
        <v>358</v>
      </c>
      <c r="D38" s="312" t="s">
        <v>359</v>
      </c>
      <c r="E38" s="311" t="s">
        <v>649</v>
      </c>
      <c r="F38" s="312" t="s">
        <v>650</v>
      </c>
      <c r="G38" s="311" t="s">
        <v>729</v>
      </c>
      <c r="H38" s="311" t="s">
        <v>730</v>
      </c>
      <c r="I38" s="313">
        <v>15.91</v>
      </c>
      <c r="J38" s="313">
        <v>50</v>
      </c>
      <c r="K38" s="314">
        <v>795.5</v>
      </c>
    </row>
    <row r="39" spans="1:11" ht="14.4" customHeight="1" x14ac:dyDescent="0.3">
      <c r="A39" s="309" t="s">
        <v>350</v>
      </c>
      <c r="B39" s="310" t="s">
        <v>352</v>
      </c>
      <c r="C39" s="311" t="s">
        <v>358</v>
      </c>
      <c r="D39" s="312" t="s">
        <v>359</v>
      </c>
      <c r="E39" s="311" t="s">
        <v>649</v>
      </c>
      <c r="F39" s="312" t="s">
        <v>650</v>
      </c>
      <c r="G39" s="311" t="s">
        <v>731</v>
      </c>
      <c r="H39" s="311" t="s">
        <v>732</v>
      </c>
      <c r="I39" s="313">
        <v>0.92599999999999993</v>
      </c>
      <c r="J39" s="313">
        <v>2800</v>
      </c>
      <c r="K39" s="314">
        <v>2597</v>
      </c>
    </row>
    <row r="40" spans="1:11" ht="14.4" customHeight="1" x14ac:dyDescent="0.3">
      <c r="A40" s="309" t="s">
        <v>350</v>
      </c>
      <c r="B40" s="310" t="s">
        <v>352</v>
      </c>
      <c r="C40" s="311" t="s">
        <v>358</v>
      </c>
      <c r="D40" s="312" t="s">
        <v>359</v>
      </c>
      <c r="E40" s="311" t="s">
        <v>649</v>
      </c>
      <c r="F40" s="312" t="s">
        <v>650</v>
      </c>
      <c r="G40" s="311" t="s">
        <v>733</v>
      </c>
      <c r="H40" s="311" t="s">
        <v>734</v>
      </c>
      <c r="I40" s="313">
        <v>1.44</v>
      </c>
      <c r="J40" s="313">
        <v>100</v>
      </c>
      <c r="K40" s="314">
        <v>144</v>
      </c>
    </row>
    <row r="41" spans="1:11" ht="14.4" customHeight="1" x14ac:dyDescent="0.3">
      <c r="A41" s="309" t="s">
        <v>350</v>
      </c>
      <c r="B41" s="310" t="s">
        <v>352</v>
      </c>
      <c r="C41" s="311" t="s">
        <v>358</v>
      </c>
      <c r="D41" s="312" t="s">
        <v>359</v>
      </c>
      <c r="E41" s="311" t="s">
        <v>649</v>
      </c>
      <c r="F41" s="312" t="s">
        <v>650</v>
      </c>
      <c r="G41" s="311" t="s">
        <v>735</v>
      </c>
      <c r="H41" s="311" t="s">
        <v>736</v>
      </c>
      <c r="I41" s="313">
        <v>0.41727272727272724</v>
      </c>
      <c r="J41" s="313">
        <v>5200</v>
      </c>
      <c r="K41" s="314">
        <v>2175</v>
      </c>
    </row>
    <row r="42" spans="1:11" ht="14.4" customHeight="1" x14ac:dyDescent="0.3">
      <c r="A42" s="309" t="s">
        <v>350</v>
      </c>
      <c r="B42" s="310" t="s">
        <v>352</v>
      </c>
      <c r="C42" s="311" t="s">
        <v>358</v>
      </c>
      <c r="D42" s="312" t="s">
        <v>359</v>
      </c>
      <c r="E42" s="311" t="s">
        <v>649</v>
      </c>
      <c r="F42" s="312" t="s">
        <v>650</v>
      </c>
      <c r="G42" s="311" t="s">
        <v>737</v>
      </c>
      <c r="H42" s="311" t="s">
        <v>738</v>
      </c>
      <c r="I42" s="313">
        <v>0.57416666666666671</v>
      </c>
      <c r="J42" s="313">
        <v>13400</v>
      </c>
      <c r="K42" s="314">
        <v>7705</v>
      </c>
    </row>
    <row r="43" spans="1:11" ht="14.4" customHeight="1" x14ac:dyDescent="0.3">
      <c r="A43" s="309" t="s">
        <v>350</v>
      </c>
      <c r="B43" s="310" t="s">
        <v>352</v>
      </c>
      <c r="C43" s="311" t="s">
        <v>358</v>
      </c>
      <c r="D43" s="312" t="s">
        <v>359</v>
      </c>
      <c r="E43" s="311" t="s">
        <v>649</v>
      </c>
      <c r="F43" s="312" t="s">
        <v>650</v>
      </c>
      <c r="G43" s="311" t="s">
        <v>739</v>
      </c>
      <c r="H43" s="311" t="s">
        <v>740</v>
      </c>
      <c r="I43" s="313">
        <v>67.704999999999998</v>
      </c>
      <c r="J43" s="313">
        <v>2</v>
      </c>
      <c r="K43" s="314">
        <v>135.41</v>
      </c>
    </row>
    <row r="44" spans="1:11" ht="14.4" customHeight="1" x14ac:dyDescent="0.3">
      <c r="A44" s="309" t="s">
        <v>350</v>
      </c>
      <c r="B44" s="310" t="s">
        <v>352</v>
      </c>
      <c r="C44" s="311" t="s">
        <v>358</v>
      </c>
      <c r="D44" s="312" t="s">
        <v>359</v>
      </c>
      <c r="E44" s="311" t="s">
        <v>649</v>
      </c>
      <c r="F44" s="312" t="s">
        <v>650</v>
      </c>
      <c r="G44" s="311" t="s">
        <v>741</v>
      </c>
      <c r="H44" s="311" t="s">
        <v>742</v>
      </c>
      <c r="I44" s="313">
        <v>999</v>
      </c>
      <c r="J44" s="313">
        <v>1</v>
      </c>
      <c r="K44" s="314">
        <v>999</v>
      </c>
    </row>
    <row r="45" spans="1:11" ht="14.4" customHeight="1" x14ac:dyDescent="0.3">
      <c r="A45" s="309" t="s">
        <v>350</v>
      </c>
      <c r="B45" s="310" t="s">
        <v>352</v>
      </c>
      <c r="C45" s="311" t="s">
        <v>358</v>
      </c>
      <c r="D45" s="312" t="s">
        <v>359</v>
      </c>
      <c r="E45" s="311" t="s">
        <v>649</v>
      </c>
      <c r="F45" s="312" t="s">
        <v>650</v>
      </c>
      <c r="G45" s="311" t="s">
        <v>743</v>
      </c>
      <c r="H45" s="311" t="s">
        <v>744</v>
      </c>
      <c r="I45" s="313">
        <v>35.01</v>
      </c>
      <c r="J45" s="313">
        <v>4</v>
      </c>
      <c r="K45" s="314">
        <v>140.03</v>
      </c>
    </row>
    <row r="46" spans="1:11" ht="14.4" customHeight="1" x14ac:dyDescent="0.3">
      <c r="A46" s="309" t="s">
        <v>350</v>
      </c>
      <c r="B46" s="310" t="s">
        <v>352</v>
      </c>
      <c r="C46" s="311" t="s">
        <v>358</v>
      </c>
      <c r="D46" s="312" t="s">
        <v>359</v>
      </c>
      <c r="E46" s="311" t="s">
        <v>649</v>
      </c>
      <c r="F46" s="312" t="s">
        <v>650</v>
      </c>
      <c r="G46" s="311" t="s">
        <v>745</v>
      </c>
      <c r="H46" s="311" t="s">
        <v>746</v>
      </c>
      <c r="I46" s="313">
        <v>75.02</v>
      </c>
      <c r="J46" s="313">
        <v>2</v>
      </c>
      <c r="K46" s="314">
        <v>150.04</v>
      </c>
    </row>
    <row r="47" spans="1:11" ht="14.4" customHeight="1" x14ac:dyDescent="0.3">
      <c r="A47" s="309" t="s">
        <v>350</v>
      </c>
      <c r="B47" s="310" t="s">
        <v>352</v>
      </c>
      <c r="C47" s="311" t="s">
        <v>358</v>
      </c>
      <c r="D47" s="312" t="s">
        <v>359</v>
      </c>
      <c r="E47" s="311" t="s">
        <v>649</v>
      </c>
      <c r="F47" s="312" t="s">
        <v>650</v>
      </c>
      <c r="G47" s="311" t="s">
        <v>747</v>
      </c>
      <c r="H47" s="311" t="s">
        <v>748</v>
      </c>
      <c r="I47" s="313">
        <v>31.046666666666667</v>
      </c>
      <c r="J47" s="313">
        <v>144</v>
      </c>
      <c r="K47" s="314">
        <v>4470.3099999999995</v>
      </c>
    </row>
    <row r="48" spans="1:11" ht="14.4" customHeight="1" x14ac:dyDescent="0.3">
      <c r="A48" s="309" t="s">
        <v>350</v>
      </c>
      <c r="B48" s="310" t="s">
        <v>352</v>
      </c>
      <c r="C48" s="311" t="s">
        <v>358</v>
      </c>
      <c r="D48" s="312" t="s">
        <v>359</v>
      </c>
      <c r="E48" s="311" t="s">
        <v>649</v>
      </c>
      <c r="F48" s="312" t="s">
        <v>650</v>
      </c>
      <c r="G48" s="311" t="s">
        <v>749</v>
      </c>
      <c r="H48" s="311" t="s">
        <v>750</v>
      </c>
      <c r="I48" s="313">
        <v>90.824999999999989</v>
      </c>
      <c r="J48" s="313">
        <v>20</v>
      </c>
      <c r="K48" s="314">
        <v>1816.5</v>
      </c>
    </row>
    <row r="49" spans="1:11" ht="14.4" customHeight="1" x14ac:dyDescent="0.3">
      <c r="A49" s="309" t="s">
        <v>350</v>
      </c>
      <c r="B49" s="310" t="s">
        <v>352</v>
      </c>
      <c r="C49" s="311" t="s">
        <v>358</v>
      </c>
      <c r="D49" s="312" t="s">
        <v>359</v>
      </c>
      <c r="E49" s="311" t="s">
        <v>649</v>
      </c>
      <c r="F49" s="312" t="s">
        <v>650</v>
      </c>
      <c r="G49" s="311" t="s">
        <v>751</v>
      </c>
      <c r="H49" s="311" t="s">
        <v>752</v>
      </c>
      <c r="I49" s="313">
        <v>35.01</v>
      </c>
      <c r="J49" s="313">
        <v>2</v>
      </c>
      <c r="K49" s="314">
        <v>70.010000000000005</v>
      </c>
    </row>
    <row r="50" spans="1:11" ht="14.4" customHeight="1" x14ac:dyDescent="0.3">
      <c r="A50" s="309" t="s">
        <v>350</v>
      </c>
      <c r="B50" s="310" t="s">
        <v>352</v>
      </c>
      <c r="C50" s="311" t="s">
        <v>358</v>
      </c>
      <c r="D50" s="312" t="s">
        <v>359</v>
      </c>
      <c r="E50" s="311" t="s">
        <v>649</v>
      </c>
      <c r="F50" s="312" t="s">
        <v>650</v>
      </c>
      <c r="G50" s="311" t="s">
        <v>753</v>
      </c>
      <c r="H50" s="311" t="s">
        <v>754</v>
      </c>
      <c r="I50" s="313">
        <v>2.8771428571428572</v>
      </c>
      <c r="J50" s="313">
        <v>700</v>
      </c>
      <c r="K50" s="314">
        <v>2014</v>
      </c>
    </row>
    <row r="51" spans="1:11" ht="14.4" customHeight="1" x14ac:dyDescent="0.3">
      <c r="A51" s="309" t="s">
        <v>350</v>
      </c>
      <c r="B51" s="310" t="s">
        <v>352</v>
      </c>
      <c r="C51" s="311" t="s">
        <v>358</v>
      </c>
      <c r="D51" s="312" t="s">
        <v>359</v>
      </c>
      <c r="E51" s="311" t="s">
        <v>649</v>
      </c>
      <c r="F51" s="312" t="s">
        <v>650</v>
      </c>
      <c r="G51" s="311" t="s">
        <v>755</v>
      </c>
      <c r="H51" s="311" t="s">
        <v>756</v>
      </c>
      <c r="I51" s="313">
        <v>917.09</v>
      </c>
      <c r="J51" s="313">
        <v>1</v>
      </c>
      <c r="K51" s="314">
        <v>917.09</v>
      </c>
    </row>
    <row r="52" spans="1:11" ht="14.4" customHeight="1" x14ac:dyDescent="0.3">
      <c r="A52" s="309" t="s">
        <v>350</v>
      </c>
      <c r="B52" s="310" t="s">
        <v>352</v>
      </c>
      <c r="C52" s="311" t="s">
        <v>358</v>
      </c>
      <c r="D52" s="312" t="s">
        <v>359</v>
      </c>
      <c r="E52" s="311" t="s">
        <v>649</v>
      </c>
      <c r="F52" s="312" t="s">
        <v>650</v>
      </c>
      <c r="G52" s="311" t="s">
        <v>757</v>
      </c>
      <c r="H52" s="311" t="s">
        <v>758</v>
      </c>
      <c r="I52" s="313">
        <v>14.994</v>
      </c>
      <c r="J52" s="313">
        <v>31</v>
      </c>
      <c r="K52" s="314">
        <v>464.7</v>
      </c>
    </row>
    <row r="53" spans="1:11" ht="14.4" customHeight="1" x14ac:dyDescent="0.3">
      <c r="A53" s="309" t="s">
        <v>350</v>
      </c>
      <c r="B53" s="310" t="s">
        <v>352</v>
      </c>
      <c r="C53" s="311" t="s">
        <v>358</v>
      </c>
      <c r="D53" s="312" t="s">
        <v>359</v>
      </c>
      <c r="E53" s="311" t="s">
        <v>649</v>
      </c>
      <c r="F53" s="312" t="s">
        <v>650</v>
      </c>
      <c r="G53" s="311" t="s">
        <v>759</v>
      </c>
      <c r="H53" s="311" t="s">
        <v>760</v>
      </c>
      <c r="I53" s="313">
        <v>12.091999999999999</v>
      </c>
      <c r="J53" s="313">
        <v>105</v>
      </c>
      <c r="K53" s="314">
        <v>1269.7</v>
      </c>
    </row>
    <row r="54" spans="1:11" ht="14.4" customHeight="1" x14ac:dyDescent="0.3">
      <c r="A54" s="309" t="s">
        <v>350</v>
      </c>
      <c r="B54" s="310" t="s">
        <v>352</v>
      </c>
      <c r="C54" s="311" t="s">
        <v>358</v>
      </c>
      <c r="D54" s="312" t="s">
        <v>359</v>
      </c>
      <c r="E54" s="311" t="s">
        <v>649</v>
      </c>
      <c r="F54" s="312" t="s">
        <v>650</v>
      </c>
      <c r="G54" s="311" t="s">
        <v>761</v>
      </c>
      <c r="H54" s="311" t="s">
        <v>762</v>
      </c>
      <c r="I54" s="313">
        <v>181.81</v>
      </c>
      <c r="J54" s="313">
        <v>3</v>
      </c>
      <c r="K54" s="314">
        <v>545.24</v>
      </c>
    </row>
    <row r="55" spans="1:11" ht="14.4" customHeight="1" x14ac:dyDescent="0.3">
      <c r="A55" s="309" t="s">
        <v>350</v>
      </c>
      <c r="B55" s="310" t="s">
        <v>352</v>
      </c>
      <c r="C55" s="311" t="s">
        <v>358</v>
      </c>
      <c r="D55" s="312" t="s">
        <v>359</v>
      </c>
      <c r="E55" s="311" t="s">
        <v>649</v>
      </c>
      <c r="F55" s="312" t="s">
        <v>650</v>
      </c>
      <c r="G55" s="311" t="s">
        <v>763</v>
      </c>
      <c r="H55" s="311" t="s">
        <v>764</v>
      </c>
      <c r="I55" s="313">
        <v>21.22</v>
      </c>
      <c r="J55" s="313">
        <v>350</v>
      </c>
      <c r="K55" s="314">
        <v>7427</v>
      </c>
    </row>
    <row r="56" spans="1:11" ht="14.4" customHeight="1" x14ac:dyDescent="0.3">
      <c r="A56" s="309" t="s">
        <v>350</v>
      </c>
      <c r="B56" s="310" t="s">
        <v>352</v>
      </c>
      <c r="C56" s="311" t="s">
        <v>358</v>
      </c>
      <c r="D56" s="312" t="s">
        <v>359</v>
      </c>
      <c r="E56" s="311" t="s">
        <v>649</v>
      </c>
      <c r="F56" s="312" t="s">
        <v>650</v>
      </c>
      <c r="G56" s="311" t="s">
        <v>765</v>
      </c>
      <c r="H56" s="311" t="s">
        <v>766</v>
      </c>
      <c r="I56" s="313">
        <v>297.60000000000002</v>
      </c>
      <c r="J56" s="313">
        <v>15</v>
      </c>
      <c r="K56" s="314">
        <v>4464</v>
      </c>
    </row>
    <row r="57" spans="1:11" ht="14.4" customHeight="1" x14ac:dyDescent="0.3">
      <c r="A57" s="309" t="s">
        <v>350</v>
      </c>
      <c r="B57" s="310" t="s">
        <v>352</v>
      </c>
      <c r="C57" s="311" t="s">
        <v>358</v>
      </c>
      <c r="D57" s="312" t="s">
        <v>359</v>
      </c>
      <c r="E57" s="311" t="s">
        <v>649</v>
      </c>
      <c r="F57" s="312" t="s">
        <v>650</v>
      </c>
      <c r="G57" s="311" t="s">
        <v>767</v>
      </c>
      <c r="H57" s="311" t="s">
        <v>768</v>
      </c>
      <c r="I57" s="313">
        <v>85.56</v>
      </c>
      <c r="J57" s="313">
        <v>10</v>
      </c>
      <c r="K57" s="314">
        <v>855.6</v>
      </c>
    </row>
    <row r="58" spans="1:11" ht="14.4" customHeight="1" x14ac:dyDescent="0.3">
      <c r="A58" s="309" t="s">
        <v>350</v>
      </c>
      <c r="B58" s="310" t="s">
        <v>352</v>
      </c>
      <c r="C58" s="311" t="s">
        <v>358</v>
      </c>
      <c r="D58" s="312" t="s">
        <v>359</v>
      </c>
      <c r="E58" s="311" t="s">
        <v>649</v>
      </c>
      <c r="F58" s="312" t="s">
        <v>650</v>
      </c>
      <c r="G58" s="311" t="s">
        <v>769</v>
      </c>
      <c r="H58" s="311" t="s">
        <v>770</v>
      </c>
      <c r="I58" s="313">
        <v>1009.07</v>
      </c>
      <c r="J58" s="313">
        <v>1</v>
      </c>
      <c r="K58" s="314">
        <v>1009.07</v>
      </c>
    </row>
    <row r="59" spans="1:11" ht="14.4" customHeight="1" x14ac:dyDescent="0.3">
      <c r="A59" s="309" t="s">
        <v>350</v>
      </c>
      <c r="B59" s="310" t="s">
        <v>352</v>
      </c>
      <c r="C59" s="311" t="s">
        <v>358</v>
      </c>
      <c r="D59" s="312" t="s">
        <v>359</v>
      </c>
      <c r="E59" s="311" t="s">
        <v>649</v>
      </c>
      <c r="F59" s="312" t="s">
        <v>650</v>
      </c>
      <c r="G59" s="311" t="s">
        <v>771</v>
      </c>
      <c r="H59" s="311" t="s">
        <v>772</v>
      </c>
      <c r="I59" s="313">
        <v>38</v>
      </c>
      <c r="J59" s="313">
        <v>1</v>
      </c>
      <c r="K59" s="314">
        <v>38</v>
      </c>
    </row>
    <row r="60" spans="1:11" ht="14.4" customHeight="1" x14ac:dyDescent="0.3">
      <c r="A60" s="309" t="s">
        <v>350</v>
      </c>
      <c r="B60" s="310" t="s">
        <v>352</v>
      </c>
      <c r="C60" s="311" t="s">
        <v>358</v>
      </c>
      <c r="D60" s="312" t="s">
        <v>359</v>
      </c>
      <c r="E60" s="311" t="s">
        <v>649</v>
      </c>
      <c r="F60" s="312" t="s">
        <v>650</v>
      </c>
      <c r="G60" s="311" t="s">
        <v>773</v>
      </c>
      <c r="H60" s="311" t="s">
        <v>774</v>
      </c>
      <c r="I60" s="313">
        <v>99.09</v>
      </c>
      <c r="J60" s="313">
        <v>10</v>
      </c>
      <c r="K60" s="314">
        <v>990.88</v>
      </c>
    </row>
    <row r="61" spans="1:11" ht="14.4" customHeight="1" x14ac:dyDescent="0.3">
      <c r="A61" s="309" t="s">
        <v>350</v>
      </c>
      <c r="B61" s="310" t="s">
        <v>352</v>
      </c>
      <c r="C61" s="311" t="s">
        <v>358</v>
      </c>
      <c r="D61" s="312" t="s">
        <v>359</v>
      </c>
      <c r="E61" s="311" t="s">
        <v>649</v>
      </c>
      <c r="F61" s="312" t="s">
        <v>650</v>
      </c>
      <c r="G61" s="311" t="s">
        <v>775</v>
      </c>
      <c r="H61" s="311" t="s">
        <v>776</v>
      </c>
      <c r="I61" s="313">
        <v>367.84</v>
      </c>
      <c r="J61" s="313">
        <v>1</v>
      </c>
      <c r="K61" s="314">
        <v>367.84</v>
      </c>
    </row>
    <row r="62" spans="1:11" ht="14.4" customHeight="1" x14ac:dyDescent="0.3">
      <c r="A62" s="309" t="s">
        <v>350</v>
      </c>
      <c r="B62" s="310" t="s">
        <v>352</v>
      </c>
      <c r="C62" s="311" t="s">
        <v>358</v>
      </c>
      <c r="D62" s="312" t="s">
        <v>359</v>
      </c>
      <c r="E62" s="311" t="s">
        <v>649</v>
      </c>
      <c r="F62" s="312" t="s">
        <v>650</v>
      </c>
      <c r="G62" s="311" t="s">
        <v>777</v>
      </c>
      <c r="H62" s="311" t="s">
        <v>778</v>
      </c>
      <c r="I62" s="313">
        <v>75.02</v>
      </c>
      <c r="J62" s="313">
        <v>2</v>
      </c>
      <c r="K62" s="314">
        <v>150.04</v>
      </c>
    </row>
    <row r="63" spans="1:11" ht="14.4" customHeight="1" x14ac:dyDescent="0.3">
      <c r="A63" s="309" t="s">
        <v>350</v>
      </c>
      <c r="B63" s="310" t="s">
        <v>352</v>
      </c>
      <c r="C63" s="311" t="s">
        <v>358</v>
      </c>
      <c r="D63" s="312" t="s">
        <v>359</v>
      </c>
      <c r="E63" s="311" t="s">
        <v>649</v>
      </c>
      <c r="F63" s="312" t="s">
        <v>650</v>
      </c>
      <c r="G63" s="311" t="s">
        <v>779</v>
      </c>
      <c r="H63" s="311" t="s">
        <v>780</v>
      </c>
      <c r="I63" s="313">
        <v>122.2</v>
      </c>
      <c r="J63" s="313">
        <v>15</v>
      </c>
      <c r="K63" s="314">
        <v>1832.98</v>
      </c>
    </row>
    <row r="64" spans="1:11" ht="14.4" customHeight="1" x14ac:dyDescent="0.3">
      <c r="A64" s="309" t="s">
        <v>350</v>
      </c>
      <c r="B64" s="310" t="s">
        <v>352</v>
      </c>
      <c r="C64" s="311" t="s">
        <v>358</v>
      </c>
      <c r="D64" s="312" t="s">
        <v>359</v>
      </c>
      <c r="E64" s="311" t="s">
        <v>649</v>
      </c>
      <c r="F64" s="312" t="s">
        <v>650</v>
      </c>
      <c r="G64" s="311" t="s">
        <v>781</v>
      </c>
      <c r="H64" s="311" t="s">
        <v>782</v>
      </c>
      <c r="I64" s="313">
        <v>280.25599999999997</v>
      </c>
      <c r="J64" s="313">
        <v>42</v>
      </c>
      <c r="K64" s="314">
        <v>11784.08</v>
      </c>
    </row>
    <row r="65" spans="1:11" ht="14.4" customHeight="1" x14ac:dyDescent="0.3">
      <c r="A65" s="309" t="s">
        <v>350</v>
      </c>
      <c r="B65" s="310" t="s">
        <v>352</v>
      </c>
      <c r="C65" s="311" t="s">
        <v>358</v>
      </c>
      <c r="D65" s="312" t="s">
        <v>359</v>
      </c>
      <c r="E65" s="311" t="s">
        <v>649</v>
      </c>
      <c r="F65" s="312" t="s">
        <v>650</v>
      </c>
      <c r="G65" s="311" t="s">
        <v>783</v>
      </c>
      <c r="H65" s="311" t="s">
        <v>784</v>
      </c>
      <c r="I65" s="313">
        <v>12.49</v>
      </c>
      <c r="J65" s="313">
        <v>10</v>
      </c>
      <c r="K65" s="314">
        <v>124.9</v>
      </c>
    </row>
    <row r="66" spans="1:11" ht="14.4" customHeight="1" x14ac:dyDescent="0.3">
      <c r="A66" s="309" t="s">
        <v>350</v>
      </c>
      <c r="B66" s="310" t="s">
        <v>352</v>
      </c>
      <c r="C66" s="311" t="s">
        <v>358</v>
      </c>
      <c r="D66" s="312" t="s">
        <v>359</v>
      </c>
      <c r="E66" s="311" t="s">
        <v>649</v>
      </c>
      <c r="F66" s="312" t="s">
        <v>650</v>
      </c>
      <c r="G66" s="311" t="s">
        <v>785</v>
      </c>
      <c r="H66" s="311" t="s">
        <v>786</v>
      </c>
      <c r="I66" s="313">
        <v>2.9</v>
      </c>
      <c r="J66" s="313">
        <v>600</v>
      </c>
      <c r="K66" s="314">
        <v>1742.4</v>
      </c>
    </row>
    <row r="67" spans="1:11" ht="14.4" customHeight="1" x14ac:dyDescent="0.3">
      <c r="A67" s="309" t="s">
        <v>350</v>
      </c>
      <c r="B67" s="310" t="s">
        <v>352</v>
      </c>
      <c r="C67" s="311" t="s">
        <v>358</v>
      </c>
      <c r="D67" s="312" t="s">
        <v>359</v>
      </c>
      <c r="E67" s="311" t="s">
        <v>649</v>
      </c>
      <c r="F67" s="312" t="s">
        <v>650</v>
      </c>
      <c r="G67" s="311" t="s">
        <v>787</v>
      </c>
      <c r="H67" s="311" t="s">
        <v>788</v>
      </c>
      <c r="I67" s="313">
        <v>682.33</v>
      </c>
      <c r="J67" s="313">
        <v>1</v>
      </c>
      <c r="K67" s="314">
        <v>682.33</v>
      </c>
    </row>
    <row r="68" spans="1:11" ht="14.4" customHeight="1" x14ac:dyDescent="0.3">
      <c r="A68" s="309" t="s">
        <v>350</v>
      </c>
      <c r="B68" s="310" t="s">
        <v>352</v>
      </c>
      <c r="C68" s="311" t="s">
        <v>358</v>
      </c>
      <c r="D68" s="312" t="s">
        <v>359</v>
      </c>
      <c r="E68" s="311" t="s">
        <v>649</v>
      </c>
      <c r="F68" s="312" t="s">
        <v>650</v>
      </c>
      <c r="G68" s="311" t="s">
        <v>789</v>
      </c>
      <c r="H68" s="311" t="s">
        <v>790</v>
      </c>
      <c r="I68" s="313">
        <v>837</v>
      </c>
      <c r="J68" s="313">
        <v>1</v>
      </c>
      <c r="K68" s="314">
        <v>837</v>
      </c>
    </row>
    <row r="69" spans="1:11" ht="14.4" customHeight="1" x14ac:dyDescent="0.3">
      <c r="A69" s="309" t="s">
        <v>350</v>
      </c>
      <c r="B69" s="310" t="s">
        <v>352</v>
      </c>
      <c r="C69" s="311" t="s">
        <v>358</v>
      </c>
      <c r="D69" s="312" t="s">
        <v>359</v>
      </c>
      <c r="E69" s="311" t="s">
        <v>649</v>
      </c>
      <c r="F69" s="312" t="s">
        <v>650</v>
      </c>
      <c r="G69" s="311" t="s">
        <v>791</v>
      </c>
      <c r="H69" s="311" t="s">
        <v>792</v>
      </c>
      <c r="I69" s="313">
        <v>49.94</v>
      </c>
      <c r="J69" s="313">
        <v>10</v>
      </c>
      <c r="K69" s="314">
        <v>499.45</v>
      </c>
    </row>
    <row r="70" spans="1:11" ht="14.4" customHeight="1" x14ac:dyDescent="0.3">
      <c r="A70" s="309" t="s">
        <v>350</v>
      </c>
      <c r="B70" s="310" t="s">
        <v>352</v>
      </c>
      <c r="C70" s="311" t="s">
        <v>358</v>
      </c>
      <c r="D70" s="312" t="s">
        <v>359</v>
      </c>
      <c r="E70" s="311" t="s">
        <v>649</v>
      </c>
      <c r="F70" s="312" t="s">
        <v>650</v>
      </c>
      <c r="G70" s="311" t="s">
        <v>793</v>
      </c>
      <c r="H70" s="311" t="s">
        <v>794</v>
      </c>
      <c r="I70" s="313">
        <v>603.79</v>
      </c>
      <c r="J70" s="313">
        <v>5</v>
      </c>
      <c r="K70" s="314">
        <v>3018.95</v>
      </c>
    </row>
    <row r="71" spans="1:11" ht="14.4" customHeight="1" x14ac:dyDescent="0.3">
      <c r="A71" s="309" t="s">
        <v>350</v>
      </c>
      <c r="B71" s="310" t="s">
        <v>352</v>
      </c>
      <c r="C71" s="311" t="s">
        <v>358</v>
      </c>
      <c r="D71" s="312" t="s">
        <v>359</v>
      </c>
      <c r="E71" s="311" t="s">
        <v>649</v>
      </c>
      <c r="F71" s="312" t="s">
        <v>650</v>
      </c>
      <c r="G71" s="311" t="s">
        <v>795</v>
      </c>
      <c r="H71" s="311" t="s">
        <v>796</v>
      </c>
      <c r="I71" s="313">
        <v>837</v>
      </c>
      <c r="J71" s="313">
        <v>1</v>
      </c>
      <c r="K71" s="314">
        <v>837</v>
      </c>
    </row>
    <row r="72" spans="1:11" ht="14.4" customHeight="1" x14ac:dyDescent="0.3">
      <c r="A72" s="309" t="s">
        <v>350</v>
      </c>
      <c r="B72" s="310" t="s">
        <v>352</v>
      </c>
      <c r="C72" s="311" t="s">
        <v>358</v>
      </c>
      <c r="D72" s="312" t="s">
        <v>359</v>
      </c>
      <c r="E72" s="311" t="s">
        <v>649</v>
      </c>
      <c r="F72" s="312" t="s">
        <v>650</v>
      </c>
      <c r="G72" s="311" t="s">
        <v>797</v>
      </c>
      <c r="H72" s="311" t="s">
        <v>798</v>
      </c>
      <c r="I72" s="313">
        <v>837</v>
      </c>
      <c r="J72" s="313">
        <v>1</v>
      </c>
      <c r="K72" s="314">
        <v>837</v>
      </c>
    </row>
    <row r="73" spans="1:11" ht="14.4" customHeight="1" x14ac:dyDescent="0.3">
      <c r="A73" s="309" t="s">
        <v>350</v>
      </c>
      <c r="B73" s="310" t="s">
        <v>352</v>
      </c>
      <c r="C73" s="311" t="s">
        <v>358</v>
      </c>
      <c r="D73" s="312" t="s">
        <v>359</v>
      </c>
      <c r="E73" s="311" t="s">
        <v>649</v>
      </c>
      <c r="F73" s="312" t="s">
        <v>650</v>
      </c>
      <c r="G73" s="311" t="s">
        <v>799</v>
      </c>
      <c r="H73" s="311" t="s">
        <v>800</v>
      </c>
      <c r="I73" s="313">
        <v>94.26</v>
      </c>
      <c r="J73" s="313">
        <v>1</v>
      </c>
      <c r="K73" s="314">
        <v>94.26</v>
      </c>
    </row>
    <row r="74" spans="1:11" ht="14.4" customHeight="1" x14ac:dyDescent="0.3">
      <c r="A74" s="309" t="s">
        <v>350</v>
      </c>
      <c r="B74" s="310" t="s">
        <v>352</v>
      </c>
      <c r="C74" s="311" t="s">
        <v>358</v>
      </c>
      <c r="D74" s="312" t="s">
        <v>359</v>
      </c>
      <c r="E74" s="311" t="s">
        <v>649</v>
      </c>
      <c r="F74" s="312" t="s">
        <v>650</v>
      </c>
      <c r="G74" s="311" t="s">
        <v>801</v>
      </c>
      <c r="H74" s="311" t="s">
        <v>802</v>
      </c>
      <c r="I74" s="313">
        <v>417.27</v>
      </c>
      <c r="J74" s="313">
        <v>2</v>
      </c>
      <c r="K74" s="314">
        <v>834.54</v>
      </c>
    </row>
    <row r="75" spans="1:11" ht="14.4" customHeight="1" x14ac:dyDescent="0.3">
      <c r="A75" s="309" t="s">
        <v>350</v>
      </c>
      <c r="B75" s="310" t="s">
        <v>352</v>
      </c>
      <c r="C75" s="311" t="s">
        <v>358</v>
      </c>
      <c r="D75" s="312" t="s">
        <v>359</v>
      </c>
      <c r="E75" s="311" t="s">
        <v>649</v>
      </c>
      <c r="F75" s="312" t="s">
        <v>650</v>
      </c>
      <c r="G75" s="311" t="s">
        <v>803</v>
      </c>
      <c r="H75" s="311" t="s">
        <v>804</v>
      </c>
      <c r="I75" s="313">
        <v>854.08</v>
      </c>
      <c r="J75" s="313">
        <v>1</v>
      </c>
      <c r="K75" s="314">
        <v>854.08</v>
      </c>
    </row>
    <row r="76" spans="1:11" ht="14.4" customHeight="1" x14ac:dyDescent="0.3">
      <c r="A76" s="309" t="s">
        <v>350</v>
      </c>
      <c r="B76" s="310" t="s">
        <v>352</v>
      </c>
      <c r="C76" s="311" t="s">
        <v>358</v>
      </c>
      <c r="D76" s="312" t="s">
        <v>359</v>
      </c>
      <c r="E76" s="311" t="s">
        <v>649</v>
      </c>
      <c r="F76" s="312" t="s">
        <v>650</v>
      </c>
      <c r="G76" s="311" t="s">
        <v>805</v>
      </c>
      <c r="H76" s="311" t="s">
        <v>806</v>
      </c>
      <c r="I76" s="313">
        <v>63.25</v>
      </c>
      <c r="J76" s="313">
        <v>40</v>
      </c>
      <c r="K76" s="314">
        <v>2530</v>
      </c>
    </row>
    <row r="77" spans="1:11" ht="14.4" customHeight="1" x14ac:dyDescent="0.3">
      <c r="A77" s="309" t="s">
        <v>350</v>
      </c>
      <c r="B77" s="310" t="s">
        <v>352</v>
      </c>
      <c r="C77" s="311" t="s">
        <v>358</v>
      </c>
      <c r="D77" s="312" t="s">
        <v>359</v>
      </c>
      <c r="E77" s="311" t="s">
        <v>649</v>
      </c>
      <c r="F77" s="312" t="s">
        <v>650</v>
      </c>
      <c r="G77" s="311" t="s">
        <v>807</v>
      </c>
      <c r="H77" s="311" t="s">
        <v>808</v>
      </c>
      <c r="I77" s="313">
        <v>1166.83</v>
      </c>
      <c r="J77" s="313">
        <v>1</v>
      </c>
      <c r="K77" s="314">
        <v>1166.83</v>
      </c>
    </row>
    <row r="78" spans="1:11" ht="14.4" customHeight="1" x14ac:dyDescent="0.3">
      <c r="A78" s="309" t="s">
        <v>350</v>
      </c>
      <c r="B78" s="310" t="s">
        <v>352</v>
      </c>
      <c r="C78" s="311" t="s">
        <v>358</v>
      </c>
      <c r="D78" s="312" t="s">
        <v>359</v>
      </c>
      <c r="E78" s="311" t="s">
        <v>649</v>
      </c>
      <c r="F78" s="312" t="s">
        <v>650</v>
      </c>
      <c r="G78" s="311" t="s">
        <v>809</v>
      </c>
      <c r="H78" s="311" t="s">
        <v>810</v>
      </c>
      <c r="I78" s="313">
        <v>94</v>
      </c>
      <c r="J78" s="313">
        <v>1</v>
      </c>
      <c r="K78" s="314">
        <v>94</v>
      </c>
    </row>
    <row r="79" spans="1:11" ht="14.4" customHeight="1" x14ac:dyDescent="0.3">
      <c r="A79" s="309" t="s">
        <v>350</v>
      </c>
      <c r="B79" s="310" t="s">
        <v>352</v>
      </c>
      <c r="C79" s="311" t="s">
        <v>358</v>
      </c>
      <c r="D79" s="312" t="s">
        <v>359</v>
      </c>
      <c r="E79" s="311" t="s">
        <v>649</v>
      </c>
      <c r="F79" s="312" t="s">
        <v>650</v>
      </c>
      <c r="G79" s="311" t="s">
        <v>811</v>
      </c>
      <c r="H79" s="311" t="s">
        <v>812</v>
      </c>
      <c r="I79" s="313">
        <v>191.2</v>
      </c>
      <c r="J79" s="313">
        <v>2</v>
      </c>
      <c r="K79" s="314">
        <v>382.4</v>
      </c>
    </row>
    <row r="80" spans="1:11" ht="14.4" customHeight="1" x14ac:dyDescent="0.3">
      <c r="A80" s="309" t="s">
        <v>350</v>
      </c>
      <c r="B80" s="310" t="s">
        <v>352</v>
      </c>
      <c r="C80" s="311" t="s">
        <v>358</v>
      </c>
      <c r="D80" s="312" t="s">
        <v>359</v>
      </c>
      <c r="E80" s="311" t="s">
        <v>649</v>
      </c>
      <c r="F80" s="312" t="s">
        <v>650</v>
      </c>
      <c r="G80" s="311" t="s">
        <v>813</v>
      </c>
      <c r="H80" s="311" t="s">
        <v>814</v>
      </c>
      <c r="I80" s="313">
        <v>853.77</v>
      </c>
      <c r="J80" s="313">
        <v>2</v>
      </c>
      <c r="K80" s="314">
        <v>1707.54</v>
      </c>
    </row>
    <row r="81" spans="1:11" ht="14.4" customHeight="1" x14ac:dyDescent="0.3">
      <c r="A81" s="309" t="s">
        <v>350</v>
      </c>
      <c r="B81" s="310" t="s">
        <v>352</v>
      </c>
      <c r="C81" s="311" t="s">
        <v>358</v>
      </c>
      <c r="D81" s="312" t="s">
        <v>359</v>
      </c>
      <c r="E81" s="311" t="s">
        <v>649</v>
      </c>
      <c r="F81" s="312" t="s">
        <v>650</v>
      </c>
      <c r="G81" s="311" t="s">
        <v>815</v>
      </c>
      <c r="H81" s="311" t="s">
        <v>816</v>
      </c>
      <c r="I81" s="313">
        <v>834.9</v>
      </c>
      <c r="J81" s="313">
        <v>1</v>
      </c>
      <c r="K81" s="314">
        <v>834.9</v>
      </c>
    </row>
    <row r="82" spans="1:11" ht="14.4" customHeight="1" x14ac:dyDescent="0.3">
      <c r="A82" s="309" t="s">
        <v>350</v>
      </c>
      <c r="B82" s="310" t="s">
        <v>352</v>
      </c>
      <c r="C82" s="311" t="s">
        <v>358</v>
      </c>
      <c r="D82" s="312" t="s">
        <v>359</v>
      </c>
      <c r="E82" s="311" t="s">
        <v>651</v>
      </c>
      <c r="F82" s="312" t="s">
        <v>652</v>
      </c>
      <c r="G82" s="311" t="s">
        <v>817</v>
      </c>
      <c r="H82" s="311" t="s">
        <v>818</v>
      </c>
      <c r="I82" s="313">
        <v>36.299999999999997</v>
      </c>
      <c r="J82" s="313">
        <v>2</v>
      </c>
      <c r="K82" s="314">
        <v>72.599999999999994</v>
      </c>
    </row>
    <row r="83" spans="1:11" ht="14.4" customHeight="1" x14ac:dyDescent="0.3">
      <c r="A83" s="309" t="s">
        <v>350</v>
      </c>
      <c r="B83" s="310" t="s">
        <v>352</v>
      </c>
      <c r="C83" s="311" t="s">
        <v>358</v>
      </c>
      <c r="D83" s="312" t="s">
        <v>359</v>
      </c>
      <c r="E83" s="311" t="s">
        <v>651</v>
      </c>
      <c r="F83" s="312" t="s">
        <v>652</v>
      </c>
      <c r="G83" s="311" t="s">
        <v>819</v>
      </c>
      <c r="H83" s="311" t="s">
        <v>820</v>
      </c>
      <c r="I83" s="313">
        <v>46</v>
      </c>
      <c r="J83" s="313">
        <v>1</v>
      </c>
      <c r="K83" s="314">
        <v>46</v>
      </c>
    </row>
    <row r="84" spans="1:11" ht="14.4" customHeight="1" x14ac:dyDescent="0.3">
      <c r="A84" s="309" t="s">
        <v>350</v>
      </c>
      <c r="B84" s="310" t="s">
        <v>352</v>
      </c>
      <c r="C84" s="311" t="s">
        <v>358</v>
      </c>
      <c r="D84" s="312" t="s">
        <v>359</v>
      </c>
      <c r="E84" s="311" t="s">
        <v>651</v>
      </c>
      <c r="F84" s="312" t="s">
        <v>652</v>
      </c>
      <c r="G84" s="311" t="s">
        <v>821</v>
      </c>
      <c r="H84" s="311" t="s">
        <v>822</v>
      </c>
      <c r="I84" s="313">
        <v>27.1</v>
      </c>
      <c r="J84" s="313">
        <v>1</v>
      </c>
      <c r="K84" s="314">
        <v>27.1</v>
      </c>
    </row>
    <row r="85" spans="1:11" ht="14.4" customHeight="1" x14ac:dyDescent="0.3">
      <c r="A85" s="309" t="s">
        <v>350</v>
      </c>
      <c r="B85" s="310" t="s">
        <v>352</v>
      </c>
      <c r="C85" s="311" t="s">
        <v>358</v>
      </c>
      <c r="D85" s="312" t="s">
        <v>359</v>
      </c>
      <c r="E85" s="311" t="s">
        <v>651</v>
      </c>
      <c r="F85" s="312" t="s">
        <v>652</v>
      </c>
      <c r="G85" s="311" t="s">
        <v>823</v>
      </c>
      <c r="H85" s="311" t="s">
        <v>824</v>
      </c>
      <c r="I85" s="313">
        <v>48.4</v>
      </c>
      <c r="J85" s="313">
        <v>5</v>
      </c>
      <c r="K85" s="314">
        <v>242</v>
      </c>
    </row>
    <row r="86" spans="1:11" ht="14.4" customHeight="1" x14ac:dyDescent="0.3">
      <c r="A86" s="309" t="s">
        <v>350</v>
      </c>
      <c r="B86" s="310" t="s">
        <v>352</v>
      </c>
      <c r="C86" s="311" t="s">
        <v>358</v>
      </c>
      <c r="D86" s="312" t="s">
        <v>359</v>
      </c>
      <c r="E86" s="311" t="s">
        <v>653</v>
      </c>
      <c r="F86" s="312" t="s">
        <v>654</v>
      </c>
      <c r="G86" s="311" t="s">
        <v>825</v>
      </c>
      <c r="H86" s="311" t="s">
        <v>826</v>
      </c>
      <c r="I86" s="313">
        <v>407.93</v>
      </c>
      <c r="J86" s="313">
        <v>2</v>
      </c>
      <c r="K86" s="314">
        <v>815.86</v>
      </c>
    </row>
    <row r="87" spans="1:11" ht="14.4" customHeight="1" x14ac:dyDescent="0.3">
      <c r="A87" s="309" t="s">
        <v>350</v>
      </c>
      <c r="B87" s="310" t="s">
        <v>352</v>
      </c>
      <c r="C87" s="311" t="s">
        <v>358</v>
      </c>
      <c r="D87" s="312" t="s">
        <v>359</v>
      </c>
      <c r="E87" s="311" t="s">
        <v>653</v>
      </c>
      <c r="F87" s="312" t="s">
        <v>654</v>
      </c>
      <c r="G87" s="311" t="s">
        <v>827</v>
      </c>
      <c r="H87" s="311" t="s">
        <v>828</v>
      </c>
      <c r="I87" s="313">
        <v>531.78</v>
      </c>
      <c r="J87" s="313">
        <v>3</v>
      </c>
      <c r="K87" s="314">
        <v>1595.35</v>
      </c>
    </row>
    <row r="88" spans="1:11" ht="14.4" customHeight="1" x14ac:dyDescent="0.3">
      <c r="A88" s="309" t="s">
        <v>350</v>
      </c>
      <c r="B88" s="310" t="s">
        <v>352</v>
      </c>
      <c r="C88" s="311" t="s">
        <v>358</v>
      </c>
      <c r="D88" s="312" t="s">
        <v>359</v>
      </c>
      <c r="E88" s="311" t="s">
        <v>655</v>
      </c>
      <c r="F88" s="312" t="s">
        <v>656</v>
      </c>
      <c r="G88" s="311" t="s">
        <v>829</v>
      </c>
      <c r="H88" s="311" t="s">
        <v>830</v>
      </c>
      <c r="I88" s="313">
        <v>2.57</v>
      </c>
      <c r="J88" s="313">
        <v>9200</v>
      </c>
      <c r="K88" s="314">
        <v>23653.75</v>
      </c>
    </row>
    <row r="89" spans="1:11" ht="14.4" customHeight="1" x14ac:dyDescent="0.3">
      <c r="A89" s="309" t="s">
        <v>350</v>
      </c>
      <c r="B89" s="310" t="s">
        <v>352</v>
      </c>
      <c r="C89" s="311" t="s">
        <v>358</v>
      </c>
      <c r="D89" s="312" t="s">
        <v>359</v>
      </c>
      <c r="E89" s="311" t="s">
        <v>655</v>
      </c>
      <c r="F89" s="312" t="s">
        <v>656</v>
      </c>
      <c r="G89" s="311" t="s">
        <v>831</v>
      </c>
      <c r="H89" s="311" t="s">
        <v>832</v>
      </c>
      <c r="I89" s="313">
        <v>139.1</v>
      </c>
      <c r="J89" s="313">
        <v>30</v>
      </c>
      <c r="K89" s="314">
        <v>4173</v>
      </c>
    </row>
    <row r="90" spans="1:11" ht="14.4" customHeight="1" x14ac:dyDescent="0.3">
      <c r="A90" s="309" t="s">
        <v>350</v>
      </c>
      <c r="B90" s="310" t="s">
        <v>352</v>
      </c>
      <c r="C90" s="311" t="s">
        <v>358</v>
      </c>
      <c r="D90" s="312" t="s">
        <v>359</v>
      </c>
      <c r="E90" s="311" t="s">
        <v>655</v>
      </c>
      <c r="F90" s="312" t="s">
        <v>656</v>
      </c>
      <c r="G90" s="311" t="s">
        <v>833</v>
      </c>
      <c r="H90" s="311" t="s">
        <v>834</v>
      </c>
      <c r="I90" s="313">
        <v>3943.3433333333337</v>
      </c>
      <c r="J90" s="313">
        <v>7</v>
      </c>
      <c r="K90" s="314">
        <v>27603.4</v>
      </c>
    </row>
    <row r="91" spans="1:11" ht="14.4" customHeight="1" x14ac:dyDescent="0.3">
      <c r="A91" s="309" t="s">
        <v>350</v>
      </c>
      <c r="B91" s="310" t="s">
        <v>352</v>
      </c>
      <c r="C91" s="311" t="s">
        <v>358</v>
      </c>
      <c r="D91" s="312" t="s">
        <v>359</v>
      </c>
      <c r="E91" s="311" t="s">
        <v>655</v>
      </c>
      <c r="F91" s="312" t="s">
        <v>656</v>
      </c>
      <c r="G91" s="311" t="s">
        <v>835</v>
      </c>
      <c r="H91" s="311" t="s">
        <v>836</v>
      </c>
      <c r="I91" s="313">
        <v>3943.3450000000003</v>
      </c>
      <c r="J91" s="313">
        <v>37</v>
      </c>
      <c r="K91" s="314">
        <v>145903.90000000002</v>
      </c>
    </row>
    <row r="92" spans="1:11" ht="14.4" customHeight="1" x14ac:dyDescent="0.3">
      <c r="A92" s="309" t="s">
        <v>350</v>
      </c>
      <c r="B92" s="310" t="s">
        <v>352</v>
      </c>
      <c r="C92" s="311" t="s">
        <v>358</v>
      </c>
      <c r="D92" s="312" t="s">
        <v>359</v>
      </c>
      <c r="E92" s="311" t="s">
        <v>655</v>
      </c>
      <c r="F92" s="312" t="s">
        <v>656</v>
      </c>
      <c r="G92" s="311" t="s">
        <v>837</v>
      </c>
      <c r="H92" s="311" t="s">
        <v>838</v>
      </c>
      <c r="I92" s="313">
        <v>3943.3418181818183</v>
      </c>
      <c r="J92" s="313">
        <v>57</v>
      </c>
      <c r="K92" s="314">
        <v>224770.35</v>
      </c>
    </row>
    <row r="93" spans="1:11" ht="14.4" customHeight="1" x14ac:dyDescent="0.3">
      <c r="A93" s="309" t="s">
        <v>350</v>
      </c>
      <c r="B93" s="310" t="s">
        <v>352</v>
      </c>
      <c r="C93" s="311" t="s">
        <v>358</v>
      </c>
      <c r="D93" s="312" t="s">
        <v>359</v>
      </c>
      <c r="E93" s="311" t="s">
        <v>655</v>
      </c>
      <c r="F93" s="312" t="s">
        <v>656</v>
      </c>
      <c r="G93" s="311" t="s">
        <v>839</v>
      </c>
      <c r="H93" s="311" t="s">
        <v>840</v>
      </c>
      <c r="I93" s="313">
        <v>3943.3537500000002</v>
      </c>
      <c r="J93" s="313">
        <v>27</v>
      </c>
      <c r="K93" s="314">
        <v>106470.55</v>
      </c>
    </row>
    <row r="94" spans="1:11" ht="14.4" customHeight="1" x14ac:dyDescent="0.3">
      <c r="A94" s="309" t="s">
        <v>350</v>
      </c>
      <c r="B94" s="310" t="s">
        <v>352</v>
      </c>
      <c r="C94" s="311" t="s">
        <v>358</v>
      </c>
      <c r="D94" s="312" t="s">
        <v>359</v>
      </c>
      <c r="E94" s="311" t="s">
        <v>655</v>
      </c>
      <c r="F94" s="312" t="s">
        <v>656</v>
      </c>
      <c r="G94" s="311" t="s">
        <v>841</v>
      </c>
      <c r="H94" s="311" t="s">
        <v>842</v>
      </c>
      <c r="I94" s="313">
        <v>88.51</v>
      </c>
      <c r="J94" s="313">
        <v>70</v>
      </c>
      <c r="K94" s="314">
        <v>6195.91</v>
      </c>
    </row>
    <row r="95" spans="1:11" ht="14.4" customHeight="1" x14ac:dyDescent="0.3">
      <c r="A95" s="309" t="s">
        <v>350</v>
      </c>
      <c r="B95" s="310" t="s">
        <v>352</v>
      </c>
      <c r="C95" s="311" t="s">
        <v>358</v>
      </c>
      <c r="D95" s="312" t="s">
        <v>359</v>
      </c>
      <c r="E95" s="311" t="s">
        <v>655</v>
      </c>
      <c r="F95" s="312" t="s">
        <v>656</v>
      </c>
      <c r="G95" s="311" t="s">
        <v>843</v>
      </c>
      <c r="H95" s="311" t="s">
        <v>844</v>
      </c>
      <c r="I95" s="313">
        <v>121.82999999999998</v>
      </c>
      <c r="J95" s="313">
        <v>77</v>
      </c>
      <c r="K95" s="314">
        <v>9381.0499999999993</v>
      </c>
    </row>
    <row r="96" spans="1:11" ht="14.4" customHeight="1" x14ac:dyDescent="0.3">
      <c r="A96" s="309" t="s">
        <v>350</v>
      </c>
      <c r="B96" s="310" t="s">
        <v>352</v>
      </c>
      <c r="C96" s="311" t="s">
        <v>358</v>
      </c>
      <c r="D96" s="312" t="s">
        <v>359</v>
      </c>
      <c r="E96" s="311" t="s">
        <v>655</v>
      </c>
      <c r="F96" s="312" t="s">
        <v>656</v>
      </c>
      <c r="G96" s="311" t="s">
        <v>845</v>
      </c>
      <c r="H96" s="311" t="s">
        <v>846</v>
      </c>
      <c r="I96" s="313">
        <v>274.95533333333333</v>
      </c>
      <c r="J96" s="313">
        <v>43</v>
      </c>
      <c r="K96" s="314">
        <v>11780.819999999998</v>
      </c>
    </row>
    <row r="97" spans="1:11" ht="14.4" customHeight="1" x14ac:dyDescent="0.3">
      <c r="A97" s="309" t="s">
        <v>350</v>
      </c>
      <c r="B97" s="310" t="s">
        <v>352</v>
      </c>
      <c r="C97" s="311" t="s">
        <v>358</v>
      </c>
      <c r="D97" s="312" t="s">
        <v>359</v>
      </c>
      <c r="E97" s="311" t="s">
        <v>655</v>
      </c>
      <c r="F97" s="312" t="s">
        <v>656</v>
      </c>
      <c r="G97" s="311" t="s">
        <v>847</v>
      </c>
      <c r="H97" s="311" t="s">
        <v>848</v>
      </c>
      <c r="I97" s="313">
        <v>240.89750000000004</v>
      </c>
      <c r="J97" s="313">
        <v>14</v>
      </c>
      <c r="K97" s="314">
        <v>3353.9800000000005</v>
      </c>
    </row>
    <row r="98" spans="1:11" ht="14.4" customHeight="1" x14ac:dyDescent="0.3">
      <c r="A98" s="309" t="s">
        <v>350</v>
      </c>
      <c r="B98" s="310" t="s">
        <v>352</v>
      </c>
      <c r="C98" s="311" t="s">
        <v>358</v>
      </c>
      <c r="D98" s="312" t="s">
        <v>359</v>
      </c>
      <c r="E98" s="311" t="s">
        <v>655</v>
      </c>
      <c r="F98" s="312" t="s">
        <v>656</v>
      </c>
      <c r="G98" s="311" t="s">
        <v>849</v>
      </c>
      <c r="H98" s="311" t="s">
        <v>850</v>
      </c>
      <c r="I98" s="313">
        <v>231.62</v>
      </c>
      <c r="J98" s="313">
        <v>2</v>
      </c>
      <c r="K98" s="314">
        <v>463.23</v>
      </c>
    </row>
    <row r="99" spans="1:11" ht="14.4" customHeight="1" x14ac:dyDescent="0.3">
      <c r="A99" s="309" t="s">
        <v>350</v>
      </c>
      <c r="B99" s="310" t="s">
        <v>352</v>
      </c>
      <c r="C99" s="311" t="s">
        <v>358</v>
      </c>
      <c r="D99" s="312" t="s">
        <v>359</v>
      </c>
      <c r="E99" s="311" t="s">
        <v>655</v>
      </c>
      <c r="F99" s="312" t="s">
        <v>656</v>
      </c>
      <c r="G99" s="311" t="s">
        <v>851</v>
      </c>
      <c r="H99" s="311" t="s">
        <v>852</v>
      </c>
      <c r="I99" s="313">
        <v>347.11999999999995</v>
      </c>
      <c r="J99" s="313">
        <v>26</v>
      </c>
      <c r="K99" s="314">
        <v>9025.1099999999988</v>
      </c>
    </row>
    <row r="100" spans="1:11" ht="14.4" customHeight="1" x14ac:dyDescent="0.3">
      <c r="A100" s="309" t="s">
        <v>350</v>
      </c>
      <c r="B100" s="310" t="s">
        <v>352</v>
      </c>
      <c r="C100" s="311" t="s">
        <v>358</v>
      </c>
      <c r="D100" s="312" t="s">
        <v>359</v>
      </c>
      <c r="E100" s="311" t="s">
        <v>655</v>
      </c>
      <c r="F100" s="312" t="s">
        <v>656</v>
      </c>
      <c r="G100" s="311" t="s">
        <v>853</v>
      </c>
      <c r="H100" s="311" t="s">
        <v>854</v>
      </c>
      <c r="I100" s="313">
        <v>130.66999999999999</v>
      </c>
      <c r="J100" s="313">
        <v>40</v>
      </c>
      <c r="K100" s="314">
        <v>5226.66</v>
      </c>
    </row>
    <row r="101" spans="1:11" ht="14.4" customHeight="1" x14ac:dyDescent="0.3">
      <c r="A101" s="309" t="s">
        <v>350</v>
      </c>
      <c r="B101" s="310" t="s">
        <v>352</v>
      </c>
      <c r="C101" s="311" t="s">
        <v>358</v>
      </c>
      <c r="D101" s="312" t="s">
        <v>359</v>
      </c>
      <c r="E101" s="311" t="s">
        <v>655</v>
      </c>
      <c r="F101" s="312" t="s">
        <v>656</v>
      </c>
      <c r="G101" s="311" t="s">
        <v>855</v>
      </c>
      <c r="H101" s="311" t="s">
        <v>856</v>
      </c>
      <c r="I101" s="313">
        <v>275.8579310344827</v>
      </c>
      <c r="J101" s="313">
        <v>190</v>
      </c>
      <c r="K101" s="314">
        <v>52412.989999999991</v>
      </c>
    </row>
    <row r="102" spans="1:11" ht="14.4" customHeight="1" x14ac:dyDescent="0.3">
      <c r="A102" s="309" t="s">
        <v>350</v>
      </c>
      <c r="B102" s="310" t="s">
        <v>352</v>
      </c>
      <c r="C102" s="311" t="s">
        <v>358</v>
      </c>
      <c r="D102" s="312" t="s">
        <v>359</v>
      </c>
      <c r="E102" s="311" t="s">
        <v>655</v>
      </c>
      <c r="F102" s="312" t="s">
        <v>656</v>
      </c>
      <c r="G102" s="311" t="s">
        <v>857</v>
      </c>
      <c r="H102" s="311" t="s">
        <v>858</v>
      </c>
      <c r="I102" s="313">
        <v>155.13249999999999</v>
      </c>
      <c r="J102" s="313">
        <v>37</v>
      </c>
      <c r="K102" s="314">
        <v>5740</v>
      </c>
    </row>
    <row r="103" spans="1:11" ht="14.4" customHeight="1" x14ac:dyDescent="0.3">
      <c r="A103" s="309" t="s">
        <v>350</v>
      </c>
      <c r="B103" s="310" t="s">
        <v>352</v>
      </c>
      <c r="C103" s="311" t="s">
        <v>358</v>
      </c>
      <c r="D103" s="312" t="s">
        <v>359</v>
      </c>
      <c r="E103" s="311" t="s">
        <v>655</v>
      </c>
      <c r="F103" s="312" t="s">
        <v>656</v>
      </c>
      <c r="G103" s="311" t="s">
        <v>859</v>
      </c>
      <c r="H103" s="311" t="s">
        <v>860</v>
      </c>
      <c r="I103" s="313">
        <v>495.45500000000004</v>
      </c>
      <c r="J103" s="313">
        <v>2</v>
      </c>
      <c r="K103" s="314">
        <v>990.91000000000008</v>
      </c>
    </row>
    <row r="104" spans="1:11" ht="14.4" customHeight="1" x14ac:dyDescent="0.3">
      <c r="A104" s="309" t="s">
        <v>350</v>
      </c>
      <c r="B104" s="310" t="s">
        <v>352</v>
      </c>
      <c r="C104" s="311" t="s">
        <v>358</v>
      </c>
      <c r="D104" s="312" t="s">
        <v>359</v>
      </c>
      <c r="E104" s="311" t="s">
        <v>655</v>
      </c>
      <c r="F104" s="312" t="s">
        <v>656</v>
      </c>
      <c r="G104" s="311" t="s">
        <v>861</v>
      </c>
      <c r="H104" s="311" t="s">
        <v>862</v>
      </c>
      <c r="I104" s="313">
        <v>8.3699999999999992</v>
      </c>
      <c r="J104" s="313">
        <v>800</v>
      </c>
      <c r="K104" s="314">
        <v>6696</v>
      </c>
    </row>
    <row r="105" spans="1:11" ht="14.4" customHeight="1" x14ac:dyDescent="0.3">
      <c r="A105" s="309" t="s">
        <v>350</v>
      </c>
      <c r="B105" s="310" t="s">
        <v>352</v>
      </c>
      <c r="C105" s="311" t="s">
        <v>358</v>
      </c>
      <c r="D105" s="312" t="s">
        <v>359</v>
      </c>
      <c r="E105" s="311" t="s">
        <v>655</v>
      </c>
      <c r="F105" s="312" t="s">
        <v>656</v>
      </c>
      <c r="G105" s="311" t="s">
        <v>863</v>
      </c>
      <c r="H105" s="311" t="s">
        <v>864</v>
      </c>
      <c r="I105" s="313">
        <v>515.80374999999992</v>
      </c>
      <c r="J105" s="313">
        <v>13</v>
      </c>
      <c r="K105" s="314">
        <v>6701.11</v>
      </c>
    </row>
    <row r="106" spans="1:11" ht="14.4" customHeight="1" x14ac:dyDescent="0.3">
      <c r="A106" s="309" t="s">
        <v>350</v>
      </c>
      <c r="B106" s="310" t="s">
        <v>352</v>
      </c>
      <c r="C106" s="311" t="s">
        <v>358</v>
      </c>
      <c r="D106" s="312" t="s">
        <v>359</v>
      </c>
      <c r="E106" s="311" t="s">
        <v>655</v>
      </c>
      <c r="F106" s="312" t="s">
        <v>656</v>
      </c>
      <c r="G106" s="311" t="s">
        <v>865</v>
      </c>
      <c r="H106" s="311" t="s">
        <v>866</v>
      </c>
      <c r="I106" s="313">
        <v>142.14777777777778</v>
      </c>
      <c r="J106" s="313">
        <v>19</v>
      </c>
      <c r="K106" s="314">
        <v>2693.15</v>
      </c>
    </row>
    <row r="107" spans="1:11" ht="14.4" customHeight="1" x14ac:dyDescent="0.3">
      <c r="A107" s="309" t="s">
        <v>350</v>
      </c>
      <c r="B107" s="310" t="s">
        <v>352</v>
      </c>
      <c r="C107" s="311" t="s">
        <v>358</v>
      </c>
      <c r="D107" s="312" t="s">
        <v>359</v>
      </c>
      <c r="E107" s="311" t="s">
        <v>655</v>
      </c>
      <c r="F107" s="312" t="s">
        <v>656</v>
      </c>
      <c r="G107" s="311" t="s">
        <v>867</v>
      </c>
      <c r="H107" s="311" t="s">
        <v>868</v>
      </c>
      <c r="I107" s="313">
        <v>186.20833333333334</v>
      </c>
      <c r="J107" s="313">
        <v>13</v>
      </c>
      <c r="K107" s="314">
        <v>2420.69</v>
      </c>
    </row>
    <row r="108" spans="1:11" ht="14.4" customHeight="1" x14ac:dyDescent="0.3">
      <c r="A108" s="309" t="s">
        <v>350</v>
      </c>
      <c r="B108" s="310" t="s">
        <v>352</v>
      </c>
      <c r="C108" s="311" t="s">
        <v>358</v>
      </c>
      <c r="D108" s="312" t="s">
        <v>359</v>
      </c>
      <c r="E108" s="311" t="s">
        <v>655</v>
      </c>
      <c r="F108" s="312" t="s">
        <v>656</v>
      </c>
      <c r="G108" s="311" t="s">
        <v>869</v>
      </c>
      <c r="H108" s="311" t="s">
        <v>870</v>
      </c>
      <c r="I108" s="313">
        <v>496.1</v>
      </c>
      <c r="J108" s="313">
        <v>1</v>
      </c>
      <c r="K108" s="314">
        <v>496.1</v>
      </c>
    </row>
    <row r="109" spans="1:11" ht="14.4" customHeight="1" x14ac:dyDescent="0.3">
      <c r="A109" s="309" t="s">
        <v>350</v>
      </c>
      <c r="B109" s="310" t="s">
        <v>352</v>
      </c>
      <c r="C109" s="311" t="s">
        <v>358</v>
      </c>
      <c r="D109" s="312" t="s">
        <v>359</v>
      </c>
      <c r="E109" s="311" t="s">
        <v>655</v>
      </c>
      <c r="F109" s="312" t="s">
        <v>656</v>
      </c>
      <c r="G109" s="311" t="s">
        <v>871</v>
      </c>
      <c r="H109" s="311" t="s">
        <v>872</v>
      </c>
      <c r="I109" s="313">
        <v>141.54999999999998</v>
      </c>
      <c r="J109" s="313">
        <v>73</v>
      </c>
      <c r="K109" s="314">
        <v>10333.4</v>
      </c>
    </row>
    <row r="110" spans="1:11" ht="14.4" customHeight="1" x14ac:dyDescent="0.3">
      <c r="A110" s="309" t="s">
        <v>350</v>
      </c>
      <c r="B110" s="310" t="s">
        <v>352</v>
      </c>
      <c r="C110" s="311" t="s">
        <v>358</v>
      </c>
      <c r="D110" s="312" t="s">
        <v>359</v>
      </c>
      <c r="E110" s="311" t="s">
        <v>655</v>
      </c>
      <c r="F110" s="312" t="s">
        <v>656</v>
      </c>
      <c r="G110" s="311" t="s">
        <v>873</v>
      </c>
      <c r="H110" s="311" t="s">
        <v>874</v>
      </c>
      <c r="I110" s="313">
        <v>169.37736842105267</v>
      </c>
      <c r="J110" s="313">
        <v>190</v>
      </c>
      <c r="K110" s="314">
        <v>32181.089999999997</v>
      </c>
    </row>
    <row r="111" spans="1:11" ht="14.4" customHeight="1" x14ac:dyDescent="0.3">
      <c r="A111" s="309" t="s">
        <v>350</v>
      </c>
      <c r="B111" s="310" t="s">
        <v>352</v>
      </c>
      <c r="C111" s="311" t="s">
        <v>358</v>
      </c>
      <c r="D111" s="312" t="s">
        <v>359</v>
      </c>
      <c r="E111" s="311" t="s">
        <v>655</v>
      </c>
      <c r="F111" s="312" t="s">
        <v>656</v>
      </c>
      <c r="G111" s="311" t="s">
        <v>875</v>
      </c>
      <c r="H111" s="311" t="s">
        <v>876</v>
      </c>
      <c r="I111" s="313">
        <v>125.83</v>
      </c>
      <c r="J111" s="313">
        <v>20</v>
      </c>
      <c r="K111" s="314">
        <v>2516.6499999999996</v>
      </c>
    </row>
    <row r="112" spans="1:11" ht="14.4" customHeight="1" x14ac:dyDescent="0.3">
      <c r="A112" s="309" t="s">
        <v>350</v>
      </c>
      <c r="B112" s="310" t="s">
        <v>352</v>
      </c>
      <c r="C112" s="311" t="s">
        <v>358</v>
      </c>
      <c r="D112" s="312" t="s">
        <v>359</v>
      </c>
      <c r="E112" s="311" t="s">
        <v>655</v>
      </c>
      <c r="F112" s="312" t="s">
        <v>656</v>
      </c>
      <c r="G112" s="311" t="s">
        <v>877</v>
      </c>
      <c r="H112" s="311" t="s">
        <v>878</v>
      </c>
      <c r="I112" s="313">
        <v>796.42</v>
      </c>
      <c r="J112" s="313">
        <v>6</v>
      </c>
      <c r="K112" s="314">
        <v>4778.5</v>
      </c>
    </row>
    <row r="113" spans="1:11" ht="14.4" customHeight="1" x14ac:dyDescent="0.3">
      <c r="A113" s="309" t="s">
        <v>350</v>
      </c>
      <c r="B113" s="310" t="s">
        <v>352</v>
      </c>
      <c r="C113" s="311" t="s">
        <v>358</v>
      </c>
      <c r="D113" s="312" t="s">
        <v>359</v>
      </c>
      <c r="E113" s="311" t="s">
        <v>655</v>
      </c>
      <c r="F113" s="312" t="s">
        <v>656</v>
      </c>
      <c r="G113" s="311" t="s">
        <v>879</v>
      </c>
      <c r="H113" s="311" t="s">
        <v>880</v>
      </c>
      <c r="I113" s="313">
        <v>1436.2950000000001</v>
      </c>
      <c r="J113" s="313">
        <v>5</v>
      </c>
      <c r="K113" s="314">
        <v>7176.93</v>
      </c>
    </row>
    <row r="114" spans="1:11" ht="14.4" customHeight="1" x14ac:dyDescent="0.3">
      <c r="A114" s="309" t="s">
        <v>350</v>
      </c>
      <c r="B114" s="310" t="s">
        <v>352</v>
      </c>
      <c r="C114" s="311" t="s">
        <v>358</v>
      </c>
      <c r="D114" s="312" t="s">
        <v>359</v>
      </c>
      <c r="E114" s="311" t="s">
        <v>655</v>
      </c>
      <c r="F114" s="312" t="s">
        <v>656</v>
      </c>
      <c r="G114" s="311" t="s">
        <v>881</v>
      </c>
      <c r="H114" s="311" t="s">
        <v>882</v>
      </c>
      <c r="I114" s="313">
        <v>156.08000000000001</v>
      </c>
      <c r="J114" s="313">
        <v>3</v>
      </c>
      <c r="K114" s="314">
        <v>468.24</v>
      </c>
    </row>
    <row r="115" spans="1:11" ht="14.4" customHeight="1" x14ac:dyDescent="0.3">
      <c r="A115" s="309" t="s">
        <v>350</v>
      </c>
      <c r="B115" s="310" t="s">
        <v>352</v>
      </c>
      <c r="C115" s="311" t="s">
        <v>358</v>
      </c>
      <c r="D115" s="312" t="s">
        <v>359</v>
      </c>
      <c r="E115" s="311" t="s">
        <v>655</v>
      </c>
      <c r="F115" s="312" t="s">
        <v>656</v>
      </c>
      <c r="G115" s="311" t="s">
        <v>883</v>
      </c>
      <c r="H115" s="311" t="s">
        <v>884</v>
      </c>
      <c r="I115" s="313">
        <v>2046.9666666666665</v>
      </c>
      <c r="J115" s="313">
        <v>3</v>
      </c>
      <c r="K115" s="314">
        <v>6140.9</v>
      </c>
    </row>
    <row r="116" spans="1:11" ht="14.4" customHeight="1" x14ac:dyDescent="0.3">
      <c r="A116" s="309" t="s">
        <v>350</v>
      </c>
      <c r="B116" s="310" t="s">
        <v>352</v>
      </c>
      <c r="C116" s="311" t="s">
        <v>358</v>
      </c>
      <c r="D116" s="312" t="s">
        <v>359</v>
      </c>
      <c r="E116" s="311" t="s">
        <v>655</v>
      </c>
      <c r="F116" s="312" t="s">
        <v>656</v>
      </c>
      <c r="G116" s="311" t="s">
        <v>885</v>
      </c>
      <c r="H116" s="311" t="s">
        <v>886</v>
      </c>
      <c r="I116" s="313">
        <v>2576</v>
      </c>
      <c r="J116" s="313">
        <v>10</v>
      </c>
      <c r="K116" s="314">
        <v>25645</v>
      </c>
    </row>
    <row r="117" spans="1:11" ht="14.4" customHeight="1" x14ac:dyDescent="0.3">
      <c r="A117" s="309" t="s">
        <v>350</v>
      </c>
      <c r="B117" s="310" t="s">
        <v>352</v>
      </c>
      <c r="C117" s="311" t="s">
        <v>358</v>
      </c>
      <c r="D117" s="312" t="s">
        <v>359</v>
      </c>
      <c r="E117" s="311" t="s">
        <v>655</v>
      </c>
      <c r="F117" s="312" t="s">
        <v>656</v>
      </c>
      <c r="G117" s="311" t="s">
        <v>887</v>
      </c>
      <c r="H117" s="311" t="s">
        <v>888</v>
      </c>
      <c r="I117" s="313">
        <v>28.88133333333332</v>
      </c>
      <c r="J117" s="313">
        <v>775</v>
      </c>
      <c r="K117" s="314">
        <v>22374.600000000002</v>
      </c>
    </row>
    <row r="118" spans="1:11" ht="14.4" customHeight="1" x14ac:dyDescent="0.3">
      <c r="A118" s="309" t="s">
        <v>350</v>
      </c>
      <c r="B118" s="310" t="s">
        <v>352</v>
      </c>
      <c r="C118" s="311" t="s">
        <v>358</v>
      </c>
      <c r="D118" s="312" t="s">
        <v>359</v>
      </c>
      <c r="E118" s="311" t="s">
        <v>655</v>
      </c>
      <c r="F118" s="312" t="s">
        <v>656</v>
      </c>
      <c r="G118" s="311" t="s">
        <v>889</v>
      </c>
      <c r="H118" s="311" t="s">
        <v>890</v>
      </c>
      <c r="I118" s="313">
        <v>30.893636363636357</v>
      </c>
      <c r="J118" s="313">
        <v>375</v>
      </c>
      <c r="K118" s="314">
        <v>11586.290000000003</v>
      </c>
    </row>
    <row r="119" spans="1:11" ht="14.4" customHeight="1" x14ac:dyDescent="0.3">
      <c r="A119" s="309" t="s">
        <v>350</v>
      </c>
      <c r="B119" s="310" t="s">
        <v>352</v>
      </c>
      <c r="C119" s="311" t="s">
        <v>358</v>
      </c>
      <c r="D119" s="312" t="s">
        <v>359</v>
      </c>
      <c r="E119" s="311" t="s">
        <v>655</v>
      </c>
      <c r="F119" s="312" t="s">
        <v>656</v>
      </c>
      <c r="G119" s="311" t="s">
        <v>891</v>
      </c>
      <c r="H119" s="311" t="s">
        <v>892</v>
      </c>
      <c r="I119" s="313">
        <v>373.04</v>
      </c>
      <c r="J119" s="313">
        <v>6</v>
      </c>
      <c r="K119" s="314">
        <v>2238.27</v>
      </c>
    </row>
    <row r="120" spans="1:11" ht="14.4" customHeight="1" x14ac:dyDescent="0.3">
      <c r="A120" s="309" t="s">
        <v>350</v>
      </c>
      <c r="B120" s="310" t="s">
        <v>352</v>
      </c>
      <c r="C120" s="311" t="s">
        <v>358</v>
      </c>
      <c r="D120" s="312" t="s">
        <v>359</v>
      </c>
      <c r="E120" s="311" t="s">
        <v>655</v>
      </c>
      <c r="F120" s="312" t="s">
        <v>656</v>
      </c>
      <c r="G120" s="311" t="s">
        <v>893</v>
      </c>
      <c r="H120" s="311" t="s">
        <v>894</v>
      </c>
      <c r="I120" s="313">
        <v>4354.7825000000003</v>
      </c>
      <c r="J120" s="313">
        <v>16</v>
      </c>
      <c r="K120" s="314">
        <v>70840.349999999991</v>
      </c>
    </row>
    <row r="121" spans="1:11" ht="14.4" customHeight="1" x14ac:dyDescent="0.3">
      <c r="A121" s="309" t="s">
        <v>350</v>
      </c>
      <c r="B121" s="310" t="s">
        <v>352</v>
      </c>
      <c r="C121" s="311" t="s">
        <v>358</v>
      </c>
      <c r="D121" s="312" t="s">
        <v>359</v>
      </c>
      <c r="E121" s="311" t="s">
        <v>655</v>
      </c>
      <c r="F121" s="312" t="s">
        <v>656</v>
      </c>
      <c r="G121" s="311" t="s">
        <v>895</v>
      </c>
      <c r="H121" s="311" t="s">
        <v>896</v>
      </c>
      <c r="I121" s="313">
        <v>22.388750000000002</v>
      </c>
      <c r="J121" s="313">
        <v>145</v>
      </c>
      <c r="K121" s="314">
        <v>3245.88</v>
      </c>
    </row>
    <row r="122" spans="1:11" ht="14.4" customHeight="1" x14ac:dyDescent="0.3">
      <c r="A122" s="309" t="s">
        <v>350</v>
      </c>
      <c r="B122" s="310" t="s">
        <v>352</v>
      </c>
      <c r="C122" s="311" t="s">
        <v>358</v>
      </c>
      <c r="D122" s="312" t="s">
        <v>359</v>
      </c>
      <c r="E122" s="311" t="s">
        <v>655</v>
      </c>
      <c r="F122" s="312" t="s">
        <v>656</v>
      </c>
      <c r="G122" s="311" t="s">
        <v>897</v>
      </c>
      <c r="H122" s="311" t="s">
        <v>898</v>
      </c>
      <c r="I122" s="313">
        <v>1.1893333333333334</v>
      </c>
      <c r="J122" s="313">
        <v>30100</v>
      </c>
      <c r="K122" s="314">
        <v>35694.979999999996</v>
      </c>
    </row>
    <row r="123" spans="1:11" ht="14.4" customHeight="1" x14ac:dyDescent="0.3">
      <c r="A123" s="309" t="s">
        <v>350</v>
      </c>
      <c r="B123" s="310" t="s">
        <v>352</v>
      </c>
      <c r="C123" s="311" t="s">
        <v>358</v>
      </c>
      <c r="D123" s="312" t="s">
        <v>359</v>
      </c>
      <c r="E123" s="311" t="s">
        <v>655</v>
      </c>
      <c r="F123" s="312" t="s">
        <v>656</v>
      </c>
      <c r="G123" s="311" t="s">
        <v>899</v>
      </c>
      <c r="H123" s="311" t="s">
        <v>900</v>
      </c>
      <c r="I123" s="313">
        <v>107.16000000000001</v>
      </c>
      <c r="J123" s="313">
        <v>105</v>
      </c>
      <c r="K123" s="314">
        <v>11251.91</v>
      </c>
    </row>
    <row r="124" spans="1:11" ht="14.4" customHeight="1" x14ac:dyDescent="0.3">
      <c r="A124" s="309" t="s">
        <v>350</v>
      </c>
      <c r="B124" s="310" t="s">
        <v>352</v>
      </c>
      <c r="C124" s="311" t="s">
        <v>358</v>
      </c>
      <c r="D124" s="312" t="s">
        <v>359</v>
      </c>
      <c r="E124" s="311" t="s">
        <v>655</v>
      </c>
      <c r="F124" s="312" t="s">
        <v>656</v>
      </c>
      <c r="G124" s="311" t="s">
        <v>901</v>
      </c>
      <c r="H124" s="311" t="s">
        <v>902</v>
      </c>
      <c r="I124" s="313">
        <v>422.33</v>
      </c>
      <c r="J124" s="313">
        <v>6</v>
      </c>
      <c r="K124" s="314">
        <v>2534</v>
      </c>
    </row>
    <row r="125" spans="1:11" ht="14.4" customHeight="1" x14ac:dyDescent="0.3">
      <c r="A125" s="309" t="s">
        <v>350</v>
      </c>
      <c r="B125" s="310" t="s">
        <v>352</v>
      </c>
      <c r="C125" s="311" t="s">
        <v>358</v>
      </c>
      <c r="D125" s="312" t="s">
        <v>359</v>
      </c>
      <c r="E125" s="311" t="s">
        <v>655</v>
      </c>
      <c r="F125" s="312" t="s">
        <v>656</v>
      </c>
      <c r="G125" s="311" t="s">
        <v>903</v>
      </c>
      <c r="H125" s="311" t="s">
        <v>904</v>
      </c>
      <c r="I125" s="313">
        <v>434.21750000000003</v>
      </c>
      <c r="J125" s="313">
        <v>10</v>
      </c>
      <c r="K125" s="314">
        <v>4335.84</v>
      </c>
    </row>
    <row r="126" spans="1:11" ht="14.4" customHeight="1" x14ac:dyDescent="0.3">
      <c r="A126" s="309" t="s">
        <v>350</v>
      </c>
      <c r="B126" s="310" t="s">
        <v>352</v>
      </c>
      <c r="C126" s="311" t="s">
        <v>358</v>
      </c>
      <c r="D126" s="312" t="s">
        <v>359</v>
      </c>
      <c r="E126" s="311" t="s">
        <v>655</v>
      </c>
      <c r="F126" s="312" t="s">
        <v>656</v>
      </c>
      <c r="G126" s="311" t="s">
        <v>905</v>
      </c>
      <c r="H126" s="311" t="s">
        <v>906</v>
      </c>
      <c r="I126" s="313">
        <v>741.39909090909089</v>
      </c>
      <c r="J126" s="313">
        <v>13</v>
      </c>
      <c r="K126" s="314">
        <v>9648.5300000000007</v>
      </c>
    </row>
    <row r="127" spans="1:11" ht="14.4" customHeight="1" x14ac:dyDescent="0.3">
      <c r="A127" s="309" t="s">
        <v>350</v>
      </c>
      <c r="B127" s="310" t="s">
        <v>352</v>
      </c>
      <c r="C127" s="311" t="s">
        <v>358</v>
      </c>
      <c r="D127" s="312" t="s">
        <v>359</v>
      </c>
      <c r="E127" s="311" t="s">
        <v>655</v>
      </c>
      <c r="F127" s="312" t="s">
        <v>656</v>
      </c>
      <c r="G127" s="311" t="s">
        <v>907</v>
      </c>
      <c r="H127" s="311" t="s">
        <v>908</v>
      </c>
      <c r="I127" s="313">
        <v>246.44400000000005</v>
      </c>
      <c r="J127" s="313">
        <v>13</v>
      </c>
      <c r="K127" s="314">
        <v>3213.9000000000005</v>
      </c>
    </row>
    <row r="128" spans="1:11" ht="14.4" customHeight="1" x14ac:dyDescent="0.3">
      <c r="A128" s="309" t="s">
        <v>350</v>
      </c>
      <c r="B128" s="310" t="s">
        <v>352</v>
      </c>
      <c r="C128" s="311" t="s">
        <v>358</v>
      </c>
      <c r="D128" s="312" t="s">
        <v>359</v>
      </c>
      <c r="E128" s="311" t="s">
        <v>655</v>
      </c>
      <c r="F128" s="312" t="s">
        <v>656</v>
      </c>
      <c r="G128" s="311" t="s">
        <v>909</v>
      </c>
      <c r="H128" s="311" t="s">
        <v>910</v>
      </c>
      <c r="I128" s="313">
        <v>250.66800000000003</v>
      </c>
      <c r="J128" s="313">
        <v>16</v>
      </c>
      <c r="K128" s="314">
        <v>4010.7200000000003</v>
      </c>
    </row>
    <row r="129" spans="1:11" ht="14.4" customHeight="1" x14ac:dyDescent="0.3">
      <c r="A129" s="309" t="s">
        <v>350</v>
      </c>
      <c r="B129" s="310" t="s">
        <v>352</v>
      </c>
      <c r="C129" s="311" t="s">
        <v>358</v>
      </c>
      <c r="D129" s="312" t="s">
        <v>359</v>
      </c>
      <c r="E129" s="311" t="s">
        <v>655</v>
      </c>
      <c r="F129" s="312" t="s">
        <v>656</v>
      </c>
      <c r="G129" s="311" t="s">
        <v>911</v>
      </c>
      <c r="H129" s="311" t="s">
        <v>912</v>
      </c>
      <c r="I129" s="313">
        <v>155.26000000000002</v>
      </c>
      <c r="J129" s="313">
        <v>44</v>
      </c>
      <c r="K129" s="314">
        <v>6866.9199999999983</v>
      </c>
    </row>
    <row r="130" spans="1:11" ht="14.4" customHeight="1" x14ac:dyDescent="0.3">
      <c r="A130" s="309" t="s">
        <v>350</v>
      </c>
      <c r="B130" s="310" t="s">
        <v>352</v>
      </c>
      <c r="C130" s="311" t="s">
        <v>358</v>
      </c>
      <c r="D130" s="312" t="s">
        <v>359</v>
      </c>
      <c r="E130" s="311" t="s">
        <v>655</v>
      </c>
      <c r="F130" s="312" t="s">
        <v>656</v>
      </c>
      <c r="G130" s="311" t="s">
        <v>913</v>
      </c>
      <c r="H130" s="311" t="s">
        <v>914</v>
      </c>
      <c r="I130" s="313">
        <v>343.62133333333338</v>
      </c>
      <c r="J130" s="313">
        <v>36</v>
      </c>
      <c r="K130" s="314">
        <v>12370.419999999998</v>
      </c>
    </row>
    <row r="131" spans="1:11" ht="14.4" customHeight="1" x14ac:dyDescent="0.3">
      <c r="A131" s="309" t="s">
        <v>350</v>
      </c>
      <c r="B131" s="310" t="s">
        <v>352</v>
      </c>
      <c r="C131" s="311" t="s">
        <v>358</v>
      </c>
      <c r="D131" s="312" t="s">
        <v>359</v>
      </c>
      <c r="E131" s="311" t="s">
        <v>655</v>
      </c>
      <c r="F131" s="312" t="s">
        <v>656</v>
      </c>
      <c r="G131" s="311" t="s">
        <v>915</v>
      </c>
      <c r="H131" s="311" t="s">
        <v>916</v>
      </c>
      <c r="I131" s="313">
        <v>174.22666666666663</v>
      </c>
      <c r="J131" s="313">
        <v>151</v>
      </c>
      <c r="K131" s="314">
        <v>26308.19</v>
      </c>
    </row>
    <row r="132" spans="1:11" ht="14.4" customHeight="1" x14ac:dyDescent="0.3">
      <c r="A132" s="309" t="s">
        <v>350</v>
      </c>
      <c r="B132" s="310" t="s">
        <v>352</v>
      </c>
      <c r="C132" s="311" t="s">
        <v>358</v>
      </c>
      <c r="D132" s="312" t="s">
        <v>359</v>
      </c>
      <c r="E132" s="311" t="s">
        <v>655</v>
      </c>
      <c r="F132" s="312" t="s">
        <v>656</v>
      </c>
      <c r="G132" s="311" t="s">
        <v>917</v>
      </c>
      <c r="H132" s="311" t="s">
        <v>918</v>
      </c>
      <c r="I132" s="313">
        <v>117.23846153846154</v>
      </c>
      <c r="J132" s="313">
        <v>99</v>
      </c>
      <c r="K132" s="314">
        <v>11606.5</v>
      </c>
    </row>
    <row r="133" spans="1:11" ht="14.4" customHeight="1" x14ac:dyDescent="0.3">
      <c r="A133" s="309" t="s">
        <v>350</v>
      </c>
      <c r="B133" s="310" t="s">
        <v>352</v>
      </c>
      <c r="C133" s="311" t="s">
        <v>358</v>
      </c>
      <c r="D133" s="312" t="s">
        <v>359</v>
      </c>
      <c r="E133" s="311" t="s">
        <v>655</v>
      </c>
      <c r="F133" s="312" t="s">
        <v>656</v>
      </c>
      <c r="G133" s="311" t="s">
        <v>919</v>
      </c>
      <c r="H133" s="311" t="s">
        <v>920</v>
      </c>
      <c r="I133" s="313">
        <v>323.05666666666667</v>
      </c>
      <c r="J133" s="313">
        <v>7</v>
      </c>
      <c r="K133" s="314">
        <v>2261.38</v>
      </c>
    </row>
    <row r="134" spans="1:11" ht="14.4" customHeight="1" x14ac:dyDescent="0.3">
      <c r="A134" s="309" t="s">
        <v>350</v>
      </c>
      <c r="B134" s="310" t="s">
        <v>352</v>
      </c>
      <c r="C134" s="311" t="s">
        <v>358</v>
      </c>
      <c r="D134" s="312" t="s">
        <v>359</v>
      </c>
      <c r="E134" s="311" t="s">
        <v>655</v>
      </c>
      <c r="F134" s="312" t="s">
        <v>656</v>
      </c>
      <c r="G134" s="311" t="s">
        <v>921</v>
      </c>
      <c r="H134" s="311" t="s">
        <v>922</v>
      </c>
      <c r="I134" s="313">
        <v>18.719999999999995</v>
      </c>
      <c r="J134" s="313">
        <v>525</v>
      </c>
      <c r="K134" s="314">
        <v>9822.4800000000014</v>
      </c>
    </row>
    <row r="135" spans="1:11" ht="14.4" customHeight="1" x14ac:dyDescent="0.3">
      <c r="A135" s="309" t="s">
        <v>350</v>
      </c>
      <c r="B135" s="310" t="s">
        <v>352</v>
      </c>
      <c r="C135" s="311" t="s">
        <v>358</v>
      </c>
      <c r="D135" s="312" t="s">
        <v>359</v>
      </c>
      <c r="E135" s="311" t="s">
        <v>655</v>
      </c>
      <c r="F135" s="312" t="s">
        <v>656</v>
      </c>
      <c r="G135" s="311" t="s">
        <v>923</v>
      </c>
      <c r="H135" s="311" t="s">
        <v>924</v>
      </c>
      <c r="I135" s="313">
        <v>548.39750000000004</v>
      </c>
      <c r="J135" s="313">
        <v>22</v>
      </c>
      <c r="K135" s="314">
        <v>12064.740000000002</v>
      </c>
    </row>
    <row r="136" spans="1:11" ht="14.4" customHeight="1" x14ac:dyDescent="0.3">
      <c r="A136" s="309" t="s">
        <v>350</v>
      </c>
      <c r="B136" s="310" t="s">
        <v>352</v>
      </c>
      <c r="C136" s="311" t="s">
        <v>358</v>
      </c>
      <c r="D136" s="312" t="s">
        <v>359</v>
      </c>
      <c r="E136" s="311" t="s">
        <v>655</v>
      </c>
      <c r="F136" s="312" t="s">
        <v>656</v>
      </c>
      <c r="G136" s="311" t="s">
        <v>925</v>
      </c>
      <c r="H136" s="311" t="s">
        <v>926</v>
      </c>
      <c r="I136" s="313">
        <v>902.75</v>
      </c>
      <c r="J136" s="313">
        <v>25</v>
      </c>
      <c r="K136" s="314">
        <v>22568.75</v>
      </c>
    </row>
    <row r="137" spans="1:11" ht="14.4" customHeight="1" x14ac:dyDescent="0.3">
      <c r="A137" s="309" t="s">
        <v>350</v>
      </c>
      <c r="B137" s="310" t="s">
        <v>352</v>
      </c>
      <c r="C137" s="311" t="s">
        <v>358</v>
      </c>
      <c r="D137" s="312" t="s">
        <v>359</v>
      </c>
      <c r="E137" s="311" t="s">
        <v>655</v>
      </c>
      <c r="F137" s="312" t="s">
        <v>656</v>
      </c>
      <c r="G137" s="311" t="s">
        <v>927</v>
      </c>
      <c r="H137" s="311" t="s">
        <v>928</v>
      </c>
      <c r="I137" s="313">
        <v>302.10000000000002</v>
      </c>
      <c r="J137" s="313">
        <v>20</v>
      </c>
      <c r="K137" s="314">
        <v>6042</v>
      </c>
    </row>
    <row r="138" spans="1:11" ht="14.4" customHeight="1" x14ac:dyDescent="0.3">
      <c r="A138" s="309" t="s">
        <v>350</v>
      </c>
      <c r="B138" s="310" t="s">
        <v>352</v>
      </c>
      <c r="C138" s="311" t="s">
        <v>358</v>
      </c>
      <c r="D138" s="312" t="s">
        <v>359</v>
      </c>
      <c r="E138" s="311" t="s">
        <v>655</v>
      </c>
      <c r="F138" s="312" t="s">
        <v>656</v>
      </c>
      <c r="G138" s="311" t="s">
        <v>929</v>
      </c>
      <c r="H138" s="311" t="s">
        <v>930</v>
      </c>
      <c r="I138" s="313">
        <v>2855.2066666666669</v>
      </c>
      <c r="J138" s="313">
        <v>3</v>
      </c>
      <c r="K138" s="314">
        <v>8565.6200000000008</v>
      </c>
    </row>
    <row r="139" spans="1:11" ht="14.4" customHeight="1" x14ac:dyDescent="0.3">
      <c r="A139" s="309" t="s">
        <v>350</v>
      </c>
      <c r="B139" s="310" t="s">
        <v>352</v>
      </c>
      <c r="C139" s="311" t="s">
        <v>358</v>
      </c>
      <c r="D139" s="312" t="s">
        <v>359</v>
      </c>
      <c r="E139" s="311" t="s">
        <v>655</v>
      </c>
      <c r="F139" s="312" t="s">
        <v>656</v>
      </c>
      <c r="G139" s="311" t="s">
        <v>931</v>
      </c>
      <c r="H139" s="311" t="s">
        <v>932</v>
      </c>
      <c r="I139" s="313">
        <v>454.01166666666677</v>
      </c>
      <c r="J139" s="313">
        <v>19</v>
      </c>
      <c r="K139" s="314">
        <v>8626.2100000000009</v>
      </c>
    </row>
    <row r="140" spans="1:11" ht="14.4" customHeight="1" x14ac:dyDescent="0.3">
      <c r="A140" s="309" t="s">
        <v>350</v>
      </c>
      <c r="B140" s="310" t="s">
        <v>352</v>
      </c>
      <c r="C140" s="311" t="s">
        <v>358</v>
      </c>
      <c r="D140" s="312" t="s">
        <v>359</v>
      </c>
      <c r="E140" s="311" t="s">
        <v>655</v>
      </c>
      <c r="F140" s="312" t="s">
        <v>656</v>
      </c>
      <c r="G140" s="311" t="s">
        <v>933</v>
      </c>
      <c r="H140" s="311" t="s">
        <v>934</v>
      </c>
      <c r="I140" s="313">
        <v>543.29499999999996</v>
      </c>
      <c r="J140" s="313">
        <v>3</v>
      </c>
      <c r="K140" s="314">
        <v>1629.8899999999999</v>
      </c>
    </row>
    <row r="141" spans="1:11" ht="14.4" customHeight="1" x14ac:dyDescent="0.3">
      <c r="A141" s="309" t="s">
        <v>350</v>
      </c>
      <c r="B141" s="310" t="s">
        <v>352</v>
      </c>
      <c r="C141" s="311" t="s">
        <v>358</v>
      </c>
      <c r="D141" s="312" t="s">
        <v>359</v>
      </c>
      <c r="E141" s="311" t="s">
        <v>655</v>
      </c>
      <c r="F141" s="312" t="s">
        <v>656</v>
      </c>
      <c r="G141" s="311" t="s">
        <v>935</v>
      </c>
      <c r="H141" s="311" t="s">
        <v>936</v>
      </c>
      <c r="I141" s="313">
        <v>3563.35</v>
      </c>
      <c r="J141" s="313">
        <v>1</v>
      </c>
      <c r="K141" s="314">
        <v>3563.35</v>
      </c>
    </row>
    <row r="142" spans="1:11" ht="14.4" customHeight="1" x14ac:dyDescent="0.3">
      <c r="A142" s="309" t="s">
        <v>350</v>
      </c>
      <c r="B142" s="310" t="s">
        <v>352</v>
      </c>
      <c r="C142" s="311" t="s">
        <v>358</v>
      </c>
      <c r="D142" s="312" t="s">
        <v>359</v>
      </c>
      <c r="E142" s="311" t="s">
        <v>655</v>
      </c>
      <c r="F142" s="312" t="s">
        <v>656</v>
      </c>
      <c r="G142" s="311" t="s">
        <v>937</v>
      </c>
      <c r="H142" s="311" t="s">
        <v>938</v>
      </c>
      <c r="I142" s="313">
        <v>1080.5666666666666</v>
      </c>
      <c r="J142" s="313">
        <v>3</v>
      </c>
      <c r="K142" s="314">
        <v>3241.7</v>
      </c>
    </row>
    <row r="143" spans="1:11" ht="14.4" customHeight="1" x14ac:dyDescent="0.3">
      <c r="A143" s="309" t="s">
        <v>350</v>
      </c>
      <c r="B143" s="310" t="s">
        <v>352</v>
      </c>
      <c r="C143" s="311" t="s">
        <v>358</v>
      </c>
      <c r="D143" s="312" t="s">
        <v>359</v>
      </c>
      <c r="E143" s="311" t="s">
        <v>655</v>
      </c>
      <c r="F143" s="312" t="s">
        <v>656</v>
      </c>
      <c r="G143" s="311" t="s">
        <v>939</v>
      </c>
      <c r="H143" s="311" t="s">
        <v>940</v>
      </c>
      <c r="I143" s="313">
        <v>431.05</v>
      </c>
      <c r="J143" s="313">
        <v>2</v>
      </c>
      <c r="K143" s="314">
        <v>862.1</v>
      </c>
    </row>
    <row r="144" spans="1:11" ht="14.4" customHeight="1" x14ac:dyDescent="0.3">
      <c r="A144" s="309" t="s">
        <v>350</v>
      </c>
      <c r="B144" s="310" t="s">
        <v>352</v>
      </c>
      <c r="C144" s="311" t="s">
        <v>358</v>
      </c>
      <c r="D144" s="312" t="s">
        <v>359</v>
      </c>
      <c r="E144" s="311" t="s">
        <v>655</v>
      </c>
      <c r="F144" s="312" t="s">
        <v>656</v>
      </c>
      <c r="G144" s="311" t="s">
        <v>941</v>
      </c>
      <c r="H144" s="311" t="s">
        <v>942</v>
      </c>
      <c r="I144" s="313">
        <v>937.23888888888882</v>
      </c>
      <c r="J144" s="313">
        <v>15</v>
      </c>
      <c r="K144" s="314">
        <v>14070.99</v>
      </c>
    </row>
    <row r="145" spans="1:11" ht="14.4" customHeight="1" x14ac:dyDescent="0.3">
      <c r="A145" s="309" t="s">
        <v>350</v>
      </c>
      <c r="B145" s="310" t="s">
        <v>352</v>
      </c>
      <c r="C145" s="311" t="s">
        <v>358</v>
      </c>
      <c r="D145" s="312" t="s">
        <v>359</v>
      </c>
      <c r="E145" s="311" t="s">
        <v>655</v>
      </c>
      <c r="F145" s="312" t="s">
        <v>656</v>
      </c>
      <c r="G145" s="311" t="s">
        <v>943</v>
      </c>
      <c r="H145" s="311" t="s">
        <v>944</v>
      </c>
      <c r="I145" s="313">
        <v>62.31</v>
      </c>
      <c r="J145" s="313">
        <v>50</v>
      </c>
      <c r="K145" s="314">
        <v>3115.5</v>
      </c>
    </row>
    <row r="146" spans="1:11" ht="14.4" customHeight="1" x14ac:dyDescent="0.3">
      <c r="A146" s="309" t="s">
        <v>350</v>
      </c>
      <c r="B146" s="310" t="s">
        <v>352</v>
      </c>
      <c r="C146" s="311" t="s">
        <v>358</v>
      </c>
      <c r="D146" s="312" t="s">
        <v>359</v>
      </c>
      <c r="E146" s="311" t="s">
        <v>655</v>
      </c>
      <c r="F146" s="312" t="s">
        <v>656</v>
      </c>
      <c r="G146" s="311" t="s">
        <v>945</v>
      </c>
      <c r="H146" s="311" t="s">
        <v>946</v>
      </c>
      <c r="I146" s="313">
        <v>5081.55</v>
      </c>
      <c r="J146" s="313">
        <v>2</v>
      </c>
      <c r="K146" s="314">
        <v>10163.1</v>
      </c>
    </row>
    <row r="147" spans="1:11" ht="14.4" customHeight="1" x14ac:dyDescent="0.3">
      <c r="A147" s="309" t="s">
        <v>350</v>
      </c>
      <c r="B147" s="310" t="s">
        <v>352</v>
      </c>
      <c r="C147" s="311" t="s">
        <v>358</v>
      </c>
      <c r="D147" s="312" t="s">
        <v>359</v>
      </c>
      <c r="E147" s="311" t="s">
        <v>655</v>
      </c>
      <c r="F147" s="312" t="s">
        <v>656</v>
      </c>
      <c r="G147" s="311" t="s">
        <v>947</v>
      </c>
      <c r="H147" s="311" t="s">
        <v>948</v>
      </c>
      <c r="I147" s="313">
        <v>2142.5300000000002</v>
      </c>
      <c r="J147" s="313">
        <v>1</v>
      </c>
      <c r="K147" s="314">
        <v>2142.5300000000002</v>
      </c>
    </row>
    <row r="148" spans="1:11" ht="14.4" customHeight="1" x14ac:dyDescent="0.3">
      <c r="A148" s="309" t="s">
        <v>350</v>
      </c>
      <c r="B148" s="310" t="s">
        <v>352</v>
      </c>
      <c r="C148" s="311" t="s">
        <v>358</v>
      </c>
      <c r="D148" s="312" t="s">
        <v>359</v>
      </c>
      <c r="E148" s="311" t="s">
        <v>655</v>
      </c>
      <c r="F148" s="312" t="s">
        <v>656</v>
      </c>
      <c r="G148" s="311" t="s">
        <v>949</v>
      </c>
      <c r="H148" s="311" t="s">
        <v>950</v>
      </c>
      <c r="I148" s="313">
        <v>165.52799999999999</v>
      </c>
      <c r="J148" s="313">
        <v>5</v>
      </c>
      <c r="K148" s="314">
        <v>827.64</v>
      </c>
    </row>
    <row r="149" spans="1:11" ht="14.4" customHeight="1" x14ac:dyDescent="0.3">
      <c r="A149" s="309" t="s">
        <v>350</v>
      </c>
      <c r="B149" s="310" t="s">
        <v>352</v>
      </c>
      <c r="C149" s="311" t="s">
        <v>358</v>
      </c>
      <c r="D149" s="312" t="s">
        <v>359</v>
      </c>
      <c r="E149" s="311" t="s">
        <v>655</v>
      </c>
      <c r="F149" s="312" t="s">
        <v>656</v>
      </c>
      <c r="G149" s="311" t="s">
        <v>951</v>
      </c>
      <c r="H149" s="311" t="s">
        <v>952</v>
      </c>
      <c r="I149" s="313">
        <v>407</v>
      </c>
      <c r="J149" s="313">
        <v>1</v>
      </c>
      <c r="K149" s="314">
        <v>407</v>
      </c>
    </row>
    <row r="150" spans="1:11" ht="14.4" customHeight="1" x14ac:dyDescent="0.3">
      <c r="A150" s="309" t="s">
        <v>350</v>
      </c>
      <c r="B150" s="310" t="s">
        <v>352</v>
      </c>
      <c r="C150" s="311" t="s">
        <v>358</v>
      </c>
      <c r="D150" s="312" t="s">
        <v>359</v>
      </c>
      <c r="E150" s="311" t="s">
        <v>655</v>
      </c>
      <c r="F150" s="312" t="s">
        <v>656</v>
      </c>
      <c r="G150" s="311" t="s">
        <v>953</v>
      </c>
      <c r="H150" s="311" t="s">
        <v>954</v>
      </c>
      <c r="I150" s="313">
        <v>591.64</v>
      </c>
      <c r="J150" s="313">
        <v>5</v>
      </c>
      <c r="K150" s="314">
        <v>2958.21</v>
      </c>
    </row>
    <row r="151" spans="1:11" ht="14.4" customHeight="1" x14ac:dyDescent="0.3">
      <c r="A151" s="309" t="s">
        <v>350</v>
      </c>
      <c r="B151" s="310" t="s">
        <v>352</v>
      </c>
      <c r="C151" s="311" t="s">
        <v>358</v>
      </c>
      <c r="D151" s="312" t="s">
        <v>359</v>
      </c>
      <c r="E151" s="311" t="s">
        <v>655</v>
      </c>
      <c r="F151" s="312" t="s">
        <v>656</v>
      </c>
      <c r="G151" s="311" t="s">
        <v>955</v>
      </c>
      <c r="H151" s="311" t="s">
        <v>956</v>
      </c>
      <c r="I151" s="313">
        <v>1330.9720000000002</v>
      </c>
      <c r="J151" s="313">
        <v>12</v>
      </c>
      <c r="K151" s="314">
        <v>15971.66</v>
      </c>
    </row>
    <row r="152" spans="1:11" ht="14.4" customHeight="1" x14ac:dyDescent="0.3">
      <c r="A152" s="309" t="s">
        <v>350</v>
      </c>
      <c r="B152" s="310" t="s">
        <v>352</v>
      </c>
      <c r="C152" s="311" t="s">
        <v>358</v>
      </c>
      <c r="D152" s="312" t="s">
        <v>359</v>
      </c>
      <c r="E152" s="311" t="s">
        <v>655</v>
      </c>
      <c r="F152" s="312" t="s">
        <v>656</v>
      </c>
      <c r="G152" s="311" t="s">
        <v>957</v>
      </c>
      <c r="H152" s="311" t="s">
        <v>958</v>
      </c>
      <c r="I152" s="313">
        <v>425.91999999999996</v>
      </c>
      <c r="J152" s="313">
        <v>12</v>
      </c>
      <c r="K152" s="314">
        <v>5110.9800000000005</v>
      </c>
    </row>
    <row r="153" spans="1:11" ht="14.4" customHeight="1" x14ac:dyDescent="0.3">
      <c r="A153" s="309" t="s">
        <v>350</v>
      </c>
      <c r="B153" s="310" t="s">
        <v>352</v>
      </c>
      <c r="C153" s="311" t="s">
        <v>358</v>
      </c>
      <c r="D153" s="312" t="s">
        <v>359</v>
      </c>
      <c r="E153" s="311" t="s">
        <v>655</v>
      </c>
      <c r="F153" s="312" t="s">
        <v>656</v>
      </c>
      <c r="G153" s="311" t="s">
        <v>959</v>
      </c>
      <c r="H153" s="311" t="s">
        <v>960</v>
      </c>
      <c r="I153" s="313">
        <v>250.67</v>
      </c>
      <c r="J153" s="313">
        <v>6</v>
      </c>
      <c r="K153" s="314">
        <v>1504</v>
      </c>
    </row>
    <row r="154" spans="1:11" ht="14.4" customHeight="1" x14ac:dyDescent="0.3">
      <c r="A154" s="309" t="s">
        <v>350</v>
      </c>
      <c r="B154" s="310" t="s">
        <v>352</v>
      </c>
      <c r="C154" s="311" t="s">
        <v>358</v>
      </c>
      <c r="D154" s="312" t="s">
        <v>359</v>
      </c>
      <c r="E154" s="311" t="s">
        <v>655</v>
      </c>
      <c r="F154" s="312" t="s">
        <v>656</v>
      </c>
      <c r="G154" s="311" t="s">
        <v>961</v>
      </c>
      <c r="H154" s="311" t="s">
        <v>962</v>
      </c>
      <c r="I154" s="313">
        <v>1070.5966666666666</v>
      </c>
      <c r="J154" s="313">
        <v>21</v>
      </c>
      <c r="K154" s="314">
        <v>22441.86</v>
      </c>
    </row>
    <row r="155" spans="1:11" ht="14.4" customHeight="1" x14ac:dyDescent="0.3">
      <c r="A155" s="309" t="s">
        <v>350</v>
      </c>
      <c r="B155" s="310" t="s">
        <v>352</v>
      </c>
      <c r="C155" s="311" t="s">
        <v>358</v>
      </c>
      <c r="D155" s="312" t="s">
        <v>359</v>
      </c>
      <c r="E155" s="311" t="s">
        <v>655</v>
      </c>
      <c r="F155" s="312" t="s">
        <v>656</v>
      </c>
      <c r="G155" s="311" t="s">
        <v>963</v>
      </c>
      <c r="H155" s="311" t="s">
        <v>964</v>
      </c>
      <c r="I155" s="313">
        <v>2194.88</v>
      </c>
      <c r="J155" s="313">
        <v>7</v>
      </c>
      <c r="K155" s="314">
        <v>15364.16</v>
      </c>
    </row>
    <row r="156" spans="1:11" ht="14.4" customHeight="1" x14ac:dyDescent="0.3">
      <c r="A156" s="309" t="s">
        <v>350</v>
      </c>
      <c r="B156" s="310" t="s">
        <v>352</v>
      </c>
      <c r="C156" s="311" t="s">
        <v>358</v>
      </c>
      <c r="D156" s="312" t="s">
        <v>359</v>
      </c>
      <c r="E156" s="311" t="s">
        <v>655</v>
      </c>
      <c r="F156" s="312" t="s">
        <v>656</v>
      </c>
      <c r="G156" s="311" t="s">
        <v>965</v>
      </c>
      <c r="H156" s="311" t="s">
        <v>966</v>
      </c>
      <c r="I156" s="313">
        <v>325.47200000000004</v>
      </c>
      <c r="J156" s="313">
        <v>6</v>
      </c>
      <c r="K156" s="314">
        <v>1952.8100000000002</v>
      </c>
    </row>
    <row r="157" spans="1:11" ht="14.4" customHeight="1" x14ac:dyDescent="0.3">
      <c r="A157" s="309" t="s">
        <v>350</v>
      </c>
      <c r="B157" s="310" t="s">
        <v>352</v>
      </c>
      <c r="C157" s="311" t="s">
        <v>358</v>
      </c>
      <c r="D157" s="312" t="s">
        <v>359</v>
      </c>
      <c r="E157" s="311" t="s">
        <v>655</v>
      </c>
      <c r="F157" s="312" t="s">
        <v>656</v>
      </c>
      <c r="G157" s="311" t="s">
        <v>967</v>
      </c>
      <c r="H157" s="311" t="s">
        <v>968</v>
      </c>
      <c r="I157" s="313">
        <v>65.819999999999993</v>
      </c>
      <c r="J157" s="313">
        <v>40</v>
      </c>
      <c r="K157" s="314">
        <v>2632.76</v>
      </c>
    </row>
    <row r="158" spans="1:11" ht="14.4" customHeight="1" x14ac:dyDescent="0.3">
      <c r="A158" s="309" t="s">
        <v>350</v>
      </c>
      <c r="B158" s="310" t="s">
        <v>352</v>
      </c>
      <c r="C158" s="311" t="s">
        <v>358</v>
      </c>
      <c r="D158" s="312" t="s">
        <v>359</v>
      </c>
      <c r="E158" s="311" t="s">
        <v>655</v>
      </c>
      <c r="F158" s="312" t="s">
        <v>656</v>
      </c>
      <c r="G158" s="311" t="s">
        <v>969</v>
      </c>
      <c r="H158" s="311" t="s">
        <v>970</v>
      </c>
      <c r="I158" s="313">
        <v>723.51499999999987</v>
      </c>
      <c r="J158" s="313">
        <v>5</v>
      </c>
      <c r="K158" s="314">
        <v>3617.5699999999997</v>
      </c>
    </row>
    <row r="159" spans="1:11" ht="14.4" customHeight="1" x14ac:dyDescent="0.3">
      <c r="A159" s="309" t="s">
        <v>350</v>
      </c>
      <c r="B159" s="310" t="s">
        <v>352</v>
      </c>
      <c r="C159" s="311" t="s">
        <v>358</v>
      </c>
      <c r="D159" s="312" t="s">
        <v>359</v>
      </c>
      <c r="E159" s="311" t="s">
        <v>655</v>
      </c>
      <c r="F159" s="312" t="s">
        <v>656</v>
      </c>
      <c r="G159" s="311" t="s">
        <v>971</v>
      </c>
      <c r="H159" s="311" t="s">
        <v>972</v>
      </c>
      <c r="I159" s="313">
        <v>259.505</v>
      </c>
      <c r="J159" s="313">
        <v>6</v>
      </c>
      <c r="K159" s="314">
        <v>1763.88</v>
      </c>
    </row>
    <row r="160" spans="1:11" ht="14.4" customHeight="1" x14ac:dyDescent="0.3">
      <c r="A160" s="309" t="s">
        <v>350</v>
      </c>
      <c r="B160" s="310" t="s">
        <v>352</v>
      </c>
      <c r="C160" s="311" t="s">
        <v>358</v>
      </c>
      <c r="D160" s="312" t="s">
        <v>359</v>
      </c>
      <c r="E160" s="311" t="s">
        <v>655</v>
      </c>
      <c r="F160" s="312" t="s">
        <v>656</v>
      </c>
      <c r="G160" s="311" t="s">
        <v>973</v>
      </c>
      <c r="H160" s="311" t="s">
        <v>974</v>
      </c>
      <c r="I160" s="313">
        <v>21.466666666666669</v>
      </c>
      <c r="J160" s="313">
        <v>120</v>
      </c>
      <c r="K160" s="314">
        <v>2484</v>
      </c>
    </row>
    <row r="161" spans="1:11" ht="14.4" customHeight="1" x14ac:dyDescent="0.3">
      <c r="A161" s="309" t="s">
        <v>350</v>
      </c>
      <c r="B161" s="310" t="s">
        <v>352</v>
      </c>
      <c r="C161" s="311" t="s">
        <v>358</v>
      </c>
      <c r="D161" s="312" t="s">
        <v>359</v>
      </c>
      <c r="E161" s="311" t="s">
        <v>655</v>
      </c>
      <c r="F161" s="312" t="s">
        <v>656</v>
      </c>
      <c r="G161" s="311" t="s">
        <v>975</v>
      </c>
      <c r="H161" s="311" t="s">
        <v>976</v>
      </c>
      <c r="I161" s="313">
        <v>22.506666666666664</v>
      </c>
      <c r="J161" s="313">
        <v>285</v>
      </c>
      <c r="K161" s="314">
        <v>6445.2</v>
      </c>
    </row>
    <row r="162" spans="1:11" ht="14.4" customHeight="1" x14ac:dyDescent="0.3">
      <c r="A162" s="309" t="s">
        <v>350</v>
      </c>
      <c r="B162" s="310" t="s">
        <v>352</v>
      </c>
      <c r="C162" s="311" t="s">
        <v>358</v>
      </c>
      <c r="D162" s="312" t="s">
        <v>359</v>
      </c>
      <c r="E162" s="311" t="s">
        <v>655</v>
      </c>
      <c r="F162" s="312" t="s">
        <v>656</v>
      </c>
      <c r="G162" s="311" t="s">
        <v>977</v>
      </c>
      <c r="H162" s="311" t="s">
        <v>978</v>
      </c>
      <c r="I162" s="313">
        <v>1128.671818181818</v>
      </c>
      <c r="J162" s="313">
        <v>20</v>
      </c>
      <c r="K162" s="314">
        <v>22572.14</v>
      </c>
    </row>
    <row r="163" spans="1:11" ht="14.4" customHeight="1" x14ac:dyDescent="0.3">
      <c r="A163" s="309" t="s">
        <v>350</v>
      </c>
      <c r="B163" s="310" t="s">
        <v>352</v>
      </c>
      <c r="C163" s="311" t="s">
        <v>358</v>
      </c>
      <c r="D163" s="312" t="s">
        <v>359</v>
      </c>
      <c r="E163" s="311" t="s">
        <v>655</v>
      </c>
      <c r="F163" s="312" t="s">
        <v>656</v>
      </c>
      <c r="G163" s="311" t="s">
        <v>979</v>
      </c>
      <c r="H163" s="311" t="s">
        <v>980</v>
      </c>
      <c r="I163" s="313">
        <v>75.540000000000006</v>
      </c>
      <c r="J163" s="313">
        <v>200</v>
      </c>
      <c r="K163" s="314">
        <v>15107.89</v>
      </c>
    </row>
    <row r="164" spans="1:11" ht="14.4" customHeight="1" x14ac:dyDescent="0.3">
      <c r="A164" s="309" t="s">
        <v>350</v>
      </c>
      <c r="B164" s="310" t="s">
        <v>352</v>
      </c>
      <c r="C164" s="311" t="s">
        <v>358</v>
      </c>
      <c r="D164" s="312" t="s">
        <v>359</v>
      </c>
      <c r="E164" s="311" t="s">
        <v>655</v>
      </c>
      <c r="F164" s="312" t="s">
        <v>656</v>
      </c>
      <c r="G164" s="311" t="s">
        <v>981</v>
      </c>
      <c r="H164" s="311" t="s">
        <v>982</v>
      </c>
      <c r="I164" s="313">
        <v>45.98</v>
      </c>
      <c r="J164" s="313">
        <v>20</v>
      </c>
      <c r="K164" s="314">
        <v>919.61</v>
      </c>
    </row>
    <row r="165" spans="1:11" ht="14.4" customHeight="1" x14ac:dyDescent="0.3">
      <c r="A165" s="309" t="s">
        <v>350</v>
      </c>
      <c r="B165" s="310" t="s">
        <v>352</v>
      </c>
      <c r="C165" s="311" t="s">
        <v>358</v>
      </c>
      <c r="D165" s="312" t="s">
        <v>359</v>
      </c>
      <c r="E165" s="311" t="s">
        <v>655</v>
      </c>
      <c r="F165" s="312" t="s">
        <v>656</v>
      </c>
      <c r="G165" s="311" t="s">
        <v>983</v>
      </c>
      <c r="H165" s="311" t="s">
        <v>984</v>
      </c>
      <c r="I165" s="313">
        <v>2.02</v>
      </c>
      <c r="J165" s="313">
        <v>500</v>
      </c>
      <c r="K165" s="314">
        <v>1010.3</v>
      </c>
    </row>
    <row r="166" spans="1:11" ht="14.4" customHeight="1" x14ac:dyDescent="0.3">
      <c r="A166" s="309" t="s">
        <v>350</v>
      </c>
      <c r="B166" s="310" t="s">
        <v>352</v>
      </c>
      <c r="C166" s="311" t="s">
        <v>358</v>
      </c>
      <c r="D166" s="312" t="s">
        <v>359</v>
      </c>
      <c r="E166" s="311" t="s">
        <v>655</v>
      </c>
      <c r="F166" s="312" t="s">
        <v>656</v>
      </c>
      <c r="G166" s="311" t="s">
        <v>985</v>
      </c>
      <c r="H166" s="311" t="s">
        <v>986</v>
      </c>
      <c r="I166" s="313">
        <v>124.17833333333338</v>
      </c>
      <c r="J166" s="313">
        <v>250</v>
      </c>
      <c r="K166" s="314">
        <v>31045.139999999996</v>
      </c>
    </row>
    <row r="167" spans="1:11" ht="14.4" customHeight="1" x14ac:dyDescent="0.3">
      <c r="A167" s="309" t="s">
        <v>350</v>
      </c>
      <c r="B167" s="310" t="s">
        <v>352</v>
      </c>
      <c r="C167" s="311" t="s">
        <v>358</v>
      </c>
      <c r="D167" s="312" t="s">
        <v>359</v>
      </c>
      <c r="E167" s="311" t="s">
        <v>655</v>
      </c>
      <c r="F167" s="312" t="s">
        <v>656</v>
      </c>
      <c r="G167" s="311" t="s">
        <v>987</v>
      </c>
      <c r="H167" s="311" t="s">
        <v>988</v>
      </c>
      <c r="I167" s="313">
        <v>544.45000000000005</v>
      </c>
      <c r="J167" s="313">
        <v>3</v>
      </c>
      <c r="K167" s="314">
        <v>1633.3500000000001</v>
      </c>
    </row>
    <row r="168" spans="1:11" ht="14.4" customHeight="1" x14ac:dyDescent="0.3">
      <c r="A168" s="309" t="s">
        <v>350</v>
      </c>
      <c r="B168" s="310" t="s">
        <v>352</v>
      </c>
      <c r="C168" s="311" t="s">
        <v>358</v>
      </c>
      <c r="D168" s="312" t="s">
        <v>359</v>
      </c>
      <c r="E168" s="311" t="s">
        <v>655</v>
      </c>
      <c r="F168" s="312" t="s">
        <v>656</v>
      </c>
      <c r="G168" s="311" t="s">
        <v>989</v>
      </c>
      <c r="H168" s="311" t="s">
        <v>990</v>
      </c>
      <c r="I168" s="313">
        <v>2141.1089999999999</v>
      </c>
      <c r="J168" s="313">
        <v>13</v>
      </c>
      <c r="K168" s="314">
        <v>27834.34</v>
      </c>
    </row>
    <row r="169" spans="1:11" ht="14.4" customHeight="1" x14ac:dyDescent="0.3">
      <c r="A169" s="309" t="s">
        <v>350</v>
      </c>
      <c r="B169" s="310" t="s">
        <v>352</v>
      </c>
      <c r="C169" s="311" t="s">
        <v>358</v>
      </c>
      <c r="D169" s="312" t="s">
        <v>359</v>
      </c>
      <c r="E169" s="311" t="s">
        <v>655</v>
      </c>
      <c r="F169" s="312" t="s">
        <v>656</v>
      </c>
      <c r="G169" s="311" t="s">
        <v>991</v>
      </c>
      <c r="H169" s="311" t="s">
        <v>992</v>
      </c>
      <c r="I169" s="313">
        <v>4011.2700000000004</v>
      </c>
      <c r="J169" s="313">
        <v>9</v>
      </c>
      <c r="K169" s="314">
        <v>36101.449999999997</v>
      </c>
    </row>
    <row r="170" spans="1:11" ht="14.4" customHeight="1" x14ac:dyDescent="0.3">
      <c r="A170" s="309" t="s">
        <v>350</v>
      </c>
      <c r="B170" s="310" t="s">
        <v>352</v>
      </c>
      <c r="C170" s="311" t="s">
        <v>358</v>
      </c>
      <c r="D170" s="312" t="s">
        <v>359</v>
      </c>
      <c r="E170" s="311" t="s">
        <v>655</v>
      </c>
      <c r="F170" s="312" t="s">
        <v>656</v>
      </c>
      <c r="G170" s="311" t="s">
        <v>993</v>
      </c>
      <c r="H170" s="311" t="s">
        <v>994</v>
      </c>
      <c r="I170" s="313">
        <v>1431.77</v>
      </c>
      <c r="J170" s="313">
        <v>3</v>
      </c>
      <c r="K170" s="314">
        <v>4295.3</v>
      </c>
    </row>
    <row r="171" spans="1:11" ht="14.4" customHeight="1" x14ac:dyDescent="0.3">
      <c r="A171" s="309" t="s">
        <v>350</v>
      </c>
      <c r="B171" s="310" t="s">
        <v>352</v>
      </c>
      <c r="C171" s="311" t="s">
        <v>358</v>
      </c>
      <c r="D171" s="312" t="s">
        <v>359</v>
      </c>
      <c r="E171" s="311" t="s">
        <v>655</v>
      </c>
      <c r="F171" s="312" t="s">
        <v>656</v>
      </c>
      <c r="G171" s="311" t="s">
        <v>995</v>
      </c>
      <c r="H171" s="311" t="s">
        <v>996</v>
      </c>
      <c r="I171" s="313">
        <v>121.58</v>
      </c>
      <c r="J171" s="313">
        <v>20</v>
      </c>
      <c r="K171" s="314">
        <v>2431.5300000000002</v>
      </c>
    </row>
    <row r="172" spans="1:11" ht="14.4" customHeight="1" x14ac:dyDescent="0.3">
      <c r="A172" s="309" t="s">
        <v>350</v>
      </c>
      <c r="B172" s="310" t="s">
        <v>352</v>
      </c>
      <c r="C172" s="311" t="s">
        <v>358</v>
      </c>
      <c r="D172" s="312" t="s">
        <v>359</v>
      </c>
      <c r="E172" s="311" t="s">
        <v>655</v>
      </c>
      <c r="F172" s="312" t="s">
        <v>656</v>
      </c>
      <c r="G172" s="311" t="s">
        <v>997</v>
      </c>
      <c r="H172" s="311" t="s">
        <v>998</v>
      </c>
      <c r="I172" s="313">
        <v>344.82</v>
      </c>
      <c r="J172" s="313">
        <v>2</v>
      </c>
      <c r="K172" s="314">
        <v>689.64</v>
      </c>
    </row>
    <row r="173" spans="1:11" ht="14.4" customHeight="1" x14ac:dyDescent="0.3">
      <c r="A173" s="309" t="s">
        <v>350</v>
      </c>
      <c r="B173" s="310" t="s">
        <v>352</v>
      </c>
      <c r="C173" s="311" t="s">
        <v>358</v>
      </c>
      <c r="D173" s="312" t="s">
        <v>359</v>
      </c>
      <c r="E173" s="311" t="s">
        <v>655</v>
      </c>
      <c r="F173" s="312" t="s">
        <v>656</v>
      </c>
      <c r="G173" s="311" t="s">
        <v>999</v>
      </c>
      <c r="H173" s="311" t="s">
        <v>1000</v>
      </c>
      <c r="I173" s="313">
        <v>1326.05</v>
      </c>
      <c r="J173" s="313">
        <v>1</v>
      </c>
      <c r="K173" s="314">
        <v>1326.05</v>
      </c>
    </row>
    <row r="174" spans="1:11" ht="14.4" customHeight="1" x14ac:dyDescent="0.3">
      <c r="A174" s="309" t="s">
        <v>350</v>
      </c>
      <c r="B174" s="310" t="s">
        <v>352</v>
      </c>
      <c r="C174" s="311" t="s">
        <v>358</v>
      </c>
      <c r="D174" s="312" t="s">
        <v>359</v>
      </c>
      <c r="E174" s="311" t="s">
        <v>655</v>
      </c>
      <c r="F174" s="312" t="s">
        <v>656</v>
      </c>
      <c r="G174" s="311" t="s">
        <v>1001</v>
      </c>
      <c r="H174" s="311" t="s">
        <v>1002</v>
      </c>
      <c r="I174" s="313">
        <v>124.17444444444446</v>
      </c>
      <c r="J174" s="313">
        <v>145</v>
      </c>
      <c r="K174" s="314">
        <v>18006.009999999998</v>
      </c>
    </row>
    <row r="175" spans="1:11" ht="14.4" customHeight="1" x14ac:dyDescent="0.3">
      <c r="A175" s="309" t="s">
        <v>350</v>
      </c>
      <c r="B175" s="310" t="s">
        <v>352</v>
      </c>
      <c r="C175" s="311" t="s">
        <v>358</v>
      </c>
      <c r="D175" s="312" t="s">
        <v>359</v>
      </c>
      <c r="E175" s="311" t="s">
        <v>655</v>
      </c>
      <c r="F175" s="312" t="s">
        <v>656</v>
      </c>
      <c r="G175" s="311" t="s">
        <v>1003</v>
      </c>
      <c r="H175" s="311" t="s">
        <v>1004</v>
      </c>
      <c r="I175" s="313">
        <v>50.856666666666662</v>
      </c>
      <c r="J175" s="313">
        <v>200</v>
      </c>
      <c r="K175" s="314">
        <v>9729.1</v>
      </c>
    </row>
    <row r="176" spans="1:11" ht="14.4" customHeight="1" x14ac:dyDescent="0.3">
      <c r="A176" s="309" t="s">
        <v>350</v>
      </c>
      <c r="B176" s="310" t="s">
        <v>352</v>
      </c>
      <c r="C176" s="311" t="s">
        <v>358</v>
      </c>
      <c r="D176" s="312" t="s">
        <v>359</v>
      </c>
      <c r="E176" s="311" t="s">
        <v>655</v>
      </c>
      <c r="F176" s="312" t="s">
        <v>656</v>
      </c>
      <c r="G176" s="311" t="s">
        <v>1005</v>
      </c>
      <c r="H176" s="311" t="s">
        <v>1006</v>
      </c>
      <c r="I176" s="313">
        <v>16.102500000000003</v>
      </c>
      <c r="J176" s="313">
        <v>120</v>
      </c>
      <c r="K176" s="314">
        <v>1932.3</v>
      </c>
    </row>
    <row r="177" spans="1:11" ht="14.4" customHeight="1" x14ac:dyDescent="0.3">
      <c r="A177" s="309" t="s">
        <v>350</v>
      </c>
      <c r="B177" s="310" t="s">
        <v>352</v>
      </c>
      <c r="C177" s="311" t="s">
        <v>358</v>
      </c>
      <c r="D177" s="312" t="s">
        <v>359</v>
      </c>
      <c r="E177" s="311" t="s">
        <v>655</v>
      </c>
      <c r="F177" s="312" t="s">
        <v>656</v>
      </c>
      <c r="G177" s="311" t="s">
        <v>1007</v>
      </c>
      <c r="H177" s="311" t="s">
        <v>1008</v>
      </c>
      <c r="I177" s="313">
        <v>20.7</v>
      </c>
      <c r="J177" s="313">
        <v>60</v>
      </c>
      <c r="K177" s="314">
        <v>1242</v>
      </c>
    </row>
    <row r="178" spans="1:11" ht="14.4" customHeight="1" x14ac:dyDescent="0.3">
      <c r="A178" s="309" t="s">
        <v>350</v>
      </c>
      <c r="B178" s="310" t="s">
        <v>352</v>
      </c>
      <c r="C178" s="311" t="s">
        <v>358</v>
      </c>
      <c r="D178" s="312" t="s">
        <v>359</v>
      </c>
      <c r="E178" s="311" t="s">
        <v>655</v>
      </c>
      <c r="F178" s="312" t="s">
        <v>656</v>
      </c>
      <c r="G178" s="311" t="s">
        <v>1009</v>
      </c>
      <c r="H178" s="311" t="s">
        <v>1010</v>
      </c>
      <c r="I178" s="313">
        <v>6461.5</v>
      </c>
      <c r="J178" s="313">
        <v>2</v>
      </c>
      <c r="K178" s="314">
        <v>12923</v>
      </c>
    </row>
    <row r="179" spans="1:11" ht="14.4" customHeight="1" x14ac:dyDescent="0.3">
      <c r="A179" s="309" t="s">
        <v>350</v>
      </c>
      <c r="B179" s="310" t="s">
        <v>352</v>
      </c>
      <c r="C179" s="311" t="s">
        <v>358</v>
      </c>
      <c r="D179" s="312" t="s">
        <v>359</v>
      </c>
      <c r="E179" s="311" t="s">
        <v>655</v>
      </c>
      <c r="F179" s="312" t="s">
        <v>656</v>
      </c>
      <c r="G179" s="311" t="s">
        <v>1011</v>
      </c>
      <c r="H179" s="311" t="s">
        <v>1012</v>
      </c>
      <c r="I179" s="313">
        <v>3448.1</v>
      </c>
      <c r="J179" s="313">
        <v>1</v>
      </c>
      <c r="K179" s="314">
        <v>3448.1</v>
      </c>
    </row>
    <row r="180" spans="1:11" ht="14.4" customHeight="1" x14ac:dyDescent="0.3">
      <c r="A180" s="309" t="s">
        <v>350</v>
      </c>
      <c r="B180" s="310" t="s">
        <v>352</v>
      </c>
      <c r="C180" s="311" t="s">
        <v>358</v>
      </c>
      <c r="D180" s="312" t="s">
        <v>359</v>
      </c>
      <c r="E180" s="311" t="s">
        <v>655</v>
      </c>
      <c r="F180" s="312" t="s">
        <v>656</v>
      </c>
      <c r="G180" s="311" t="s">
        <v>1013</v>
      </c>
      <c r="H180" s="311" t="s">
        <v>1014</v>
      </c>
      <c r="I180" s="313">
        <v>66.080000000000013</v>
      </c>
      <c r="J180" s="313">
        <v>120</v>
      </c>
      <c r="K180" s="314">
        <v>8315.9</v>
      </c>
    </row>
    <row r="181" spans="1:11" ht="14.4" customHeight="1" x14ac:dyDescent="0.3">
      <c r="A181" s="309" t="s">
        <v>350</v>
      </c>
      <c r="B181" s="310" t="s">
        <v>352</v>
      </c>
      <c r="C181" s="311" t="s">
        <v>358</v>
      </c>
      <c r="D181" s="312" t="s">
        <v>359</v>
      </c>
      <c r="E181" s="311" t="s">
        <v>655</v>
      </c>
      <c r="F181" s="312" t="s">
        <v>656</v>
      </c>
      <c r="G181" s="311" t="s">
        <v>1015</v>
      </c>
      <c r="H181" s="311" t="s">
        <v>1016</v>
      </c>
      <c r="I181" s="313">
        <v>64.349999999999994</v>
      </c>
      <c r="J181" s="313">
        <v>30</v>
      </c>
      <c r="K181" s="314">
        <v>1737</v>
      </c>
    </row>
    <row r="182" spans="1:11" ht="14.4" customHeight="1" x14ac:dyDescent="0.3">
      <c r="A182" s="309" t="s">
        <v>350</v>
      </c>
      <c r="B182" s="310" t="s">
        <v>352</v>
      </c>
      <c r="C182" s="311" t="s">
        <v>358</v>
      </c>
      <c r="D182" s="312" t="s">
        <v>359</v>
      </c>
      <c r="E182" s="311" t="s">
        <v>655</v>
      </c>
      <c r="F182" s="312" t="s">
        <v>656</v>
      </c>
      <c r="G182" s="311" t="s">
        <v>1017</v>
      </c>
      <c r="H182" s="311" t="s">
        <v>1018</v>
      </c>
      <c r="I182" s="313">
        <v>625.87</v>
      </c>
      <c r="J182" s="313">
        <v>3</v>
      </c>
      <c r="K182" s="314">
        <v>1877.5900000000001</v>
      </c>
    </row>
    <row r="183" spans="1:11" ht="14.4" customHeight="1" x14ac:dyDescent="0.3">
      <c r="A183" s="309" t="s">
        <v>350</v>
      </c>
      <c r="B183" s="310" t="s">
        <v>352</v>
      </c>
      <c r="C183" s="311" t="s">
        <v>358</v>
      </c>
      <c r="D183" s="312" t="s">
        <v>359</v>
      </c>
      <c r="E183" s="311" t="s">
        <v>655</v>
      </c>
      <c r="F183" s="312" t="s">
        <v>656</v>
      </c>
      <c r="G183" s="311" t="s">
        <v>1019</v>
      </c>
      <c r="H183" s="311" t="s">
        <v>1020</v>
      </c>
      <c r="I183" s="313">
        <v>13.803333333333333</v>
      </c>
      <c r="J183" s="313">
        <v>90</v>
      </c>
      <c r="K183" s="314">
        <v>1242.3</v>
      </c>
    </row>
    <row r="184" spans="1:11" ht="14.4" customHeight="1" x14ac:dyDescent="0.3">
      <c r="A184" s="309" t="s">
        <v>350</v>
      </c>
      <c r="B184" s="310" t="s">
        <v>352</v>
      </c>
      <c r="C184" s="311" t="s">
        <v>358</v>
      </c>
      <c r="D184" s="312" t="s">
        <v>359</v>
      </c>
      <c r="E184" s="311" t="s">
        <v>655</v>
      </c>
      <c r="F184" s="312" t="s">
        <v>656</v>
      </c>
      <c r="G184" s="311" t="s">
        <v>1021</v>
      </c>
      <c r="H184" s="311" t="s">
        <v>1022</v>
      </c>
      <c r="I184" s="313">
        <v>20.71</v>
      </c>
      <c r="J184" s="313">
        <v>60</v>
      </c>
      <c r="K184" s="314">
        <v>1242.5</v>
      </c>
    </row>
    <row r="185" spans="1:11" ht="14.4" customHeight="1" x14ac:dyDescent="0.3">
      <c r="A185" s="309" t="s">
        <v>350</v>
      </c>
      <c r="B185" s="310" t="s">
        <v>352</v>
      </c>
      <c r="C185" s="311" t="s">
        <v>358</v>
      </c>
      <c r="D185" s="312" t="s">
        <v>359</v>
      </c>
      <c r="E185" s="311" t="s">
        <v>655</v>
      </c>
      <c r="F185" s="312" t="s">
        <v>656</v>
      </c>
      <c r="G185" s="311" t="s">
        <v>1023</v>
      </c>
      <c r="H185" s="311" t="s">
        <v>1024</v>
      </c>
      <c r="I185" s="313">
        <v>3887.55</v>
      </c>
      <c r="J185" s="313">
        <v>3</v>
      </c>
      <c r="K185" s="314">
        <v>11560.2</v>
      </c>
    </row>
    <row r="186" spans="1:11" ht="14.4" customHeight="1" x14ac:dyDescent="0.3">
      <c r="A186" s="309" t="s">
        <v>350</v>
      </c>
      <c r="B186" s="310" t="s">
        <v>352</v>
      </c>
      <c r="C186" s="311" t="s">
        <v>358</v>
      </c>
      <c r="D186" s="312" t="s">
        <v>359</v>
      </c>
      <c r="E186" s="311" t="s">
        <v>655</v>
      </c>
      <c r="F186" s="312" t="s">
        <v>656</v>
      </c>
      <c r="G186" s="311" t="s">
        <v>1025</v>
      </c>
      <c r="H186" s="311" t="s">
        <v>1026</v>
      </c>
      <c r="I186" s="313">
        <v>4207.8450000000003</v>
      </c>
      <c r="J186" s="313">
        <v>9</v>
      </c>
      <c r="K186" s="314">
        <v>37870.550000000003</v>
      </c>
    </row>
    <row r="187" spans="1:11" ht="14.4" customHeight="1" x14ac:dyDescent="0.3">
      <c r="A187" s="309" t="s">
        <v>350</v>
      </c>
      <c r="B187" s="310" t="s">
        <v>352</v>
      </c>
      <c r="C187" s="311" t="s">
        <v>358</v>
      </c>
      <c r="D187" s="312" t="s">
        <v>359</v>
      </c>
      <c r="E187" s="311" t="s">
        <v>655</v>
      </c>
      <c r="F187" s="312" t="s">
        <v>656</v>
      </c>
      <c r="G187" s="311" t="s">
        <v>1027</v>
      </c>
      <c r="H187" s="311" t="s">
        <v>1028</v>
      </c>
      <c r="I187" s="313">
        <v>625.83285714285716</v>
      </c>
      <c r="J187" s="313">
        <v>10</v>
      </c>
      <c r="K187" s="314">
        <v>6258.5</v>
      </c>
    </row>
    <row r="188" spans="1:11" ht="14.4" customHeight="1" x14ac:dyDescent="0.3">
      <c r="A188" s="309" t="s">
        <v>350</v>
      </c>
      <c r="B188" s="310" t="s">
        <v>352</v>
      </c>
      <c r="C188" s="311" t="s">
        <v>358</v>
      </c>
      <c r="D188" s="312" t="s">
        <v>359</v>
      </c>
      <c r="E188" s="311" t="s">
        <v>655</v>
      </c>
      <c r="F188" s="312" t="s">
        <v>656</v>
      </c>
      <c r="G188" s="311" t="s">
        <v>1029</v>
      </c>
      <c r="H188" s="311" t="s">
        <v>1030</v>
      </c>
      <c r="I188" s="313">
        <v>625.85111111111109</v>
      </c>
      <c r="J188" s="313">
        <v>13</v>
      </c>
      <c r="K188" s="314">
        <v>8136.18</v>
      </c>
    </row>
    <row r="189" spans="1:11" ht="14.4" customHeight="1" x14ac:dyDescent="0.3">
      <c r="A189" s="309" t="s">
        <v>350</v>
      </c>
      <c r="B189" s="310" t="s">
        <v>352</v>
      </c>
      <c r="C189" s="311" t="s">
        <v>358</v>
      </c>
      <c r="D189" s="312" t="s">
        <v>359</v>
      </c>
      <c r="E189" s="311" t="s">
        <v>655</v>
      </c>
      <c r="F189" s="312" t="s">
        <v>656</v>
      </c>
      <c r="G189" s="311" t="s">
        <v>1031</v>
      </c>
      <c r="H189" s="311" t="s">
        <v>1032</v>
      </c>
      <c r="I189" s="313">
        <v>47.745555555555548</v>
      </c>
      <c r="J189" s="313">
        <v>190</v>
      </c>
      <c r="K189" s="314">
        <v>8754.7000000000007</v>
      </c>
    </row>
    <row r="190" spans="1:11" ht="14.4" customHeight="1" x14ac:dyDescent="0.3">
      <c r="A190" s="309" t="s">
        <v>350</v>
      </c>
      <c r="B190" s="310" t="s">
        <v>352</v>
      </c>
      <c r="C190" s="311" t="s">
        <v>358</v>
      </c>
      <c r="D190" s="312" t="s">
        <v>359</v>
      </c>
      <c r="E190" s="311" t="s">
        <v>655</v>
      </c>
      <c r="F190" s="312" t="s">
        <v>656</v>
      </c>
      <c r="G190" s="311" t="s">
        <v>1033</v>
      </c>
      <c r="H190" s="311" t="s">
        <v>1034</v>
      </c>
      <c r="I190" s="313">
        <v>77.849999999999994</v>
      </c>
      <c r="J190" s="313">
        <v>70</v>
      </c>
      <c r="K190" s="314">
        <v>5274</v>
      </c>
    </row>
    <row r="191" spans="1:11" ht="14.4" customHeight="1" x14ac:dyDescent="0.3">
      <c r="A191" s="309" t="s">
        <v>350</v>
      </c>
      <c r="B191" s="310" t="s">
        <v>352</v>
      </c>
      <c r="C191" s="311" t="s">
        <v>358</v>
      </c>
      <c r="D191" s="312" t="s">
        <v>359</v>
      </c>
      <c r="E191" s="311" t="s">
        <v>655</v>
      </c>
      <c r="F191" s="312" t="s">
        <v>656</v>
      </c>
      <c r="G191" s="311" t="s">
        <v>1035</v>
      </c>
      <c r="H191" s="311" t="s">
        <v>1036</v>
      </c>
      <c r="I191" s="313">
        <v>21.466666666666669</v>
      </c>
      <c r="J191" s="313">
        <v>90</v>
      </c>
      <c r="K191" s="314">
        <v>1932</v>
      </c>
    </row>
    <row r="192" spans="1:11" ht="14.4" customHeight="1" x14ac:dyDescent="0.3">
      <c r="A192" s="309" t="s">
        <v>350</v>
      </c>
      <c r="B192" s="310" t="s">
        <v>352</v>
      </c>
      <c r="C192" s="311" t="s">
        <v>358</v>
      </c>
      <c r="D192" s="312" t="s">
        <v>359</v>
      </c>
      <c r="E192" s="311" t="s">
        <v>655</v>
      </c>
      <c r="F192" s="312" t="s">
        <v>656</v>
      </c>
      <c r="G192" s="311" t="s">
        <v>1037</v>
      </c>
      <c r="H192" s="311" t="s">
        <v>1038</v>
      </c>
      <c r="I192" s="313">
        <v>23</v>
      </c>
      <c r="J192" s="313">
        <v>60</v>
      </c>
      <c r="K192" s="314">
        <v>1380</v>
      </c>
    </row>
    <row r="193" spans="1:11" ht="14.4" customHeight="1" x14ac:dyDescent="0.3">
      <c r="A193" s="309" t="s">
        <v>350</v>
      </c>
      <c r="B193" s="310" t="s">
        <v>352</v>
      </c>
      <c r="C193" s="311" t="s">
        <v>358</v>
      </c>
      <c r="D193" s="312" t="s">
        <v>359</v>
      </c>
      <c r="E193" s="311" t="s">
        <v>655</v>
      </c>
      <c r="F193" s="312" t="s">
        <v>656</v>
      </c>
      <c r="G193" s="311" t="s">
        <v>1039</v>
      </c>
      <c r="H193" s="311" t="s">
        <v>1040</v>
      </c>
      <c r="I193" s="313">
        <v>9.2050000000000001</v>
      </c>
      <c r="J193" s="313">
        <v>60</v>
      </c>
      <c r="K193" s="314">
        <v>552.29999999999995</v>
      </c>
    </row>
    <row r="194" spans="1:11" ht="14.4" customHeight="1" x14ac:dyDescent="0.3">
      <c r="A194" s="309" t="s">
        <v>350</v>
      </c>
      <c r="B194" s="310" t="s">
        <v>352</v>
      </c>
      <c r="C194" s="311" t="s">
        <v>358</v>
      </c>
      <c r="D194" s="312" t="s">
        <v>359</v>
      </c>
      <c r="E194" s="311" t="s">
        <v>655</v>
      </c>
      <c r="F194" s="312" t="s">
        <v>656</v>
      </c>
      <c r="G194" s="311" t="s">
        <v>1041</v>
      </c>
      <c r="H194" s="311" t="s">
        <v>1042</v>
      </c>
      <c r="I194" s="313">
        <v>23</v>
      </c>
      <c r="J194" s="313">
        <v>90</v>
      </c>
      <c r="K194" s="314">
        <v>2070</v>
      </c>
    </row>
    <row r="195" spans="1:11" ht="14.4" customHeight="1" x14ac:dyDescent="0.3">
      <c r="A195" s="309" t="s">
        <v>350</v>
      </c>
      <c r="B195" s="310" t="s">
        <v>352</v>
      </c>
      <c r="C195" s="311" t="s">
        <v>358</v>
      </c>
      <c r="D195" s="312" t="s">
        <v>359</v>
      </c>
      <c r="E195" s="311" t="s">
        <v>655</v>
      </c>
      <c r="F195" s="312" t="s">
        <v>656</v>
      </c>
      <c r="G195" s="311" t="s">
        <v>1043</v>
      </c>
      <c r="H195" s="311" t="s">
        <v>1044</v>
      </c>
      <c r="I195" s="313">
        <v>140.07285714285712</v>
      </c>
      <c r="J195" s="313">
        <v>102</v>
      </c>
      <c r="K195" s="314">
        <v>14293.880000000001</v>
      </c>
    </row>
    <row r="196" spans="1:11" ht="14.4" customHeight="1" x14ac:dyDescent="0.3">
      <c r="A196" s="309" t="s">
        <v>350</v>
      </c>
      <c r="B196" s="310" t="s">
        <v>352</v>
      </c>
      <c r="C196" s="311" t="s">
        <v>358</v>
      </c>
      <c r="D196" s="312" t="s">
        <v>359</v>
      </c>
      <c r="E196" s="311" t="s">
        <v>655</v>
      </c>
      <c r="F196" s="312" t="s">
        <v>656</v>
      </c>
      <c r="G196" s="311" t="s">
        <v>1045</v>
      </c>
      <c r="H196" s="311" t="s">
        <v>1046</v>
      </c>
      <c r="I196" s="313">
        <v>580.69000000000005</v>
      </c>
      <c r="J196" s="313">
        <v>1</v>
      </c>
      <c r="K196" s="314">
        <v>580.69000000000005</v>
      </c>
    </row>
    <row r="197" spans="1:11" ht="14.4" customHeight="1" x14ac:dyDescent="0.3">
      <c r="A197" s="309" t="s">
        <v>350</v>
      </c>
      <c r="B197" s="310" t="s">
        <v>352</v>
      </c>
      <c r="C197" s="311" t="s">
        <v>358</v>
      </c>
      <c r="D197" s="312" t="s">
        <v>359</v>
      </c>
      <c r="E197" s="311" t="s">
        <v>655</v>
      </c>
      <c r="F197" s="312" t="s">
        <v>656</v>
      </c>
      <c r="G197" s="311" t="s">
        <v>1047</v>
      </c>
      <c r="H197" s="311" t="s">
        <v>1048</v>
      </c>
      <c r="I197" s="313">
        <v>943.8</v>
      </c>
      <c r="J197" s="313">
        <v>1</v>
      </c>
      <c r="K197" s="314">
        <v>943.8</v>
      </c>
    </row>
    <row r="198" spans="1:11" ht="14.4" customHeight="1" x14ac:dyDescent="0.3">
      <c r="A198" s="309" t="s">
        <v>350</v>
      </c>
      <c r="B198" s="310" t="s">
        <v>352</v>
      </c>
      <c r="C198" s="311" t="s">
        <v>358</v>
      </c>
      <c r="D198" s="312" t="s">
        <v>359</v>
      </c>
      <c r="E198" s="311" t="s">
        <v>655</v>
      </c>
      <c r="F198" s="312" t="s">
        <v>656</v>
      </c>
      <c r="G198" s="311" t="s">
        <v>1049</v>
      </c>
      <c r="H198" s="311" t="s">
        <v>1050</v>
      </c>
      <c r="I198" s="313">
        <v>1333.91</v>
      </c>
      <c r="J198" s="313">
        <v>4</v>
      </c>
      <c r="K198" s="314">
        <v>5335.67</v>
      </c>
    </row>
    <row r="199" spans="1:11" ht="14.4" customHeight="1" x14ac:dyDescent="0.3">
      <c r="A199" s="309" t="s">
        <v>350</v>
      </c>
      <c r="B199" s="310" t="s">
        <v>352</v>
      </c>
      <c r="C199" s="311" t="s">
        <v>358</v>
      </c>
      <c r="D199" s="312" t="s">
        <v>359</v>
      </c>
      <c r="E199" s="311" t="s">
        <v>655</v>
      </c>
      <c r="F199" s="312" t="s">
        <v>656</v>
      </c>
      <c r="G199" s="311" t="s">
        <v>1051</v>
      </c>
      <c r="H199" s="311" t="s">
        <v>1052</v>
      </c>
      <c r="I199" s="313">
        <v>229.84</v>
      </c>
      <c r="J199" s="313">
        <v>1</v>
      </c>
      <c r="K199" s="314">
        <v>229.84</v>
      </c>
    </row>
    <row r="200" spans="1:11" ht="14.4" customHeight="1" x14ac:dyDescent="0.3">
      <c r="A200" s="309" t="s">
        <v>350</v>
      </c>
      <c r="B200" s="310" t="s">
        <v>352</v>
      </c>
      <c r="C200" s="311" t="s">
        <v>358</v>
      </c>
      <c r="D200" s="312" t="s">
        <v>359</v>
      </c>
      <c r="E200" s="311" t="s">
        <v>655</v>
      </c>
      <c r="F200" s="312" t="s">
        <v>656</v>
      </c>
      <c r="G200" s="311" t="s">
        <v>1053</v>
      </c>
      <c r="H200" s="311" t="s">
        <v>1054</v>
      </c>
      <c r="I200" s="313">
        <v>45.879999999999995</v>
      </c>
      <c r="J200" s="313">
        <v>170</v>
      </c>
      <c r="K200" s="314">
        <v>7970.8000000000011</v>
      </c>
    </row>
    <row r="201" spans="1:11" ht="14.4" customHeight="1" x14ac:dyDescent="0.3">
      <c r="A201" s="309" t="s">
        <v>350</v>
      </c>
      <c r="B201" s="310" t="s">
        <v>352</v>
      </c>
      <c r="C201" s="311" t="s">
        <v>358</v>
      </c>
      <c r="D201" s="312" t="s">
        <v>359</v>
      </c>
      <c r="E201" s="311" t="s">
        <v>655</v>
      </c>
      <c r="F201" s="312" t="s">
        <v>656</v>
      </c>
      <c r="G201" s="311" t="s">
        <v>1055</v>
      </c>
      <c r="H201" s="311" t="s">
        <v>1056</v>
      </c>
      <c r="I201" s="313">
        <v>532.38</v>
      </c>
      <c r="J201" s="313">
        <v>1</v>
      </c>
      <c r="K201" s="314">
        <v>532.38</v>
      </c>
    </row>
    <row r="202" spans="1:11" ht="14.4" customHeight="1" x14ac:dyDescent="0.3">
      <c r="A202" s="309" t="s">
        <v>350</v>
      </c>
      <c r="B202" s="310" t="s">
        <v>352</v>
      </c>
      <c r="C202" s="311" t="s">
        <v>358</v>
      </c>
      <c r="D202" s="312" t="s">
        <v>359</v>
      </c>
      <c r="E202" s="311" t="s">
        <v>655</v>
      </c>
      <c r="F202" s="312" t="s">
        <v>656</v>
      </c>
      <c r="G202" s="311" t="s">
        <v>1057</v>
      </c>
      <c r="H202" s="311" t="s">
        <v>1058</v>
      </c>
      <c r="I202" s="313">
        <v>240.77</v>
      </c>
      <c r="J202" s="313">
        <v>2</v>
      </c>
      <c r="K202" s="314">
        <v>481.54</v>
      </c>
    </row>
    <row r="203" spans="1:11" ht="14.4" customHeight="1" x14ac:dyDescent="0.3">
      <c r="A203" s="309" t="s">
        <v>350</v>
      </c>
      <c r="B203" s="310" t="s">
        <v>352</v>
      </c>
      <c r="C203" s="311" t="s">
        <v>358</v>
      </c>
      <c r="D203" s="312" t="s">
        <v>359</v>
      </c>
      <c r="E203" s="311" t="s">
        <v>655</v>
      </c>
      <c r="F203" s="312" t="s">
        <v>656</v>
      </c>
      <c r="G203" s="311" t="s">
        <v>1059</v>
      </c>
      <c r="H203" s="311" t="s">
        <v>1060</v>
      </c>
      <c r="I203" s="313">
        <v>1107.21</v>
      </c>
      <c r="J203" s="313">
        <v>2</v>
      </c>
      <c r="K203" s="314">
        <v>2214.42</v>
      </c>
    </row>
    <row r="204" spans="1:11" ht="14.4" customHeight="1" x14ac:dyDescent="0.3">
      <c r="A204" s="309" t="s">
        <v>350</v>
      </c>
      <c r="B204" s="310" t="s">
        <v>352</v>
      </c>
      <c r="C204" s="311" t="s">
        <v>358</v>
      </c>
      <c r="D204" s="312" t="s">
        <v>359</v>
      </c>
      <c r="E204" s="311" t="s">
        <v>655</v>
      </c>
      <c r="F204" s="312" t="s">
        <v>656</v>
      </c>
      <c r="G204" s="311" t="s">
        <v>1061</v>
      </c>
      <c r="H204" s="311" t="s">
        <v>1062</v>
      </c>
      <c r="I204" s="313">
        <v>17.671666666666667</v>
      </c>
      <c r="J204" s="313">
        <v>240</v>
      </c>
      <c r="K204" s="314">
        <v>4241</v>
      </c>
    </row>
    <row r="205" spans="1:11" ht="14.4" customHeight="1" x14ac:dyDescent="0.3">
      <c r="A205" s="309" t="s">
        <v>350</v>
      </c>
      <c r="B205" s="310" t="s">
        <v>352</v>
      </c>
      <c r="C205" s="311" t="s">
        <v>358</v>
      </c>
      <c r="D205" s="312" t="s">
        <v>359</v>
      </c>
      <c r="E205" s="311" t="s">
        <v>655</v>
      </c>
      <c r="F205" s="312" t="s">
        <v>656</v>
      </c>
      <c r="G205" s="311" t="s">
        <v>1063</v>
      </c>
      <c r="H205" s="311" t="s">
        <v>1064</v>
      </c>
      <c r="I205" s="313">
        <v>545.99</v>
      </c>
      <c r="J205" s="313">
        <v>2</v>
      </c>
      <c r="K205" s="314">
        <v>1091.98</v>
      </c>
    </row>
    <row r="206" spans="1:11" ht="14.4" customHeight="1" x14ac:dyDescent="0.3">
      <c r="A206" s="309" t="s">
        <v>350</v>
      </c>
      <c r="B206" s="310" t="s">
        <v>352</v>
      </c>
      <c r="C206" s="311" t="s">
        <v>358</v>
      </c>
      <c r="D206" s="312" t="s">
        <v>359</v>
      </c>
      <c r="E206" s="311" t="s">
        <v>655</v>
      </c>
      <c r="F206" s="312" t="s">
        <v>656</v>
      </c>
      <c r="G206" s="311" t="s">
        <v>1065</v>
      </c>
      <c r="H206" s="311" t="s">
        <v>1066</v>
      </c>
      <c r="I206" s="313">
        <v>305.89999999999998</v>
      </c>
      <c r="J206" s="313">
        <v>1</v>
      </c>
      <c r="K206" s="314">
        <v>305.89999999999998</v>
      </c>
    </row>
    <row r="207" spans="1:11" ht="14.4" customHeight="1" x14ac:dyDescent="0.3">
      <c r="A207" s="309" t="s">
        <v>350</v>
      </c>
      <c r="B207" s="310" t="s">
        <v>352</v>
      </c>
      <c r="C207" s="311" t="s">
        <v>358</v>
      </c>
      <c r="D207" s="312" t="s">
        <v>359</v>
      </c>
      <c r="E207" s="311" t="s">
        <v>655</v>
      </c>
      <c r="F207" s="312" t="s">
        <v>656</v>
      </c>
      <c r="G207" s="311" t="s">
        <v>1067</v>
      </c>
      <c r="H207" s="311" t="s">
        <v>1068</v>
      </c>
      <c r="I207" s="313">
        <v>1477.251428571429</v>
      </c>
      <c r="J207" s="313">
        <v>36</v>
      </c>
      <c r="K207" s="314">
        <v>42119.91</v>
      </c>
    </row>
    <row r="208" spans="1:11" ht="14.4" customHeight="1" x14ac:dyDescent="0.3">
      <c r="A208" s="309" t="s">
        <v>350</v>
      </c>
      <c r="B208" s="310" t="s">
        <v>352</v>
      </c>
      <c r="C208" s="311" t="s">
        <v>358</v>
      </c>
      <c r="D208" s="312" t="s">
        <v>359</v>
      </c>
      <c r="E208" s="311" t="s">
        <v>655</v>
      </c>
      <c r="F208" s="312" t="s">
        <v>656</v>
      </c>
      <c r="G208" s="311" t="s">
        <v>1069</v>
      </c>
      <c r="H208" s="311" t="s">
        <v>1070</v>
      </c>
      <c r="I208" s="313">
        <v>3368.64</v>
      </c>
      <c r="J208" s="313">
        <v>1</v>
      </c>
      <c r="K208" s="314">
        <v>3368.64</v>
      </c>
    </row>
    <row r="209" spans="1:11" ht="14.4" customHeight="1" x14ac:dyDescent="0.3">
      <c r="A209" s="309" t="s">
        <v>350</v>
      </c>
      <c r="B209" s="310" t="s">
        <v>352</v>
      </c>
      <c r="C209" s="311" t="s">
        <v>358</v>
      </c>
      <c r="D209" s="312" t="s">
        <v>359</v>
      </c>
      <c r="E209" s="311" t="s">
        <v>655</v>
      </c>
      <c r="F209" s="312" t="s">
        <v>656</v>
      </c>
      <c r="G209" s="311" t="s">
        <v>1071</v>
      </c>
      <c r="H209" s="311" t="s">
        <v>1072</v>
      </c>
      <c r="I209" s="313">
        <v>129.09333333333336</v>
      </c>
      <c r="J209" s="313">
        <v>451</v>
      </c>
      <c r="K209" s="314">
        <v>9992.9</v>
      </c>
    </row>
    <row r="210" spans="1:11" ht="14.4" customHeight="1" x14ac:dyDescent="0.3">
      <c r="A210" s="309" t="s">
        <v>350</v>
      </c>
      <c r="B210" s="310" t="s">
        <v>352</v>
      </c>
      <c r="C210" s="311" t="s">
        <v>358</v>
      </c>
      <c r="D210" s="312" t="s">
        <v>359</v>
      </c>
      <c r="E210" s="311" t="s">
        <v>655</v>
      </c>
      <c r="F210" s="312" t="s">
        <v>656</v>
      </c>
      <c r="G210" s="311" t="s">
        <v>1073</v>
      </c>
      <c r="H210" s="311" t="s">
        <v>1074</v>
      </c>
      <c r="I210" s="313">
        <v>22.434000000000001</v>
      </c>
      <c r="J210" s="313">
        <v>300</v>
      </c>
      <c r="K210" s="314">
        <v>6787.6</v>
      </c>
    </row>
    <row r="211" spans="1:11" ht="14.4" customHeight="1" x14ac:dyDescent="0.3">
      <c r="A211" s="309" t="s">
        <v>350</v>
      </c>
      <c r="B211" s="310" t="s">
        <v>352</v>
      </c>
      <c r="C211" s="311" t="s">
        <v>358</v>
      </c>
      <c r="D211" s="312" t="s">
        <v>359</v>
      </c>
      <c r="E211" s="311" t="s">
        <v>655</v>
      </c>
      <c r="F211" s="312" t="s">
        <v>656</v>
      </c>
      <c r="G211" s="311" t="s">
        <v>1075</v>
      </c>
      <c r="H211" s="311" t="s">
        <v>1076</v>
      </c>
      <c r="I211" s="313">
        <v>0.3</v>
      </c>
      <c r="J211" s="313">
        <v>1</v>
      </c>
      <c r="K211" s="314">
        <v>0.3</v>
      </c>
    </row>
    <row r="212" spans="1:11" ht="14.4" customHeight="1" x14ac:dyDescent="0.3">
      <c r="A212" s="309" t="s">
        <v>350</v>
      </c>
      <c r="B212" s="310" t="s">
        <v>352</v>
      </c>
      <c r="C212" s="311" t="s">
        <v>358</v>
      </c>
      <c r="D212" s="312" t="s">
        <v>359</v>
      </c>
      <c r="E212" s="311" t="s">
        <v>655</v>
      </c>
      <c r="F212" s="312" t="s">
        <v>656</v>
      </c>
      <c r="G212" s="311" t="s">
        <v>1077</v>
      </c>
      <c r="H212" s="311" t="s">
        <v>1078</v>
      </c>
      <c r="I212" s="313">
        <v>595.20000000000005</v>
      </c>
      <c r="J212" s="313">
        <v>1</v>
      </c>
      <c r="K212" s="314">
        <v>595.20000000000005</v>
      </c>
    </row>
    <row r="213" spans="1:11" ht="14.4" customHeight="1" x14ac:dyDescent="0.3">
      <c r="A213" s="309" t="s">
        <v>350</v>
      </c>
      <c r="B213" s="310" t="s">
        <v>352</v>
      </c>
      <c r="C213" s="311" t="s">
        <v>358</v>
      </c>
      <c r="D213" s="312" t="s">
        <v>359</v>
      </c>
      <c r="E213" s="311" t="s">
        <v>655</v>
      </c>
      <c r="F213" s="312" t="s">
        <v>656</v>
      </c>
      <c r="G213" s="311" t="s">
        <v>1079</v>
      </c>
      <c r="H213" s="311" t="s">
        <v>1080</v>
      </c>
      <c r="I213" s="313">
        <v>844.8</v>
      </c>
      <c r="J213" s="313">
        <v>1</v>
      </c>
      <c r="K213" s="314">
        <v>844.8</v>
      </c>
    </row>
    <row r="214" spans="1:11" ht="14.4" customHeight="1" x14ac:dyDescent="0.3">
      <c r="A214" s="309" t="s">
        <v>350</v>
      </c>
      <c r="B214" s="310" t="s">
        <v>352</v>
      </c>
      <c r="C214" s="311" t="s">
        <v>358</v>
      </c>
      <c r="D214" s="312" t="s">
        <v>359</v>
      </c>
      <c r="E214" s="311" t="s">
        <v>655</v>
      </c>
      <c r="F214" s="312" t="s">
        <v>656</v>
      </c>
      <c r="G214" s="311" t="s">
        <v>1081</v>
      </c>
      <c r="H214" s="311" t="s">
        <v>1082</v>
      </c>
      <c r="I214" s="313">
        <v>171.84</v>
      </c>
      <c r="J214" s="313">
        <v>5</v>
      </c>
      <c r="K214" s="314">
        <v>859.2</v>
      </c>
    </row>
    <row r="215" spans="1:11" ht="14.4" customHeight="1" x14ac:dyDescent="0.3">
      <c r="A215" s="309" t="s">
        <v>350</v>
      </c>
      <c r="B215" s="310" t="s">
        <v>352</v>
      </c>
      <c r="C215" s="311" t="s">
        <v>358</v>
      </c>
      <c r="D215" s="312" t="s">
        <v>359</v>
      </c>
      <c r="E215" s="311" t="s">
        <v>655</v>
      </c>
      <c r="F215" s="312" t="s">
        <v>656</v>
      </c>
      <c r="G215" s="311" t="s">
        <v>1083</v>
      </c>
      <c r="H215" s="311" t="s">
        <v>1084</v>
      </c>
      <c r="I215" s="313">
        <v>5477.398000000001</v>
      </c>
      <c r="J215" s="313">
        <v>10</v>
      </c>
      <c r="K215" s="314">
        <v>54773.990000000005</v>
      </c>
    </row>
    <row r="216" spans="1:11" ht="14.4" customHeight="1" x14ac:dyDescent="0.3">
      <c r="A216" s="309" t="s">
        <v>350</v>
      </c>
      <c r="B216" s="310" t="s">
        <v>352</v>
      </c>
      <c r="C216" s="311" t="s">
        <v>358</v>
      </c>
      <c r="D216" s="312" t="s">
        <v>359</v>
      </c>
      <c r="E216" s="311" t="s">
        <v>655</v>
      </c>
      <c r="F216" s="312" t="s">
        <v>656</v>
      </c>
      <c r="G216" s="311" t="s">
        <v>1085</v>
      </c>
      <c r="H216" s="311" t="s">
        <v>1086</v>
      </c>
      <c r="I216" s="313">
        <v>81.884999999999991</v>
      </c>
      <c r="J216" s="313">
        <v>70</v>
      </c>
      <c r="K216" s="314">
        <v>5732.4</v>
      </c>
    </row>
    <row r="217" spans="1:11" ht="14.4" customHeight="1" x14ac:dyDescent="0.3">
      <c r="A217" s="309" t="s">
        <v>350</v>
      </c>
      <c r="B217" s="310" t="s">
        <v>352</v>
      </c>
      <c r="C217" s="311" t="s">
        <v>358</v>
      </c>
      <c r="D217" s="312" t="s">
        <v>359</v>
      </c>
      <c r="E217" s="311" t="s">
        <v>655</v>
      </c>
      <c r="F217" s="312" t="s">
        <v>656</v>
      </c>
      <c r="G217" s="311" t="s">
        <v>1087</v>
      </c>
      <c r="H217" s="311" t="s">
        <v>1088</v>
      </c>
      <c r="I217" s="313">
        <v>59.52</v>
      </c>
      <c r="J217" s="313">
        <v>30</v>
      </c>
      <c r="K217" s="314">
        <v>1785.6000000000001</v>
      </c>
    </row>
    <row r="218" spans="1:11" ht="14.4" customHeight="1" x14ac:dyDescent="0.3">
      <c r="A218" s="309" t="s">
        <v>350</v>
      </c>
      <c r="B218" s="310" t="s">
        <v>352</v>
      </c>
      <c r="C218" s="311" t="s">
        <v>358</v>
      </c>
      <c r="D218" s="312" t="s">
        <v>359</v>
      </c>
      <c r="E218" s="311" t="s">
        <v>655</v>
      </c>
      <c r="F218" s="312" t="s">
        <v>656</v>
      </c>
      <c r="G218" s="311" t="s">
        <v>1089</v>
      </c>
      <c r="H218" s="311" t="s">
        <v>1090</v>
      </c>
      <c r="I218" s="313">
        <v>1436.35</v>
      </c>
      <c r="J218" s="313">
        <v>8</v>
      </c>
      <c r="K218" s="314">
        <v>11490.8</v>
      </c>
    </row>
    <row r="219" spans="1:11" ht="14.4" customHeight="1" x14ac:dyDescent="0.3">
      <c r="A219" s="309" t="s">
        <v>350</v>
      </c>
      <c r="B219" s="310" t="s">
        <v>352</v>
      </c>
      <c r="C219" s="311" t="s">
        <v>358</v>
      </c>
      <c r="D219" s="312" t="s">
        <v>359</v>
      </c>
      <c r="E219" s="311" t="s">
        <v>655</v>
      </c>
      <c r="F219" s="312" t="s">
        <v>656</v>
      </c>
      <c r="G219" s="311" t="s">
        <v>1091</v>
      </c>
      <c r="H219" s="311" t="s">
        <v>1092</v>
      </c>
      <c r="I219" s="313">
        <v>85.56</v>
      </c>
      <c r="J219" s="313">
        <v>10</v>
      </c>
      <c r="K219" s="314">
        <v>855.6</v>
      </c>
    </row>
    <row r="220" spans="1:11" ht="14.4" customHeight="1" x14ac:dyDescent="0.3">
      <c r="A220" s="309" t="s">
        <v>350</v>
      </c>
      <c r="B220" s="310" t="s">
        <v>352</v>
      </c>
      <c r="C220" s="311" t="s">
        <v>358</v>
      </c>
      <c r="D220" s="312" t="s">
        <v>359</v>
      </c>
      <c r="E220" s="311" t="s">
        <v>655</v>
      </c>
      <c r="F220" s="312" t="s">
        <v>656</v>
      </c>
      <c r="G220" s="311" t="s">
        <v>1093</v>
      </c>
      <c r="H220" s="311" t="s">
        <v>1094</v>
      </c>
      <c r="I220" s="313">
        <v>85.56</v>
      </c>
      <c r="J220" s="313">
        <v>20</v>
      </c>
      <c r="K220" s="314">
        <v>1711.2</v>
      </c>
    </row>
    <row r="221" spans="1:11" ht="14.4" customHeight="1" x14ac:dyDescent="0.3">
      <c r="A221" s="309" t="s">
        <v>350</v>
      </c>
      <c r="B221" s="310" t="s">
        <v>352</v>
      </c>
      <c r="C221" s="311" t="s">
        <v>358</v>
      </c>
      <c r="D221" s="312" t="s">
        <v>359</v>
      </c>
      <c r="E221" s="311" t="s">
        <v>655</v>
      </c>
      <c r="F221" s="312" t="s">
        <v>656</v>
      </c>
      <c r="G221" s="311" t="s">
        <v>1095</v>
      </c>
      <c r="H221" s="311" t="s">
        <v>1096</v>
      </c>
      <c r="I221" s="313">
        <v>302.25</v>
      </c>
      <c r="J221" s="313">
        <v>15</v>
      </c>
      <c r="K221" s="314">
        <v>4533.7</v>
      </c>
    </row>
    <row r="222" spans="1:11" ht="14.4" customHeight="1" x14ac:dyDescent="0.3">
      <c r="A222" s="309" t="s">
        <v>350</v>
      </c>
      <c r="B222" s="310" t="s">
        <v>352</v>
      </c>
      <c r="C222" s="311" t="s">
        <v>358</v>
      </c>
      <c r="D222" s="312" t="s">
        <v>359</v>
      </c>
      <c r="E222" s="311" t="s">
        <v>655</v>
      </c>
      <c r="F222" s="312" t="s">
        <v>656</v>
      </c>
      <c r="G222" s="311" t="s">
        <v>1097</v>
      </c>
      <c r="H222" s="311" t="s">
        <v>1098</v>
      </c>
      <c r="I222" s="313">
        <v>2029.2360000000001</v>
      </c>
      <c r="J222" s="313">
        <v>5</v>
      </c>
      <c r="K222" s="314">
        <v>10146.18</v>
      </c>
    </row>
    <row r="223" spans="1:11" ht="14.4" customHeight="1" x14ac:dyDescent="0.3">
      <c r="A223" s="309" t="s">
        <v>350</v>
      </c>
      <c r="B223" s="310" t="s">
        <v>352</v>
      </c>
      <c r="C223" s="311" t="s">
        <v>358</v>
      </c>
      <c r="D223" s="312" t="s">
        <v>359</v>
      </c>
      <c r="E223" s="311" t="s">
        <v>655</v>
      </c>
      <c r="F223" s="312" t="s">
        <v>656</v>
      </c>
      <c r="G223" s="311" t="s">
        <v>1099</v>
      </c>
      <c r="H223" s="311" t="s">
        <v>1100</v>
      </c>
      <c r="I223" s="313">
        <v>47.628235294117651</v>
      </c>
      <c r="J223" s="313">
        <v>400</v>
      </c>
      <c r="K223" s="314">
        <v>19011.59</v>
      </c>
    </row>
    <row r="224" spans="1:11" ht="14.4" customHeight="1" x14ac:dyDescent="0.3">
      <c r="A224" s="309" t="s">
        <v>350</v>
      </c>
      <c r="B224" s="310" t="s">
        <v>352</v>
      </c>
      <c r="C224" s="311" t="s">
        <v>358</v>
      </c>
      <c r="D224" s="312" t="s">
        <v>359</v>
      </c>
      <c r="E224" s="311" t="s">
        <v>655</v>
      </c>
      <c r="F224" s="312" t="s">
        <v>656</v>
      </c>
      <c r="G224" s="311" t="s">
        <v>1101</v>
      </c>
      <c r="H224" s="311" t="s">
        <v>1102</v>
      </c>
      <c r="I224" s="313">
        <v>23</v>
      </c>
      <c r="J224" s="313">
        <v>90</v>
      </c>
      <c r="K224" s="314">
        <v>2070</v>
      </c>
    </row>
    <row r="225" spans="1:11" ht="14.4" customHeight="1" x14ac:dyDescent="0.3">
      <c r="A225" s="309" t="s">
        <v>350</v>
      </c>
      <c r="B225" s="310" t="s">
        <v>352</v>
      </c>
      <c r="C225" s="311" t="s">
        <v>358</v>
      </c>
      <c r="D225" s="312" t="s">
        <v>359</v>
      </c>
      <c r="E225" s="311" t="s">
        <v>655</v>
      </c>
      <c r="F225" s="312" t="s">
        <v>656</v>
      </c>
      <c r="G225" s="311" t="s">
        <v>1103</v>
      </c>
      <c r="H225" s="311" t="s">
        <v>1104</v>
      </c>
      <c r="I225" s="313">
        <v>488.12428571428563</v>
      </c>
      <c r="J225" s="313">
        <v>18</v>
      </c>
      <c r="K225" s="314">
        <v>8839.9200000000019</v>
      </c>
    </row>
    <row r="226" spans="1:11" ht="14.4" customHeight="1" x14ac:dyDescent="0.3">
      <c r="A226" s="309" t="s">
        <v>350</v>
      </c>
      <c r="B226" s="310" t="s">
        <v>352</v>
      </c>
      <c r="C226" s="311" t="s">
        <v>358</v>
      </c>
      <c r="D226" s="312" t="s">
        <v>359</v>
      </c>
      <c r="E226" s="311" t="s">
        <v>655</v>
      </c>
      <c r="F226" s="312" t="s">
        <v>656</v>
      </c>
      <c r="G226" s="311" t="s">
        <v>1105</v>
      </c>
      <c r="H226" s="311" t="s">
        <v>1106</v>
      </c>
      <c r="I226" s="313">
        <v>4207.8337499999998</v>
      </c>
      <c r="J226" s="313">
        <v>12</v>
      </c>
      <c r="K226" s="314">
        <v>50494.05</v>
      </c>
    </row>
    <row r="227" spans="1:11" ht="14.4" customHeight="1" x14ac:dyDescent="0.3">
      <c r="A227" s="309" t="s">
        <v>350</v>
      </c>
      <c r="B227" s="310" t="s">
        <v>352</v>
      </c>
      <c r="C227" s="311" t="s">
        <v>358</v>
      </c>
      <c r="D227" s="312" t="s">
        <v>359</v>
      </c>
      <c r="E227" s="311" t="s">
        <v>655</v>
      </c>
      <c r="F227" s="312" t="s">
        <v>656</v>
      </c>
      <c r="G227" s="311" t="s">
        <v>1107</v>
      </c>
      <c r="H227" s="311" t="s">
        <v>1108</v>
      </c>
      <c r="I227" s="313">
        <v>3502.5055555555555</v>
      </c>
      <c r="J227" s="313">
        <v>10</v>
      </c>
      <c r="K227" s="314">
        <v>35151.549999999996</v>
      </c>
    </row>
    <row r="228" spans="1:11" ht="14.4" customHeight="1" x14ac:dyDescent="0.3">
      <c r="A228" s="309" t="s">
        <v>350</v>
      </c>
      <c r="B228" s="310" t="s">
        <v>352</v>
      </c>
      <c r="C228" s="311" t="s">
        <v>358</v>
      </c>
      <c r="D228" s="312" t="s">
        <v>359</v>
      </c>
      <c r="E228" s="311" t="s">
        <v>655</v>
      </c>
      <c r="F228" s="312" t="s">
        <v>656</v>
      </c>
      <c r="G228" s="311" t="s">
        <v>1109</v>
      </c>
      <c r="H228" s="311" t="s">
        <v>1110</v>
      </c>
      <c r="I228" s="313">
        <v>517.88142857142861</v>
      </c>
      <c r="J228" s="313">
        <v>14</v>
      </c>
      <c r="K228" s="314">
        <v>7277.26</v>
      </c>
    </row>
    <row r="229" spans="1:11" ht="14.4" customHeight="1" x14ac:dyDescent="0.3">
      <c r="A229" s="309" t="s">
        <v>350</v>
      </c>
      <c r="B229" s="310" t="s">
        <v>352</v>
      </c>
      <c r="C229" s="311" t="s">
        <v>358</v>
      </c>
      <c r="D229" s="312" t="s">
        <v>359</v>
      </c>
      <c r="E229" s="311" t="s">
        <v>655</v>
      </c>
      <c r="F229" s="312" t="s">
        <v>656</v>
      </c>
      <c r="G229" s="311" t="s">
        <v>1111</v>
      </c>
      <c r="H229" s="311" t="s">
        <v>1112</v>
      </c>
      <c r="I229" s="313">
        <v>6.2774999999999999</v>
      </c>
      <c r="J229" s="313">
        <v>500</v>
      </c>
      <c r="K229" s="314">
        <v>3348</v>
      </c>
    </row>
    <row r="230" spans="1:11" ht="14.4" customHeight="1" x14ac:dyDescent="0.3">
      <c r="A230" s="309" t="s">
        <v>350</v>
      </c>
      <c r="B230" s="310" t="s">
        <v>352</v>
      </c>
      <c r="C230" s="311" t="s">
        <v>358</v>
      </c>
      <c r="D230" s="312" t="s">
        <v>359</v>
      </c>
      <c r="E230" s="311" t="s">
        <v>655</v>
      </c>
      <c r="F230" s="312" t="s">
        <v>656</v>
      </c>
      <c r="G230" s="311" t="s">
        <v>1113</v>
      </c>
      <c r="H230" s="311" t="s">
        <v>1114</v>
      </c>
      <c r="I230" s="313">
        <v>345.15</v>
      </c>
      <c r="J230" s="313">
        <v>2</v>
      </c>
      <c r="K230" s="314">
        <v>690.3</v>
      </c>
    </row>
    <row r="231" spans="1:11" ht="14.4" customHeight="1" x14ac:dyDescent="0.3">
      <c r="A231" s="309" t="s">
        <v>350</v>
      </c>
      <c r="B231" s="310" t="s">
        <v>352</v>
      </c>
      <c r="C231" s="311" t="s">
        <v>358</v>
      </c>
      <c r="D231" s="312" t="s">
        <v>359</v>
      </c>
      <c r="E231" s="311" t="s">
        <v>655</v>
      </c>
      <c r="F231" s="312" t="s">
        <v>656</v>
      </c>
      <c r="G231" s="311" t="s">
        <v>1115</v>
      </c>
      <c r="H231" s="311" t="s">
        <v>1116</v>
      </c>
      <c r="I231" s="313">
        <v>826.0515384615386</v>
      </c>
      <c r="J231" s="313">
        <v>30</v>
      </c>
      <c r="K231" s="314">
        <v>24781.41</v>
      </c>
    </row>
    <row r="232" spans="1:11" ht="14.4" customHeight="1" x14ac:dyDescent="0.3">
      <c r="A232" s="309" t="s">
        <v>350</v>
      </c>
      <c r="B232" s="310" t="s">
        <v>352</v>
      </c>
      <c r="C232" s="311" t="s">
        <v>358</v>
      </c>
      <c r="D232" s="312" t="s">
        <v>359</v>
      </c>
      <c r="E232" s="311" t="s">
        <v>655</v>
      </c>
      <c r="F232" s="312" t="s">
        <v>656</v>
      </c>
      <c r="G232" s="311" t="s">
        <v>1117</v>
      </c>
      <c r="H232" s="311" t="s">
        <v>1118</v>
      </c>
      <c r="I232" s="313">
        <v>14.88</v>
      </c>
      <c r="J232" s="313">
        <v>50</v>
      </c>
      <c r="K232" s="314">
        <v>744</v>
      </c>
    </row>
    <row r="233" spans="1:11" ht="14.4" customHeight="1" x14ac:dyDescent="0.3">
      <c r="A233" s="309" t="s">
        <v>350</v>
      </c>
      <c r="B233" s="310" t="s">
        <v>352</v>
      </c>
      <c r="C233" s="311" t="s">
        <v>358</v>
      </c>
      <c r="D233" s="312" t="s">
        <v>359</v>
      </c>
      <c r="E233" s="311" t="s">
        <v>655</v>
      </c>
      <c r="F233" s="312" t="s">
        <v>656</v>
      </c>
      <c r="G233" s="311" t="s">
        <v>1119</v>
      </c>
      <c r="H233" s="311" t="s">
        <v>1120</v>
      </c>
      <c r="I233" s="313">
        <v>14.88</v>
      </c>
      <c r="J233" s="313">
        <v>50</v>
      </c>
      <c r="K233" s="314">
        <v>744</v>
      </c>
    </row>
    <row r="234" spans="1:11" ht="14.4" customHeight="1" x14ac:dyDescent="0.3">
      <c r="A234" s="309" t="s">
        <v>350</v>
      </c>
      <c r="B234" s="310" t="s">
        <v>352</v>
      </c>
      <c r="C234" s="311" t="s">
        <v>358</v>
      </c>
      <c r="D234" s="312" t="s">
        <v>359</v>
      </c>
      <c r="E234" s="311" t="s">
        <v>655</v>
      </c>
      <c r="F234" s="312" t="s">
        <v>656</v>
      </c>
      <c r="G234" s="311" t="s">
        <v>1121</v>
      </c>
      <c r="H234" s="311" t="s">
        <v>1122</v>
      </c>
      <c r="I234" s="313">
        <v>712.63</v>
      </c>
      <c r="J234" s="313">
        <v>1</v>
      </c>
      <c r="K234" s="314">
        <v>712.63</v>
      </c>
    </row>
    <row r="235" spans="1:11" ht="14.4" customHeight="1" x14ac:dyDescent="0.3">
      <c r="A235" s="309" t="s">
        <v>350</v>
      </c>
      <c r="B235" s="310" t="s">
        <v>352</v>
      </c>
      <c r="C235" s="311" t="s">
        <v>358</v>
      </c>
      <c r="D235" s="312" t="s">
        <v>359</v>
      </c>
      <c r="E235" s="311" t="s">
        <v>655</v>
      </c>
      <c r="F235" s="312" t="s">
        <v>656</v>
      </c>
      <c r="G235" s="311" t="s">
        <v>1123</v>
      </c>
      <c r="H235" s="311" t="s">
        <v>1124</v>
      </c>
      <c r="I235" s="313">
        <v>216.47</v>
      </c>
      <c r="J235" s="313">
        <v>3</v>
      </c>
      <c r="K235" s="314">
        <v>652.78</v>
      </c>
    </row>
    <row r="236" spans="1:11" ht="14.4" customHeight="1" x14ac:dyDescent="0.3">
      <c r="A236" s="309" t="s">
        <v>350</v>
      </c>
      <c r="B236" s="310" t="s">
        <v>352</v>
      </c>
      <c r="C236" s="311" t="s">
        <v>358</v>
      </c>
      <c r="D236" s="312" t="s">
        <v>359</v>
      </c>
      <c r="E236" s="311" t="s">
        <v>655</v>
      </c>
      <c r="F236" s="312" t="s">
        <v>656</v>
      </c>
      <c r="G236" s="311" t="s">
        <v>1125</v>
      </c>
      <c r="H236" s="311" t="s">
        <v>1126</v>
      </c>
      <c r="I236" s="313">
        <v>85.56</v>
      </c>
      <c r="J236" s="313">
        <v>10</v>
      </c>
      <c r="K236" s="314">
        <v>855.6</v>
      </c>
    </row>
    <row r="237" spans="1:11" ht="14.4" customHeight="1" x14ac:dyDescent="0.3">
      <c r="A237" s="309" t="s">
        <v>350</v>
      </c>
      <c r="B237" s="310" t="s">
        <v>352</v>
      </c>
      <c r="C237" s="311" t="s">
        <v>358</v>
      </c>
      <c r="D237" s="312" t="s">
        <v>359</v>
      </c>
      <c r="E237" s="311" t="s">
        <v>655</v>
      </c>
      <c r="F237" s="312" t="s">
        <v>656</v>
      </c>
      <c r="G237" s="311" t="s">
        <v>1127</v>
      </c>
      <c r="H237" s="311" t="s">
        <v>1128</v>
      </c>
      <c r="I237" s="313">
        <v>1450.4099999999999</v>
      </c>
      <c r="J237" s="313">
        <v>5</v>
      </c>
      <c r="K237" s="314">
        <v>7261.63</v>
      </c>
    </row>
    <row r="238" spans="1:11" ht="14.4" customHeight="1" x14ac:dyDescent="0.3">
      <c r="A238" s="309" t="s">
        <v>350</v>
      </c>
      <c r="B238" s="310" t="s">
        <v>352</v>
      </c>
      <c r="C238" s="311" t="s">
        <v>358</v>
      </c>
      <c r="D238" s="312" t="s">
        <v>359</v>
      </c>
      <c r="E238" s="311" t="s">
        <v>655</v>
      </c>
      <c r="F238" s="312" t="s">
        <v>656</v>
      </c>
      <c r="G238" s="311" t="s">
        <v>1129</v>
      </c>
      <c r="H238" s="311" t="s">
        <v>1130</v>
      </c>
      <c r="I238" s="313">
        <v>12.09</v>
      </c>
      <c r="J238" s="313">
        <v>50</v>
      </c>
      <c r="K238" s="314">
        <v>604.5</v>
      </c>
    </row>
    <row r="239" spans="1:11" ht="14.4" customHeight="1" x14ac:dyDescent="0.3">
      <c r="A239" s="309" t="s">
        <v>350</v>
      </c>
      <c r="B239" s="310" t="s">
        <v>352</v>
      </c>
      <c r="C239" s="311" t="s">
        <v>358</v>
      </c>
      <c r="D239" s="312" t="s">
        <v>359</v>
      </c>
      <c r="E239" s="311" t="s">
        <v>655</v>
      </c>
      <c r="F239" s="312" t="s">
        <v>656</v>
      </c>
      <c r="G239" s="311" t="s">
        <v>1131</v>
      </c>
      <c r="H239" s="311" t="s">
        <v>1132</v>
      </c>
      <c r="I239" s="313">
        <v>5015.5949999999993</v>
      </c>
      <c r="J239" s="313">
        <v>3</v>
      </c>
      <c r="K239" s="314">
        <v>15046.88</v>
      </c>
    </row>
    <row r="240" spans="1:11" ht="14.4" customHeight="1" x14ac:dyDescent="0.3">
      <c r="A240" s="309" t="s">
        <v>350</v>
      </c>
      <c r="B240" s="310" t="s">
        <v>352</v>
      </c>
      <c r="C240" s="311" t="s">
        <v>358</v>
      </c>
      <c r="D240" s="312" t="s">
        <v>359</v>
      </c>
      <c r="E240" s="311" t="s">
        <v>655</v>
      </c>
      <c r="F240" s="312" t="s">
        <v>656</v>
      </c>
      <c r="G240" s="311" t="s">
        <v>1133</v>
      </c>
      <c r="H240" s="311" t="s">
        <v>1134</v>
      </c>
      <c r="I240" s="313">
        <v>2373.1999999999998</v>
      </c>
      <c r="J240" s="313">
        <v>1</v>
      </c>
      <c r="K240" s="314">
        <v>2373.1999999999998</v>
      </c>
    </row>
    <row r="241" spans="1:11" ht="14.4" customHeight="1" x14ac:dyDescent="0.3">
      <c r="A241" s="309" t="s">
        <v>350</v>
      </c>
      <c r="B241" s="310" t="s">
        <v>352</v>
      </c>
      <c r="C241" s="311" t="s">
        <v>358</v>
      </c>
      <c r="D241" s="312" t="s">
        <v>359</v>
      </c>
      <c r="E241" s="311" t="s">
        <v>655</v>
      </c>
      <c r="F241" s="312" t="s">
        <v>656</v>
      </c>
      <c r="G241" s="311" t="s">
        <v>1135</v>
      </c>
      <c r="H241" s="311" t="s">
        <v>1136</v>
      </c>
      <c r="I241" s="313">
        <v>1459.7</v>
      </c>
      <c r="J241" s="313">
        <v>5</v>
      </c>
      <c r="K241" s="314">
        <v>7342.1</v>
      </c>
    </row>
    <row r="242" spans="1:11" ht="14.4" customHeight="1" x14ac:dyDescent="0.3">
      <c r="A242" s="309" t="s">
        <v>350</v>
      </c>
      <c r="B242" s="310" t="s">
        <v>352</v>
      </c>
      <c r="C242" s="311" t="s">
        <v>358</v>
      </c>
      <c r="D242" s="312" t="s">
        <v>359</v>
      </c>
      <c r="E242" s="311" t="s">
        <v>655</v>
      </c>
      <c r="F242" s="312" t="s">
        <v>656</v>
      </c>
      <c r="G242" s="311" t="s">
        <v>1137</v>
      </c>
      <c r="H242" s="311" t="s">
        <v>1138</v>
      </c>
      <c r="I242" s="313">
        <v>243.6</v>
      </c>
      <c r="J242" s="313">
        <v>5</v>
      </c>
      <c r="K242" s="314">
        <v>1218</v>
      </c>
    </row>
    <row r="243" spans="1:11" ht="14.4" customHeight="1" x14ac:dyDescent="0.3">
      <c r="A243" s="309" t="s">
        <v>350</v>
      </c>
      <c r="B243" s="310" t="s">
        <v>352</v>
      </c>
      <c r="C243" s="311" t="s">
        <v>358</v>
      </c>
      <c r="D243" s="312" t="s">
        <v>359</v>
      </c>
      <c r="E243" s="311" t="s">
        <v>655</v>
      </c>
      <c r="F243" s="312" t="s">
        <v>656</v>
      </c>
      <c r="G243" s="311" t="s">
        <v>1139</v>
      </c>
      <c r="H243" s="311" t="s">
        <v>1140</v>
      </c>
      <c r="I243" s="313">
        <v>6461</v>
      </c>
      <c r="J243" s="313">
        <v>1</v>
      </c>
      <c r="K243" s="314">
        <v>6461</v>
      </c>
    </row>
    <row r="244" spans="1:11" ht="14.4" customHeight="1" x14ac:dyDescent="0.3">
      <c r="A244" s="309" t="s">
        <v>350</v>
      </c>
      <c r="B244" s="310" t="s">
        <v>352</v>
      </c>
      <c r="C244" s="311" t="s">
        <v>358</v>
      </c>
      <c r="D244" s="312" t="s">
        <v>359</v>
      </c>
      <c r="E244" s="311" t="s">
        <v>655</v>
      </c>
      <c r="F244" s="312" t="s">
        <v>656</v>
      </c>
      <c r="G244" s="311" t="s">
        <v>1141</v>
      </c>
      <c r="H244" s="311" t="s">
        <v>1142</v>
      </c>
      <c r="I244" s="313">
        <v>2373.35</v>
      </c>
      <c r="J244" s="313">
        <v>4</v>
      </c>
      <c r="K244" s="314">
        <v>9493.7000000000007</v>
      </c>
    </row>
    <row r="245" spans="1:11" ht="14.4" customHeight="1" x14ac:dyDescent="0.3">
      <c r="A245" s="309" t="s">
        <v>350</v>
      </c>
      <c r="B245" s="310" t="s">
        <v>352</v>
      </c>
      <c r="C245" s="311" t="s">
        <v>358</v>
      </c>
      <c r="D245" s="312" t="s">
        <v>359</v>
      </c>
      <c r="E245" s="311" t="s">
        <v>655</v>
      </c>
      <c r="F245" s="312" t="s">
        <v>656</v>
      </c>
      <c r="G245" s="311" t="s">
        <v>1143</v>
      </c>
      <c r="H245" s="311" t="s">
        <v>1144</v>
      </c>
      <c r="I245" s="313">
        <v>1920</v>
      </c>
      <c r="J245" s="313">
        <v>3</v>
      </c>
      <c r="K245" s="314">
        <v>5760</v>
      </c>
    </row>
    <row r="246" spans="1:11" ht="14.4" customHeight="1" x14ac:dyDescent="0.3">
      <c r="A246" s="309" t="s">
        <v>350</v>
      </c>
      <c r="B246" s="310" t="s">
        <v>352</v>
      </c>
      <c r="C246" s="311" t="s">
        <v>358</v>
      </c>
      <c r="D246" s="312" t="s">
        <v>359</v>
      </c>
      <c r="E246" s="311" t="s">
        <v>655</v>
      </c>
      <c r="F246" s="312" t="s">
        <v>656</v>
      </c>
      <c r="G246" s="311" t="s">
        <v>1145</v>
      </c>
      <c r="H246" s="311" t="s">
        <v>1146</v>
      </c>
      <c r="I246" s="313">
        <v>931.2</v>
      </c>
      <c r="J246" s="313">
        <v>2</v>
      </c>
      <c r="K246" s="314">
        <v>1862.4</v>
      </c>
    </row>
    <row r="247" spans="1:11" ht="14.4" customHeight="1" x14ac:dyDescent="0.3">
      <c r="A247" s="309" t="s">
        <v>350</v>
      </c>
      <c r="B247" s="310" t="s">
        <v>352</v>
      </c>
      <c r="C247" s="311" t="s">
        <v>358</v>
      </c>
      <c r="D247" s="312" t="s">
        <v>359</v>
      </c>
      <c r="E247" s="311" t="s">
        <v>655</v>
      </c>
      <c r="F247" s="312" t="s">
        <v>656</v>
      </c>
      <c r="G247" s="311" t="s">
        <v>1147</v>
      </c>
      <c r="H247" s="311" t="s">
        <v>1148</v>
      </c>
      <c r="I247" s="313">
        <v>558</v>
      </c>
      <c r="J247" s="313">
        <v>1</v>
      </c>
      <c r="K247" s="314">
        <v>558</v>
      </c>
    </row>
    <row r="248" spans="1:11" ht="14.4" customHeight="1" x14ac:dyDescent="0.3">
      <c r="A248" s="309" t="s">
        <v>350</v>
      </c>
      <c r="B248" s="310" t="s">
        <v>352</v>
      </c>
      <c r="C248" s="311" t="s">
        <v>358</v>
      </c>
      <c r="D248" s="312" t="s">
        <v>359</v>
      </c>
      <c r="E248" s="311" t="s">
        <v>655</v>
      </c>
      <c r="F248" s="312" t="s">
        <v>656</v>
      </c>
      <c r="G248" s="311" t="s">
        <v>1149</v>
      </c>
      <c r="H248" s="311" t="s">
        <v>1150</v>
      </c>
      <c r="I248" s="313">
        <v>484.22199999999992</v>
      </c>
      <c r="J248" s="313">
        <v>9</v>
      </c>
      <c r="K248" s="314">
        <v>4321.96</v>
      </c>
    </row>
    <row r="249" spans="1:11" ht="14.4" customHeight="1" x14ac:dyDescent="0.3">
      <c r="A249" s="309" t="s">
        <v>350</v>
      </c>
      <c r="B249" s="310" t="s">
        <v>352</v>
      </c>
      <c r="C249" s="311" t="s">
        <v>358</v>
      </c>
      <c r="D249" s="312" t="s">
        <v>359</v>
      </c>
      <c r="E249" s="311" t="s">
        <v>655</v>
      </c>
      <c r="F249" s="312" t="s">
        <v>656</v>
      </c>
      <c r="G249" s="311" t="s">
        <v>1151</v>
      </c>
      <c r="H249" s="311" t="s">
        <v>1152</v>
      </c>
      <c r="I249" s="313">
        <v>1886.2666666666667</v>
      </c>
      <c r="J249" s="313">
        <v>4</v>
      </c>
      <c r="K249" s="314">
        <v>7545.2000000000007</v>
      </c>
    </row>
    <row r="250" spans="1:11" ht="14.4" customHeight="1" x14ac:dyDescent="0.3">
      <c r="A250" s="309" t="s">
        <v>350</v>
      </c>
      <c r="B250" s="310" t="s">
        <v>352</v>
      </c>
      <c r="C250" s="311" t="s">
        <v>358</v>
      </c>
      <c r="D250" s="312" t="s">
        <v>359</v>
      </c>
      <c r="E250" s="311" t="s">
        <v>655</v>
      </c>
      <c r="F250" s="312" t="s">
        <v>656</v>
      </c>
      <c r="G250" s="311" t="s">
        <v>1153</v>
      </c>
      <c r="H250" s="311" t="s">
        <v>1154</v>
      </c>
      <c r="I250" s="313">
        <v>2333.4699999999998</v>
      </c>
      <c r="J250" s="313">
        <v>10</v>
      </c>
      <c r="K250" s="314">
        <v>23089.3</v>
      </c>
    </row>
    <row r="251" spans="1:11" ht="14.4" customHeight="1" x14ac:dyDescent="0.3">
      <c r="A251" s="309" t="s">
        <v>350</v>
      </c>
      <c r="B251" s="310" t="s">
        <v>352</v>
      </c>
      <c r="C251" s="311" t="s">
        <v>358</v>
      </c>
      <c r="D251" s="312" t="s">
        <v>359</v>
      </c>
      <c r="E251" s="311" t="s">
        <v>655</v>
      </c>
      <c r="F251" s="312" t="s">
        <v>656</v>
      </c>
      <c r="G251" s="311" t="s">
        <v>1155</v>
      </c>
      <c r="H251" s="311" t="s">
        <v>1156</v>
      </c>
      <c r="I251" s="313">
        <v>108.04</v>
      </c>
      <c r="J251" s="313">
        <v>1</v>
      </c>
      <c r="K251" s="314">
        <v>108.04</v>
      </c>
    </row>
    <row r="252" spans="1:11" ht="14.4" customHeight="1" x14ac:dyDescent="0.3">
      <c r="A252" s="309" t="s">
        <v>350</v>
      </c>
      <c r="B252" s="310" t="s">
        <v>352</v>
      </c>
      <c r="C252" s="311" t="s">
        <v>358</v>
      </c>
      <c r="D252" s="312" t="s">
        <v>359</v>
      </c>
      <c r="E252" s="311" t="s">
        <v>655</v>
      </c>
      <c r="F252" s="312" t="s">
        <v>656</v>
      </c>
      <c r="G252" s="311" t="s">
        <v>1157</v>
      </c>
      <c r="H252" s="311" t="s">
        <v>1158</v>
      </c>
      <c r="I252" s="313">
        <v>2036.77</v>
      </c>
      <c r="J252" s="313">
        <v>1</v>
      </c>
      <c r="K252" s="314">
        <v>2036.77</v>
      </c>
    </row>
    <row r="253" spans="1:11" ht="14.4" customHeight="1" x14ac:dyDescent="0.3">
      <c r="A253" s="309" t="s">
        <v>350</v>
      </c>
      <c r="B253" s="310" t="s">
        <v>352</v>
      </c>
      <c r="C253" s="311" t="s">
        <v>358</v>
      </c>
      <c r="D253" s="312" t="s">
        <v>359</v>
      </c>
      <c r="E253" s="311" t="s">
        <v>655</v>
      </c>
      <c r="F253" s="312" t="s">
        <v>656</v>
      </c>
      <c r="G253" s="311" t="s">
        <v>1159</v>
      </c>
      <c r="H253" s="311" t="s">
        <v>1160</v>
      </c>
      <c r="I253" s="313">
        <v>545.61</v>
      </c>
      <c r="J253" s="313">
        <v>1</v>
      </c>
      <c r="K253" s="314">
        <v>545.61</v>
      </c>
    </row>
    <row r="254" spans="1:11" ht="14.4" customHeight="1" x14ac:dyDescent="0.3">
      <c r="A254" s="309" t="s">
        <v>350</v>
      </c>
      <c r="B254" s="310" t="s">
        <v>352</v>
      </c>
      <c r="C254" s="311" t="s">
        <v>358</v>
      </c>
      <c r="D254" s="312" t="s">
        <v>359</v>
      </c>
      <c r="E254" s="311" t="s">
        <v>655</v>
      </c>
      <c r="F254" s="312" t="s">
        <v>656</v>
      </c>
      <c r="G254" s="311" t="s">
        <v>1161</v>
      </c>
      <c r="H254" s="311" t="s">
        <v>1162</v>
      </c>
      <c r="I254" s="313">
        <v>1122.77</v>
      </c>
      <c r="J254" s="313">
        <v>1</v>
      </c>
      <c r="K254" s="314">
        <v>1122.77</v>
      </c>
    </row>
    <row r="255" spans="1:11" ht="14.4" customHeight="1" x14ac:dyDescent="0.3">
      <c r="A255" s="309" t="s">
        <v>350</v>
      </c>
      <c r="B255" s="310" t="s">
        <v>352</v>
      </c>
      <c r="C255" s="311" t="s">
        <v>358</v>
      </c>
      <c r="D255" s="312" t="s">
        <v>359</v>
      </c>
      <c r="E255" s="311" t="s">
        <v>655</v>
      </c>
      <c r="F255" s="312" t="s">
        <v>656</v>
      </c>
      <c r="G255" s="311" t="s">
        <v>1163</v>
      </c>
      <c r="H255" s="311" t="s">
        <v>1164</v>
      </c>
      <c r="I255" s="313">
        <v>218.41</v>
      </c>
      <c r="J255" s="313">
        <v>2</v>
      </c>
      <c r="K255" s="314">
        <v>436.82</v>
      </c>
    </row>
    <row r="256" spans="1:11" ht="14.4" customHeight="1" x14ac:dyDescent="0.3">
      <c r="A256" s="309" t="s">
        <v>350</v>
      </c>
      <c r="B256" s="310" t="s">
        <v>352</v>
      </c>
      <c r="C256" s="311" t="s">
        <v>358</v>
      </c>
      <c r="D256" s="312" t="s">
        <v>359</v>
      </c>
      <c r="E256" s="311" t="s">
        <v>655</v>
      </c>
      <c r="F256" s="312" t="s">
        <v>656</v>
      </c>
      <c r="G256" s="311" t="s">
        <v>1165</v>
      </c>
      <c r="H256" s="311" t="s">
        <v>1166</v>
      </c>
      <c r="I256" s="313">
        <v>1826.98</v>
      </c>
      <c r="J256" s="313">
        <v>1</v>
      </c>
      <c r="K256" s="314">
        <v>1826.98</v>
      </c>
    </row>
    <row r="257" spans="1:11" ht="14.4" customHeight="1" x14ac:dyDescent="0.3">
      <c r="A257" s="309" t="s">
        <v>350</v>
      </c>
      <c r="B257" s="310" t="s">
        <v>352</v>
      </c>
      <c r="C257" s="311" t="s">
        <v>358</v>
      </c>
      <c r="D257" s="312" t="s">
        <v>359</v>
      </c>
      <c r="E257" s="311" t="s">
        <v>655</v>
      </c>
      <c r="F257" s="312" t="s">
        <v>656</v>
      </c>
      <c r="G257" s="311" t="s">
        <v>1167</v>
      </c>
      <c r="H257" s="311" t="s">
        <v>1168</v>
      </c>
      <c r="I257" s="313">
        <v>348.46</v>
      </c>
      <c r="J257" s="313">
        <v>2</v>
      </c>
      <c r="K257" s="314">
        <v>696.92</v>
      </c>
    </row>
    <row r="258" spans="1:11" ht="14.4" customHeight="1" x14ac:dyDescent="0.3">
      <c r="A258" s="309" t="s">
        <v>350</v>
      </c>
      <c r="B258" s="310" t="s">
        <v>352</v>
      </c>
      <c r="C258" s="311" t="s">
        <v>358</v>
      </c>
      <c r="D258" s="312" t="s">
        <v>359</v>
      </c>
      <c r="E258" s="311" t="s">
        <v>655</v>
      </c>
      <c r="F258" s="312" t="s">
        <v>656</v>
      </c>
      <c r="G258" s="311" t="s">
        <v>1169</v>
      </c>
      <c r="H258" s="311" t="s">
        <v>1170</v>
      </c>
      <c r="I258" s="313">
        <v>886.15750000000003</v>
      </c>
      <c r="J258" s="313">
        <v>8</v>
      </c>
      <c r="K258" s="314">
        <v>7089.2300000000005</v>
      </c>
    </row>
    <row r="259" spans="1:11" ht="14.4" customHeight="1" x14ac:dyDescent="0.3">
      <c r="A259" s="309" t="s">
        <v>350</v>
      </c>
      <c r="B259" s="310" t="s">
        <v>352</v>
      </c>
      <c r="C259" s="311" t="s">
        <v>358</v>
      </c>
      <c r="D259" s="312" t="s">
        <v>359</v>
      </c>
      <c r="E259" s="311" t="s">
        <v>655</v>
      </c>
      <c r="F259" s="312" t="s">
        <v>656</v>
      </c>
      <c r="G259" s="311" t="s">
        <v>1171</v>
      </c>
      <c r="H259" s="311" t="s">
        <v>1172</v>
      </c>
      <c r="I259" s="313">
        <v>422.29</v>
      </c>
      <c r="J259" s="313">
        <v>2</v>
      </c>
      <c r="K259" s="314">
        <v>844.58</v>
      </c>
    </row>
    <row r="260" spans="1:11" ht="14.4" customHeight="1" x14ac:dyDescent="0.3">
      <c r="A260" s="309" t="s">
        <v>350</v>
      </c>
      <c r="B260" s="310" t="s">
        <v>352</v>
      </c>
      <c r="C260" s="311" t="s">
        <v>358</v>
      </c>
      <c r="D260" s="312" t="s">
        <v>359</v>
      </c>
      <c r="E260" s="311" t="s">
        <v>655</v>
      </c>
      <c r="F260" s="312" t="s">
        <v>656</v>
      </c>
      <c r="G260" s="311" t="s">
        <v>1173</v>
      </c>
      <c r="H260" s="311" t="s">
        <v>1174</v>
      </c>
      <c r="I260" s="313">
        <v>53.24</v>
      </c>
      <c r="J260" s="313">
        <v>15</v>
      </c>
      <c r="K260" s="314">
        <v>798.58999999999992</v>
      </c>
    </row>
    <row r="261" spans="1:11" ht="14.4" customHeight="1" x14ac:dyDescent="0.3">
      <c r="A261" s="309" t="s">
        <v>350</v>
      </c>
      <c r="B261" s="310" t="s">
        <v>352</v>
      </c>
      <c r="C261" s="311" t="s">
        <v>358</v>
      </c>
      <c r="D261" s="312" t="s">
        <v>359</v>
      </c>
      <c r="E261" s="311" t="s">
        <v>655</v>
      </c>
      <c r="F261" s="312" t="s">
        <v>656</v>
      </c>
      <c r="G261" s="311" t="s">
        <v>1175</v>
      </c>
      <c r="H261" s="311" t="s">
        <v>1176</v>
      </c>
      <c r="I261" s="313">
        <v>3185.03</v>
      </c>
      <c r="J261" s="313">
        <v>1</v>
      </c>
      <c r="K261" s="314">
        <v>3185.03</v>
      </c>
    </row>
    <row r="262" spans="1:11" ht="14.4" customHeight="1" x14ac:dyDescent="0.3">
      <c r="A262" s="309" t="s">
        <v>350</v>
      </c>
      <c r="B262" s="310" t="s">
        <v>352</v>
      </c>
      <c r="C262" s="311" t="s">
        <v>358</v>
      </c>
      <c r="D262" s="312" t="s">
        <v>359</v>
      </c>
      <c r="E262" s="311" t="s">
        <v>655</v>
      </c>
      <c r="F262" s="312" t="s">
        <v>656</v>
      </c>
      <c r="G262" s="311" t="s">
        <v>1177</v>
      </c>
      <c r="H262" s="311" t="s">
        <v>1178</v>
      </c>
      <c r="I262" s="313">
        <v>3392.5</v>
      </c>
      <c r="J262" s="313">
        <v>3</v>
      </c>
      <c r="K262" s="314">
        <v>10177.5</v>
      </c>
    </row>
    <row r="263" spans="1:11" ht="14.4" customHeight="1" x14ac:dyDescent="0.3">
      <c r="A263" s="309" t="s">
        <v>350</v>
      </c>
      <c r="B263" s="310" t="s">
        <v>352</v>
      </c>
      <c r="C263" s="311" t="s">
        <v>358</v>
      </c>
      <c r="D263" s="312" t="s">
        <v>359</v>
      </c>
      <c r="E263" s="311" t="s">
        <v>655</v>
      </c>
      <c r="F263" s="312" t="s">
        <v>656</v>
      </c>
      <c r="G263" s="311" t="s">
        <v>1179</v>
      </c>
      <c r="H263" s="311" t="s">
        <v>1180</v>
      </c>
      <c r="I263" s="313">
        <v>156.07</v>
      </c>
      <c r="J263" s="313">
        <v>4</v>
      </c>
      <c r="K263" s="314">
        <v>624.29999999999995</v>
      </c>
    </row>
    <row r="264" spans="1:11" ht="14.4" customHeight="1" x14ac:dyDescent="0.3">
      <c r="A264" s="309" t="s">
        <v>350</v>
      </c>
      <c r="B264" s="310" t="s">
        <v>352</v>
      </c>
      <c r="C264" s="311" t="s">
        <v>358</v>
      </c>
      <c r="D264" s="312" t="s">
        <v>359</v>
      </c>
      <c r="E264" s="311" t="s">
        <v>655</v>
      </c>
      <c r="F264" s="312" t="s">
        <v>656</v>
      </c>
      <c r="G264" s="311" t="s">
        <v>1181</v>
      </c>
      <c r="H264" s="311" t="s">
        <v>1182</v>
      </c>
      <c r="I264" s="313">
        <v>431.22500000000002</v>
      </c>
      <c r="J264" s="313">
        <v>3</v>
      </c>
      <c r="K264" s="314">
        <v>1293.67</v>
      </c>
    </row>
    <row r="265" spans="1:11" ht="14.4" customHeight="1" x14ac:dyDescent="0.3">
      <c r="A265" s="309" t="s">
        <v>350</v>
      </c>
      <c r="B265" s="310" t="s">
        <v>352</v>
      </c>
      <c r="C265" s="311" t="s">
        <v>358</v>
      </c>
      <c r="D265" s="312" t="s">
        <v>359</v>
      </c>
      <c r="E265" s="311" t="s">
        <v>655</v>
      </c>
      <c r="F265" s="312" t="s">
        <v>656</v>
      </c>
      <c r="G265" s="311" t="s">
        <v>1183</v>
      </c>
      <c r="H265" s="311" t="s">
        <v>1184</v>
      </c>
      <c r="I265" s="313">
        <v>3170.87</v>
      </c>
      <c r="J265" s="313">
        <v>4</v>
      </c>
      <c r="K265" s="314">
        <v>12683.470000000001</v>
      </c>
    </row>
    <row r="266" spans="1:11" ht="14.4" customHeight="1" x14ac:dyDescent="0.3">
      <c r="A266" s="309" t="s">
        <v>350</v>
      </c>
      <c r="B266" s="310" t="s">
        <v>352</v>
      </c>
      <c r="C266" s="311" t="s">
        <v>358</v>
      </c>
      <c r="D266" s="312" t="s">
        <v>359</v>
      </c>
      <c r="E266" s="311" t="s">
        <v>655</v>
      </c>
      <c r="F266" s="312" t="s">
        <v>656</v>
      </c>
      <c r="G266" s="311" t="s">
        <v>1185</v>
      </c>
      <c r="H266" s="311" t="s">
        <v>1186</v>
      </c>
      <c r="I266" s="313">
        <v>1015.1524999999999</v>
      </c>
      <c r="J266" s="313">
        <v>24</v>
      </c>
      <c r="K266" s="314">
        <v>24376.7</v>
      </c>
    </row>
    <row r="267" spans="1:11" ht="14.4" customHeight="1" x14ac:dyDescent="0.3">
      <c r="A267" s="309" t="s">
        <v>350</v>
      </c>
      <c r="B267" s="310" t="s">
        <v>352</v>
      </c>
      <c r="C267" s="311" t="s">
        <v>358</v>
      </c>
      <c r="D267" s="312" t="s">
        <v>359</v>
      </c>
      <c r="E267" s="311" t="s">
        <v>655</v>
      </c>
      <c r="F267" s="312" t="s">
        <v>656</v>
      </c>
      <c r="G267" s="311" t="s">
        <v>1187</v>
      </c>
      <c r="H267" s="311" t="s">
        <v>1188</v>
      </c>
      <c r="I267" s="313">
        <v>3943.3425000000002</v>
      </c>
      <c r="J267" s="313">
        <v>9</v>
      </c>
      <c r="K267" s="314">
        <v>35490.049999999996</v>
      </c>
    </row>
    <row r="268" spans="1:11" ht="14.4" customHeight="1" x14ac:dyDescent="0.3">
      <c r="A268" s="309" t="s">
        <v>350</v>
      </c>
      <c r="B268" s="310" t="s">
        <v>352</v>
      </c>
      <c r="C268" s="311" t="s">
        <v>358</v>
      </c>
      <c r="D268" s="312" t="s">
        <v>359</v>
      </c>
      <c r="E268" s="311" t="s">
        <v>655</v>
      </c>
      <c r="F268" s="312" t="s">
        <v>656</v>
      </c>
      <c r="G268" s="311" t="s">
        <v>1189</v>
      </c>
      <c r="H268" s="311" t="s">
        <v>1190</v>
      </c>
      <c r="I268" s="313">
        <v>18355.400000000001</v>
      </c>
      <c r="J268" s="313">
        <v>1</v>
      </c>
      <c r="K268" s="314">
        <v>18355.400000000001</v>
      </c>
    </row>
    <row r="269" spans="1:11" ht="14.4" customHeight="1" x14ac:dyDescent="0.3">
      <c r="A269" s="309" t="s">
        <v>350</v>
      </c>
      <c r="B269" s="310" t="s">
        <v>352</v>
      </c>
      <c r="C269" s="311" t="s">
        <v>358</v>
      </c>
      <c r="D269" s="312" t="s">
        <v>359</v>
      </c>
      <c r="E269" s="311" t="s">
        <v>655</v>
      </c>
      <c r="F269" s="312" t="s">
        <v>656</v>
      </c>
      <c r="G269" s="311" t="s">
        <v>1191</v>
      </c>
      <c r="H269" s="311" t="s">
        <v>1192</v>
      </c>
      <c r="I269" s="313">
        <v>723</v>
      </c>
      <c r="J269" s="313">
        <v>2</v>
      </c>
      <c r="K269" s="314">
        <v>1446</v>
      </c>
    </row>
    <row r="270" spans="1:11" ht="14.4" customHeight="1" x14ac:dyDescent="0.3">
      <c r="A270" s="309" t="s">
        <v>350</v>
      </c>
      <c r="B270" s="310" t="s">
        <v>352</v>
      </c>
      <c r="C270" s="311" t="s">
        <v>358</v>
      </c>
      <c r="D270" s="312" t="s">
        <v>359</v>
      </c>
      <c r="E270" s="311" t="s">
        <v>655</v>
      </c>
      <c r="F270" s="312" t="s">
        <v>656</v>
      </c>
      <c r="G270" s="311" t="s">
        <v>1193</v>
      </c>
      <c r="H270" s="311" t="s">
        <v>1194</v>
      </c>
      <c r="I270" s="313">
        <v>446.19</v>
      </c>
      <c r="J270" s="313">
        <v>6</v>
      </c>
      <c r="K270" s="314">
        <v>2677.14</v>
      </c>
    </row>
    <row r="271" spans="1:11" ht="14.4" customHeight="1" x14ac:dyDescent="0.3">
      <c r="A271" s="309" t="s">
        <v>350</v>
      </c>
      <c r="B271" s="310" t="s">
        <v>352</v>
      </c>
      <c r="C271" s="311" t="s">
        <v>358</v>
      </c>
      <c r="D271" s="312" t="s">
        <v>359</v>
      </c>
      <c r="E271" s="311" t="s">
        <v>655</v>
      </c>
      <c r="F271" s="312" t="s">
        <v>656</v>
      </c>
      <c r="G271" s="311" t="s">
        <v>1195</v>
      </c>
      <c r="H271" s="311" t="s">
        <v>1196</v>
      </c>
      <c r="I271" s="313">
        <v>361.745</v>
      </c>
      <c r="J271" s="313">
        <v>16</v>
      </c>
      <c r="K271" s="314">
        <v>5787.91</v>
      </c>
    </row>
    <row r="272" spans="1:11" ht="14.4" customHeight="1" x14ac:dyDescent="0.3">
      <c r="A272" s="309" t="s">
        <v>350</v>
      </c>
      <c r="B272" s="310" t="s">
        <v>352</v>
      </c>
      <c r="C272" s="311" t="s">
        <v>358</v>
      </c>
      <c r="D272" s="312" t="s">
        <v>359</v>
      </c>
      <c r="E272" s="311" t="s">
        <v>655</v>
      </c>
      <c r="F272" s="312" t="s">
        <v>656</v>
      </c>
      <c r="G272" s="311" t="s">
        <v>1197</v>
      </c>
      <c r="H272" s="311" t="s">
        <v>1198</v>
      </c>
      <c r="I272" s="313">
        <v>196.64</v>
      </c>
      <c r="J272" s="313">
        <v>5</v>
      </c>
      <c r="K272" s="314">
        <v>983.20999999999992</v>
      </c>
    </row>
    <row r="273" spans="1:11" ht="14.4" customHeight="1" x14ac:dyDescent="0.3">
      <c r="A273" s="309" t="s">
        <v>350</v>
      </c>
      <c r="B273" s="310" t="s">
        <v>352</v>
      </c>
      <c r="C273" s="311" t="s">
        <v>358</v>
      </c>
      <c r="D273" s="312" t="s">
        <v>359</v>
      </c>
      <c r="E273" s="311" t="s">
        <v>655</v>
      </c>
      <c r="F273" s="312" t="s">
        <v>656</v>
      </c>
      <c r="G273" s="311" t="s">
        <v>1199</v>
      </c>
      <c r="H273" s="311" t="s">
        <v>1200</v>
      </c>
      <c r="I273" s="313">
        <v>361.75</v>
      </c>
      <c r="J273" s="313">
        <v>5</v>
      </c>
      <c r="K273" s="314">
        <v>1808.76</v>
      </c>
    </row>
    <row r="274" spans="1:11" ht="14.4" customHeight="1" x14ac:dyDescent="0.3">
      <c r="A274" s="309" t="s">
        <v>350</v>
      </c>
      <c r="B274" s="310" t="s">
        <v>352</v>
      </c>
      <c r="C274" s="311" t="s">
        <v>358</v>
      </c>
      <c r="D274" s="312" t="s">
        <v>359</v>
      </c>
      <c r="E274" s="311" t="s">
        <v>655</v>
      </c>
      <c r="F274" s="312" t="s">
        <v>656</v>
      </c>
      <c r="G274" s="311" t="s">
        <v>1201</v>
      </c>
      <c r="H274" s="311" t="s">
        <v>1202</v>
      </c>
      <c r="I274" s="313">
        <v>2213.0950000000003</v>
      </c>
      <c r="J274" s="313">
        <v>3</v>
      </c>
      <c r="K274" s="314">
        <v>6648.98</v>
      </c>
    </row>
    <row r="275" spans="1:11" ht="14.4" customHeight="1" x14ac:dyDescent="0.3">
      <c r="A275" s="309" t="s">
        <v>350</v>
      </c>
      <c r="B275" s="310" t="s">
        <v>352</v>
      </c>
      <c r="C275" s="311" t="s">
        <v>358</v>
      </c>
      <c r="D275" s="312" t="s">
        <v>359</v>
      </c>
      <c r="E275" s="311" t="s">
        <v>655</v>
      </c>
      <c r="F275" s="312" t="s">
        <v>656</v>
      </c>
      <c r="G275" s="311" t="s">
        <v>1203</v>
      </c>
      <c r="H275" s="311" t="s">
        <v>1204</v>
      </c>
      <c r="I275" s="313">
        <v>199.09</v>
      </c>
      <c r="J275" s="313">
        <v>7</v>
      </c>
      <c r="K275" s="314">
        <v>1393.63</v>
      </c>
    </row>
    <row r="276" spans="1:11" ht="14.4" customHeight="1" x14ac:dyDescent="0.3">
      <c r="A276" s="309" t="s">
        <v>350</v>
      </c>
      <c r="B276" s="310" t="s">
        <v>352</v>
      </c>
      <c r="C276" s="311" t="s">
        <v>358</v>
      </c>
      <c r="D276" s="312" t="s">
        <v>359</v>
      </c>
      <c r="E276" s="311" t="s">
        <v>655</v>
      </c>
      <c r="F276" s="312" t="s">
        <v>656</v>
      </c>
      <c r="G276" s="311" t="s">
        <v>1205</v>
      </c>
      <c r="H276" s="311" t="s">
        <v>1206</v>
      </c>
      <c r="I276" s="313">
        <v>2.0099999999999998</v>
      </c>
      <c r="J276" s="313">
        <v>600</v>
      </c>
      <c r="K276" s="314">
        <v>1205.04</v>
      </c>
    </row>
    <row r="277" spans="1:11" ht="14.4" customHeight="1" x14ac:dyDescent="0.3">
      <c r="A277" s="309" t="s">
        <v>350</v>
      </c>
      <c r="B277" s="310" t="s">
        <v>352</v>
      </c>
      <c r="C277" s="311" t="s">
        <v>358</v>
      </c>
      <c r="D277" s="312" t="s">
        <v>359</v>
      </c>
      <c r="E277" s="311" t="s">
        <v>655</v>
      </c>
      <c r="F277" s="312" t="s">
        <v>656</v>
      </c>
      <c r="G277" s="311" t="s">
        <v>1207</v>
      </c>
      <c r="H277" s="311" t="s">
        <v>1208</v>
      </c>
      <c r="I277" s="313">
        <v>523.5</v>
      </c>
      <c r="J277" s="313">
        <v>3</v>
      </c>
      <c r="K277" s="314">
        <v>1570.5</v>
      </c>
    </row>
    <row r="278" spans="1:11" ht="14.4" customHeight="1" x14ac:dyDescent="0.3">
      <c r="A278" s="309" t="s">
        <v>350</v>
      </c>
      <c r="B278" s="310" t="s">
        <v>352</v>
      </c>
      <c r="C278" s="311" t="s">
        <v>358</v>
      </c>
      <c r="D278" s="312" t="s">
        <v>359</v>
      </c>
      <c r="E278" s="311" t="s">
        <v>655</v>
      </c>
      <c r="F278" s="312" t="s">
        <v>656</v>
      </c>
      <c r="G278" s="311" t="s">
        <v>1209</v>
      </c>
      <c r="H278" s="311" t="s">
        <v>1210</v>
      </c>
      <c r="I278" s="313">
        <v>1943.56</v>
      </c>
      <c r="J278" s="313">
        <v>1</v>
      </c>
      <c r="K278" s="314">
        <v>1943.56</v>
      </c>
    </row>
    <row r="279" spans="1:11" ht="14.4" customHeight="1" x14ac:dyDescent="0.3">
      <c r="A279" s="309" t="s">
        <v>350</v>
      </c>
      <c r="B279" s="310" t="s">
        <v>352</v>
      </c>
      <c r="C279" s="311" t="s">
        <v>358</v>
      </c>
      <c r="D279" s="312" t="s">
        <v>359</v>
      </c>
      <c r="E279" s="311" t="s">
        <v>655</v>
      </c>
      <c r="F279" s="312" t="s">
        <v>656</v>
      </c>
      <c r="G279" s="311" t="s">
        <v>1211</v>
      </c>
      <c r="H279" s="311" t="s">
        <v>1212</v>
      </c>
      <c r="I279" s="313">
        <v>2051.41</v>
      </c>
      <c r="J279" s="313">
        <v>1</v>
      </c>
      <c r="K279" s="314">
        <v>2051.41</v>
      </c>
    </row>
    <row r="280" spans="1:11" ht="14.4" customHeight="1" x14ac:dyDescent="0.3">
      <c r="A280" s="309" t="s">
        <v>350</v>
      </c>
      <c r="B280" s="310" t="s">
        <v>352</v>
      </c>
      <c r="C280" s="311" t="s">
        <v>358</v>
      </c>
      <c r="D280" s="312" t="s">
        <v>359</v>
      </c>
      <c r="E280" s="311" t="s">
        <v>655</v>
      </c>
      <c r="F280" s="312" t="s">
        <v>656</v>
      </c>
      <c r="G280" s="311" t="s">
        <v>1213</v>
      </c>
      <c r="H280" s="311" t="s">
        <v>1214</v>
      </c>
      <c r="I280" s="313">
        <v>407</v>
      </c>
      <c r="J280" s="313">
        <v>1</v>
      </c>
      <c r="K280" s="314">
        <v>407</v>
      </c>
    </row>
    <row r="281" spans="1:11" ht="14.4" customHeight="1" x14ac:dyDescent="0.3">
      <c r="A281" s="309" t="s">
        <v>350</v>
      </c>
      <c r="B281" s="310" t="s">
        <v>352</v>
      </c>
      <c r="C281" s="311" t="s">
        <v>358</v>
      </c>
      <c r="D281" s="312" t="s">
        <v>359</v>
      </c>
      <c r="E281" s="311" t="s">
        <v>655</v>
      </c>
      <c r="F281" s="312" t="s">
        <v>656</v>
      </c>
      <c r="G281" s="311" t="s">
        <v>1215</v>
      </c>
      <c r="H281" s="311" t="s">
        <v>1216</v>
      </c>
      <c r="I281" s="313">
        <v>862.5</v>
      </c>
      <c r="J281" s="313">
        <v>1</v>
      </c>
      <c r="K281" s="314">
        <v>862.5</v>
      </c>
    </row>
    <row r="282" spans="1:11" ht="14.4" customHeight="1" x14ac:dyDescent="0.3">
      <c r="A282" s="309" t="s">
        <v>350</v>
      </c>
      <c r="B282" s="310" t="s">
        <v>352</v>
      </c>
      <c r="C282" s="311" t="s">
        <v>358</v>
      </c>
      <c r="D282" s="312" t="s">
        <v>359</v>
      </c>
      <c r="E282" s="311" t="s">
        <v>655</v>
      </c>
      <c r="F282" s="312" t="s">
        <v>656</v>
      </c>
      <c r="G282" s="311" t="s">
        <v>1217</v>
      </c>
      <c r="H282" s="311" t="s">
        <v>1218</v>
      </c>
      <c r="I282" s="313">
        <v>59.29</v>
      </c>
      <c r="J282" s="313">
        <v>30</v>
      </c>
      <c r="K282" s="314">
        <v>1778.7</v>
      </c>
    </row>
    <row r="283" spans="1:11" ht="14.4" customHeight="1" x14ac:dyDescent="0.3">
      <c r="A283" s="309" t="s">
        <v>350</v>
      </c>
      <c r="B283" s="310" t="s">
        <v>352</v>
      </c>
      <c r="C283" s="311" t="s">
        <v>358</v>
      </c>
      <c r="D283" s="312" t="s">
        <v>359</v>
      </c>
      <c r="E283" s="311" t="s">
        <v>655</v>
      </c>
      <c r="F283" s="312" t="s">
        <v>656</v>
      </c>
      <c r="G283" s="311" t="s">
        <v>1219</v>
      </c>
      <c r="H283" s="311" t="s">
        <v>1220</v>
      </c>
      <c r="I283" s="313">
        <v>59.29</v>
      </c>
      <c r="J283" s="313">
        <v>30</v>
      </c>
      <c r="K283" s="314">
        <v>1778.7</v>
      </c>
    </row>
    <row r="284" spans="1:11" ht="14.4" customHeight="1" x14ac:dyDescent="0.3">
      <c r="A284" s="309" t="s">
        <v>350</v>
      </c>
      <c r="B284" s="310" t="s">
        <v>352</v>
      </c>
      <c r="C284" s="311" t="s">
        <v>358</v>
      </c>
      <c r="D284" s="312" t="s">
        <v>359</v>
      </c>
      <c r="E284" s="311" t="s">
        <v>655</v>
      </c>
      <c r="F284" s="312" t="s">
        <v>656</v>
      </c>
      <c r="G284" s="311" t="s">
        <v>1221</v>
      </c>
      <c r="H284" s="311" t="s">
        <v>1222</v>
      </c>
      <c r="I284" s="313">
        <v>326.67</v>
      </c>
      <c r="J284" s="313">
        <v>2</v>
      </c>
      <c r="K284" s="314">
        <v>653.33000000000004</v>
      </c>
    </row>
    <row r="285" spans="1:11" ht="14.4" customHeight="1" x14ac:dyDescent="0.3">
      <c r="A285" s="309" t="s">
        <v>350</v>
      </c>
      <c r="B285" s="310" t="s">
        <v>352</v>
      </c>
      <c r="C285" s="311" t="s">
        <v>358</v>
      </c>
      <c r="D285" s="312" t="s">
        <v>359</v>
      </c>
      <c r="E285" s="311" t="s">
        <v>655</v>
      </c>
      <c r="F285" s="312" t="s">
        <v>656</v>
      </c>
      <c r="G285" s="311" t="s">
        <v>1223</v>
      </c>
      <c r="H285" s="311" t="s">
        <v>1224</v>
      </c>
      <c r="I285" s="313">
        <v>331.03</v>
      </c>
      <c r="J285" s="313">
        <v>1</v>
      </c>
      <c r="K285" s="314">
        <v>331.03</v>
      </c>
    </row>
    <row r="286" spans="1:11" ht="14.4" customHeight="1" x14ac:dyDescent="0.3">
      <c r="A286" s="309" t="s">
        <v>350</v>
      </c>
      <c r="B286" s="310" t="s">
        <v>352</v>
      </c>
      <c r="C286" s="311" t="s">
        <v>358</v>
      </c>
      <c r="D286" s="312" t="s">
        <v>359</v>
      </c>
      <c r="E286" s="311" t="s">
        <v>655</v>
      </c>
      <c r="F286" s="312" t="s">
        <v>656</v>
      </c>
      <c r="G286" s="311" t="s">
        <v>1225</v>
      </c>
      <c r="H286" s="311" t="s">
        <v>1226</v>
      </c>
      <c r="I286" s="313">
        <v>1329.05</v>
      </c>
      <c r="J286" s="313">
        <v>4</v>
      </c>
      <c r="K286" s="314">
        <v>5316.2</v>
      </c>
    </row>
    <row r="287" spans="1:11" ht="14.4" customHeight="1" x14ac:dyDescent="0.3">
      <c r="A287" s="309" t="s">
        <v>350</v>
      </c>
      <c r="B287" s="310" t="s">
        <v>352</v>
      </c>
      <c r="C287" s="311" t="s">
        <v>358</v>
      </c>
      <c r="D287" s="312" t="s">
        <v>359</v>
      </c>
      <c r="E287" s="311" t="s">
        <v>655</v>
      </c>
      <c r="F287" s="312" t="s">
        <v>656</v>
      </c>
      <c r="G287" s="311" t="s">
        <v>1227</v>
      </c>
      <c r="H287" s="311" t="s">
        <v>1228</v>
      </c>
      <c r="I287" s="313">
        <v>82.67</v>
      </c>
      <c r="J287" s="313">
        <v>30</v>
      </c>
      <c r="K287" s="314">
        <v>2480</v>
      </c>
    </row>
    <row r="288" spans="1:11" ht="14.4" customHeight="1" x14ac:dyDescent="0.3">
      <c r="A288" s="309" t="s">
        <v>350</v>
      </c>
      <c r="B288" s="310" t="s">
        <v>352</v>
      </c>
      <c r="C288" s="311" t="s">
        <v>358</v>
      </c>
      <c r="D288" s="312" t="s">
        <v>359</v>
      </c>
      <c r="E288" s="311" t="s">
        <v>655</v>
      </c>
      <c r="F288" s="312" t="s">
        <v>656</v>
      </c>
      <c r="G288" s="311" t="s">
        <v>1229</v>
      </c>
      <c r="H288" s="311" t="s">
        <v>1230</v>
      </c>
      <c r="I288" s="313">
        <v>239.32</v>
      </c>
      <c r="J288" s="313">
        <v>41</v>
      </c>
      <c r="K288" s="314">
        <v>9812</v>
      </c>
    </row>
    <row r="289" spans="1:11" ht="14.4" customHeight="1" x14ac:dyDescent="0.3">
      <c r="A289" s="309" t="s">
        <v>350</v>
      </c>
      <c r="B289" s="310" t="s">
        <v>352</v>
      </c>
      <c r="C289" s="311" t="s">
        <v>358</v>
      </c>
      <c r="D289" s="312" t="s">
        <v>359</v>
      </c>
      <c r="E289" s="311" t="s">
        <v>655</v>
      </c>
      <c r="F289" s="312" t="s">
        <v>656</v>
      </c>
      <c r="G289" s="311" t="s">
        <v>1231</v>
      </c>
      <c r="H289" s="311" t="s">
        <v>1232</v>
      </c>
      <c r="I289" s="313">
        <v>236.16500000000002</v>
      </c>
      <c r="J289" s="313">
        <v>77</v>
      </c>
      <c r="K289" s="314">
        <v>18194.099999999999</v>
      </c>
    </row>
    <row r="290" spans="1:11" ht="14.4" customHeight="1" x14ac:dyDescent="0.3">
      <c r="A290" s="309" t="s">
        <v>350</v>
      </c>
      <c r="B290" s="310" t="s">
        <v>352</v>
      </c>
      <c r="C290" s="311" t="s">
        <v>358</v>
      </c>
      <c r="D290" s="312" t="s">
        <v>359</v>
      </c>
      <c r="E290" s="311" t="s">
        <v>655</v>
      </c>
      <c r="F290" s="312" t="s">
        <v>656</v>
      </c>
      <c r="G290" s="311" t="s">
        <v>1233</v>
      </c>
      <c r="H290" s="311" t="s">
        <v>1234</v>
      </c>
      <c r="I290" s="313">
        <v>170.67</v>
      </c>
      <c r="J290" s="313">
        <v>40</v>
      </c>
      <c r="K290" s="314">
        <v>6805.19</v>
      </c>
    </row>
    <row r="291" spans="1:11" ht="14.4" customHeight="1" x14ac:dyDescent="0.3">
      <c r="A291" s="309" t="s">
        <v>350</v>
      </c>
      <c r="B291" s="310" t="s">
        <v>352</v>
      </c>
      <c r="C291" s="311" t="s">
        <v>358</v>
      </c>
      <c r="D291" s="312" t="s">
        <v>359</v>
      </c>
      <c r="E291" s="311" t="s">
        <v>655</v>
      </c>
      <c r="F291" s="312" t="s">
        <v>656</v>
      </c>
      <c r="G291" s="311" t="s">
        <v>1235</v>
      </c>
      <c r="H291" s="311" t="s">
        <v>1236</v>
      </c>
      <c r="I291" s="313">
        <v>1851.19</v>
      </c>
      <c r="J291" s="313">
        <v>1</v>
      </c>
      <c r="K291" s="314">
        <v>1851.19</v>
      </c>
    </row>
    <row r="292" spans="1:11" ht="14.4" customHeight="1" x14ac:dyDescent="0.3">
      <c r="A292" s="309" t="s">
        <v>350</v>
      </c>
      <c r="B292" s="310" t="s">
        <v>352</v>
      </c>
      <c r="C292" s="311" t="s">
        <v>358</v>
      </c>
      <c r="D292" s="312" t="s">
        <v>359</v>
      </c>
      <c r="E292" s="311" t="s">
        <v>655</v>
      </c>
      <c r="F292" s="312" t="s">
        <v>656</v>
      </c>
      <c r="G292" s="311" t="s">
        <v>1237</v>
      </c>
      <c r="H292" s="311" t="s">
        <v>1238</v>
      </c>
      <c r="I292" s="313">
        <v>788.77</v>
      </c>
      <c r="J292" s="313">
        <v>3</v>
      </c>
      <c r="K292" s="314">
        <v>2366.31</v>
      </c>
    </row>
    <row r="293" spans="1:11" ht="14.4" customHeight="1" x14ac:dyDescent="0.3">
      <c r="A293" s="309" t="s">
        <v>350</v>
      </c>
      <c r="B293" s="310" t="s">
        <v>352</v>
      </c>
      <c r="C293" s="311" t="s">
        <v>358</v>
      </c>
      <c r="D293" s="312" t="s">
        <v>359</v>
      </c>
      <c r="E293" s="311" t="s">
        <v>655</v>
      </c>
      <c r="F293" s="312" t="s">
        <v>656</v>
      </c>
      <c r="G293" s="311" t="s">
        <v>1239</v>
      </c>
      <c r="H293" s="311" t="s">
        <v>1240</v>
      </c>
      <c r="I293" s="313">
        <v>1155.67</v>
      </c>
      <c r="J293" s="313">
        <v>1</v>
      </c>
      <c r="K293" s="314">
        <v>1155.67</v>
      </c>
    </row>
    <row r="294" spans="1:11" ht="14.4" customHeight="1" x14ac:dyDescent="0.3">
      <c r="A294" s="309" t="s">
        <v>350</v>
      </c>
      <c r="B294" s="310" t="s">
        <v>352</v>
      </c>
      <c r="C294" s="311" t="s">
        <v>358</v>
      </c>
      <c r="D294" s="312" t="s">
        <v>359</v>
      </c>
      <c r="E294" s="311" t="s">
        <v>655</v>
      </c>
      <c r="F294" s="312" t="s">
        <v>656</v>
      </c>
      <c r="G294" s="311" t="s">
        <v>1241</v>
      </c>
      <c r="H294" s="311" t="s">
        <v>1242</v>
      </c>
      <c r="I294" s="313">
        <v>1122.8449999999998</v>
      </c>
      <c r="J294" s="313">
        <v>3</v>
      </c>
      <c r="K294" s="314">
        <v>3368.5099999999998</v>
      </c>
    </row>
    <row r="295" spans="1:11" ht="14.4" customHeight="1" x14ac:dyDescent="0.3">
      <c r="A295" s="309" t="s">
        <v>350</v>
      </c>
      <c r="B295" s="310" t="s">
        <v>352</v>
      </c>
      <c r="C295" s="311" t="s">
        <v>358</v>
      </c>
      <c r="D295" s="312" t="s">
        <v>359</v>
      </c>
      <c r="E295" s="311" t="s">
        <v>655</v>
      </c>
      <c r="F295" s="312" t="s">
        <v>656</v>
      </c>
      <c r="G295" s="311" t="s">
        <v>1243</v>
      </c>
      <c r="H295" s="311" t="s">
        <v>1244</v>
      </c>
      <c r="I295" s="313">
        <v>72.599999999999994</v>
      </c>
      <c r="J295" s="313">
        <v>20</v>
      </c>
      <c r="K295" s="314">
        <v>1452</v>
      </c>
    </row>
    <row r="296" spans="1:11" ht="14.4" customHeight="1" x14ac:dyDescent="0.3">
      <c r="A296" s="309" t="s">
        <v>350</v>
      </c>
      <c r="B296" s="310" t="s">
        <v>352</v>
      </c>
      <c r="C296" s="311" t="s">
        <v>358</v>
      </c>
      <c r="D296" s="312" t="s">
        <v>359</v>
      </c>
      <c r="E296" s="311" t="s">
        <v>655</v>
      </c>
      <c r="F296" s="312" t="s">
        <v>656</v>
      </c>
      <c r="G296" s="311" t="s">
        <v>1245</v>
      </c>
      <c r="H296" s="311" t="s">
        <v>1246</v>
      </c>
      <c r="I296" s="313">
        <v>410.72666666666669</v>
      </c>
      <c r="J296" s="313">
        <v>5</v>
      </c>
      <c r="K296" s="314">
        <v>2039.0300000000002</v>
      </c>
    </row>
    <row r="297" spans="1:11" ht="14.4" customHeight="1" x14ac:dyDescent="0.3">
      <c r="A297" s="309" t="s">
        <v>350</v>
      </c>
      <c r="B297" s="310" t="s">
        <v>352</v>
      </c>
      <c r="C297" s="311" t="s">
        <v>358</v>
      </c>
      <c r="D297" s="312" t="s">
        <v>359</v>
      </c>
      <c r="E297" s="311" t="s">
        <v>655</v>
      </c>
      <c r="F297" s="312" t="s">
        <v>656</v>
      </c>
      <c r="G297" s="311" t="s">
        <v>1247</v>
      </c>
      <c r="H297" s="311" t="s">
        <v>1248</v>
      </c>
      <c r="I297" s="313">
        <v>1408.4159999999999</v>
      </c>
      <c r="J297" s="313">
        <v>5</v>
      </c>
      <c r="K297" s="314">
        <v>7042.08</v>
      </c>
    </row>
    <row r="298" spans="1:11" ht="14.4" customHeight="1" x14ac:dyDescent="0.3">
      <c r="A298" s="309" t="s">
        <v>350</v>
      </c>
      <c r="B298" s="310" t="s">
        <v>352</v>
      </c>
      <c r="C298" s="311" t="s">
        <v>358</v>
      </c>
      <c r="D298" s="312" t="s">
        <v>359</v>
      </c>
      <c r="E298" s="311" t="s">
        <v>655</v>
      </c>
      <c r="F298" s="312" t="s">
        <v>656</v>
      </c>
      <c r="G298" s="311" t="s">
        <v>1249</v>
      </c>
      <c r="H298" s="311" t="s">
        <v>1250</v>
      </c>
      <c r="I298" s="313">
        <v>159.69999999999999</v>
      </c>
      <c r="J298" s="313">
        <v>8</v>
      </c>
      <c r="K298" s="314">
        <v>1277.5999999999999</v>
      </c>
    </row>
    <row r="299" spans="1:11" ht="14.4" customHeight="1" x14ac:dyDescent="0.3">
      <c r="A299" s="309" t="s">
        <v>350</v>
      </c>
      <c r="B299" s="310" t="s">
        <v>352</v>
      </c>
      <c r="C299" s="311" t="s">
        <v>358</v>
      </c>
      <c r="D299" s="312" t="s">
        <v>359</v>
      </c>
      <c r="E299" s="311" t="s">
        <v>655</v>
      </c>
      <c r="F299" s="312" t="s">
        <v>656</v>
      </c>
      <c r="G299" s="311" t="s">
        <v>1251</v>
      </c>
      <c r="H299" s="311" t="s">
        <v>1252</v>
      </c>
      <c r="I299" s="313">
        <v>240.77</v>
      </c>
      <c r="J299" s="313">
        <v>1</v>
      </c>
      <c r="K299" s="314">
        <v>240.77</v>
      </c>
    </row>
    <row r="300" spans="1:11" ht="14.4" customHeight="1" x14ac:dyDescent="0.3">
      <c r="A300" s="309" t="s">
        <v>350</v>
      </c>
      <c r="B300" s="310" t="s">
        <v>352</v>
      </c>
      <c r="C300" s="311" t="s">
        <v>358</v>
      </c>
      <c r="D300" s="312" t="s">
        <v>359</v>
      </c>
      <c r="E300" s="311" t="s">
        <v>655</v>
      </c>
      <c r="F300" s="312" t="s">
        <v>656</v>
      </c>
      <c r="G300" s="311" t="s">
        <v>1253</v>
      </c>
      <c r="H300" s="311" t="s">
        <v>1254</v>
      </c>
      <c r="I300" s="313">
        <v>825.13499999999999</v>
      </c>
      <c r="J300" s="313">
        <v>2</v>
      </c>
      <c r="K300" s="314">
        <v>1650.27</v>
      </c>
    </row>
    <row r="301" spans="1:11" ht="14.4" customHeight="1" x14ac:dyDescent="0.3">
      <c r="A301" s="309" t="s">
        <v>350</v>
      </c>
      <c r="B301" s="310" t="s">
        <v>352</v>
      </c>
      <c r="C301" s="311" t="s">
        <v>358</v>
      </c>
      <c r="D301" s="312" t="s">
        <v>359</v>
      </c>
      <c r="E301" s="311" t="s">
        <v>655</v>
      </c>
      <c r="F301" s="312" t="s">
        <v>656</v>
      </c>
      <c r="G301" s="311" t="s">
        <v>1255</v>
      </c>
      <c r="H301" s="311" t="s">
        <v>1256</v>
      </c>
      <c r="I301" s="313">
        <v>3455.6466666666661</v>
      </c>
      <c r="J301" s="313">
        <v>3</v>
      </c>
      <c r="K301" s="314">
        <v>10366.939999999999</v>
      </c>
    </row>
    <row r="302" spans="1:11" ht="14.4" customHeight="1" x14ac:dyDescent="0.3">
      <c r="A302" s="309" t="s">
        <v>350</v>
      </c>
      <c r="B302" s="310" t="s">
        <v>352</v>
      </c>
      <c r="C302" s="311" t="s">
        <v>358</v>
      </c>
      <c r="D302" s="312" t="s">
        <v>359</v>
      </c>
      <c r="E302" s="311" t="s">
        <v>655</v>
      </c>
      <c r="F302" s="312" t="s">
        <v>656</v>
      </c>
      <c r="G302" s="311" t="s">
        <v>1257</v>
      </c>
      <c r="H302" s="311" t="s">
        <v>1258</v>
      </c>
      <c r="I302" s="313">
        <v>687.37</v>
      </c>
      <c r="J302" s="313">
        <v>8</v>
      </c>
      <c r="K302" s="314">
        <v>5498.96</v>
      </c>
    </row>
    <row r="303" spans="1:11" ht="14.4" customHeight="1" x14ac:dyDescent="0.3">
      <c r="A303" s="309" t="s">
        <v>350</v>
      </c>
      <c r="B303" s="310" t="s">
        <v>352</v>
      </c>
      <c r="C303" s="311" t="s">
        <v>358</v>
      </c>
      <c r="D303" s="312" t="s">
        <v>359</v>
      </c>
      <c r="E303" s="311" t="s">
        <v>655</v>
      </c>
      <c r="F303" s="312" t="s">
        <v>656</v>
      </c>
      <c r="G303" s="311" t="s">
        <v>1259</v>
      </c>
      <c r="H303" s="311" t="s">
        <v>1260</v>
      </c>
      <c r="I303" s="313">
        <v>284.58499999999998</v>
      </c>
      <c r="J303" s="313">
        <v>5</v>
      </c>
      <c r="K303" s="314">
        <v>1366</v>
      </c>
    </row>
    <row r="304" spans="1:11" ht="14.4" customHeight="1" x14ac:dyDescent="0.3">
      <c r="A304" s="309" t="s">
        <v>350</v>
      </c>
      <c r="B304" s="310" t="s">
        <v>352</v>
      </c>
      <c r="C304" s="311" t="s">
        <v>358</v>
      </c>
      <c r="D304" s="312" t="s">
        <v>359</v>
      </c>
      <c r="E304" s="311" t="s">
        <v>655</v>
      </c>
      <c r="F304" s="312" t="s">
        <v>656</v>
      </c>
      <c r="G304" s="311" t="s">
        <v>1261</v>
      </c>
      <c r="H304" s="311" t="s">
        <v>1262</v>
      </c>
      <c r="I304" s="313">
        <v>1255.5362500000003</v>
      </c>
      <c r="J304" s="313">
        <v>45</v>
      </c>
      <c r="K304" s="314">
        <v>57074.429999999993</v>
      </c>
    </row>
    <row r="305" spans="1:11" ht="14.4" customHeight="1" x14ac:dyDescent="0.3">
      <c r="A305" s="309" t="s">
        <v>350</v>
      </c>
      <c r="B305" s="310" t="s">
        <v>352</v>
      </c>
      <c r="C305" s="311" t="s">
        <v>358</v>
      </c>
      <c r="D305" s="312" t="s">
        <v>359</v>
      </c>
      <c r="E305" s="311" t="s">
        <v>655</v>
      </c>
      <c r="F305" s="312" t="s">
        <v>656</v>
      </c>
      <c r="G305" s="311" t="s">
        <v>1263</v>
      </c>
      <c r="H305" s="311" t="s">
        <v>1264</v>
      </c>
      <c r="I305" s="313">
        <v>520.29999999999995</v>
      </c>
      <c r="J305" s="313">
        <v>2</v>
      </c>
      <c r="K305" s="314">
        <v>1040.5999999999999</v>
      </c>
    </row>
    <row r="306" spans="1:11" ht="14.4" customHeight="1" x14ac:dyDescent="0.3">
      <c r="A306" s="309" t="s">
        <v>350</v>
      </c>
      <c r="B306" s="310" t="s">
        <v>352</v>
      </c>
      <c r="C306" s="311" t="s">
        <v>358</v>
      </c>
      <c r="D306" s="312" t="s">
        <v>359</v>
      </c>
      <c r="E306" s="311" t="s">
        <v>655</v>
      </c>
      <c r="F306" s="312" t="s">
        <v>656</v>
      </c>
      <c r="G306" s="311" t="s">
        <v>1265</v>
      </c>
      <c r="H306" s="311" t="s">
        <v>1266</v>
      </c>
      <c r="I306" s="313">
        <v>1821.5</v>
      </c>
      <c r="J306" s="313">
        <v>12</v>
      </c>
      <c r="K306" s="314">
        <v>20430</v>
      </c>
    </row>
    <row r="307" spans="1:11" ht="14.4" customHeight="1" x14ac:dyDescent="0.3">
      <c r="A307" s="309" t="s">
        <v>350</v>
      </c>
      <c r="B307" s="310" t="s">
        <v>352</v>
      </c>
      <c r="C307" s="311" t="s">
        <v>358</v>
      </c>
      <c r="D307" s="312" t="s">
        <v>359</v>
      </c>
      <c r="E307" s="311" t="s">
        <v>655</v>
      </c>
      <c r="F307" s="312" t="s">
        <v>656</v>
      </c>
      <c r="G307" s="311" t="s">
        <v>1267</v>
      </c>
      <c r="H307" s="311" t="s">
        <v>1268</v>
      </c>
      <c r="I307" s="313">
        <v>357.52</v>
      </c>
      <c r="J307" s="313">
        <v>4</v>
      </c>
      <c r="K307" s="314">
        <v>1430.07</v>
      </c>
    </row>
    <row r="308" spans="1:11" ht="14.4" customHeight="1" x14ac:dyDescent="0.3">
      <c r="A308" s="309" t="s">
        <v>350</v>
      </c>
      <c r="B308" s="310" t="s">
        <v>352</v>
      </c>
      <c r="C308" s="311" t="s">
        <v>358</v>
      </c>
      <c r="D308" s="312" t="s">
        <v>359</v>
      </c>
      <c r="E308" s="311" t="s">
        <v>655</v>
      </c>
      <c r="F308" s="312" t="s">
        <v>656</v>
      </c>
      <c r="G308" s="311" t="s">
        <v>1269</v>
      </c>
      <c r="H308" s="311" t="s">
        <v>1270</v>
      </c>
      <c r="I308" s="313">
        <v>453.32499999999999</v>
      </c>
      <c r="J308" s="313">
        <v>6</v>
      </c>
      <c r="K308" s="314">
        <v>2719.96</v>
      </c>
    </row>
    <row r="309" spans="1:11" ht="14.4" customHeight="1" x14ac:dyDescent="0.3">
      <c r="A309" s="309" t="s">
        <v>350</v>
      </c>
      <c r="B309" s="310" t="s">
        <v>352</v>
      </c>
      <c r="C309" s="311" t="s">
        <v>358</v>
      </c>
      <c r="D309" s="312" t="s">
        <v>359</v>
      </c>
      <c r="E309" s="311" t="s">
        <v>655</v>
      </c>
      <c r="F309" s="312" t="s">
        <v>656</v>
      </c>
      <c r="G309" s="311" t="s">
        <v>1271</v>
      </c>
      <c r="H309" s="311" t="s">
        <v>1272</v>
      </c>
      <c r="I309" s="313">
        <v>287.95749999999998</v>
      </c>
      <c r="J309" s="313">
        <v>10</v>
      </c>
      <c r="K309" s="314">
        <v>2879.5699999999997</v>
      </c>
    </row>
    <row r="310" spans="1:11" ht="14.4" customHeight="1" x14ac:dyDescent="0.3">
      <c r="A310" s="309" t="s">
        <v>350</v>
      </c>
      <c r="B310" s="310" t="s">
        <v>352</v>
      </c>
      <c r="C310" s="311" t="s">
        <v>358</v>
      </c>
      <c r="D310" s="312" t="s">
        <v>359</v>
      </c>
      <c r="E310" s="311" t="s">
        <v>655</v>
      </c>
      <c r="F310" s="312" t="s">
        <v>656</v>
      </c>
      <c r="G310" s="311" t="s">
        <v>1273</v>
      </c>
      <c r="H310" s="311" t="s">
        <v>1274</v>
      </c>
      <c r="I310" s="313">
        <v>1011.7760000000001</v>
      </c>
      <c r="J310" s="313">
        <v>293</v>
      </c>
      <c r="K310" s="314">
        <v>221951.1</v>
      </c>
    </row>
    <row r="311" spans="1:11" ht="14.4" customHeight="1" x14ac:dyDescent="0.3">
      <c r="A311" s="309" t="s">
        <v>350</v>
      </c>
      <c r="B311" s="310" t="s">
        <v>352</v>
      </c>
      <c r="C311" s="311" t="s">
        <v>358</v>
      </c>
      <c r="D311" s="312" t="s">
        <v>359</v>
      </c>
      <c r="E311" s="311" t="s">
        <v>655</v>
      </c>
      <c r="F311" s="312" t="s">
        <v>656</v>
      </c>
      <c r="G311" s="311" t="s">
        <v>1275</v>
      </c>
      <c r="H311" s="311" t="s">
        <v>1276</v>
      </c>
      <c r="I311" s="313">
        <v>71.400000000000006</v>
      </c>
      <c r="J311" s="313">
        <v>30</v>
      </c>
      <c r="K311" s="314">
        <v>2142</v>
      </c>
    </row>
    <row r="312" spans="1:11" ht="14.4" customHeight="1" x14ac:dyDescent="0.3">
      <c r="A312" s="309" t="s">
        <v>350</v>
      </c>
      <c r="B312" s="310" t="s">
        <v>352</v>
      </c>
      <c r="C312" s="311" t="s">
        <v>358</v>
      </c>
      <c r="D312" s="312" t="s">
        <v>359</v>
      </c>
      <c r="E312" s="311" t="s">
        <v>655</v>
      </c>
      <c r="F312" s="312" t="s">
        <v>656</v>
      </c>
      <c r="G312" s="311" t="s">
        <v>1277</v>
      </c>
      <c r="H312" s="311" t="s">
        <v>1278</v>
      </c>
      <c r="I312" s="313">
        <v>798.495</v>
      </c>
      <c r="J312" s="313">
        <v>4</v>
      </c>
      <c r="K312" s="314">
        <v>3193.9799999999996</v>
      </c>
    </row>
    <row r="313" spans="1:11" ht="14.4" customHeight="1" x14ac:dyDescent="0.3">
      <c r="A313" s="309" t="s">
        <v>350</v>
      </c>
      <c r="B313" s="310" t="s">
        <v>352</v>
      </c>
      <c r="C313" s="311" t="s">
        <v>358</v>
      </c>
      <c r="D313" s="312" t="s">
        <v>359</v>
      </c>
      <c r="E313" s="311" t="s">
        <v>655</v>
      </c>
      <c r="F313" s="312" t="s">
        <v>656</v>
      </c>
      <c r="G313" s="311" t="s">
        <v>1279</v>
      </c>
      <c r="H313" s="311" t="s">
        <v>1280</v>
      </c>
      <c r="I313" s="313">
        <v>203.46</v>
      </c>
      <c r="J313" s="313">
        <v>4</v>
      </c>
      <c r="K313" s="314">
        <v>813.84</v>
      </c>
    </row>
    <row r="314" spans="1:11" ht="14.4" customHeight="1" x14ac:dyDescent="0.3">
      <c r="A314" s="309" t="s">
        <v>350</v>
      </c>
      <c r="B314" s="310" t="s">
        <v>352</v>
      </c>
      <c r="C314" s="311" t="s">
        <v>358</v>
      </c>
      <c r="D314" s="312" t="s">
        <v>359</v>
      </c>
      <c r="E314" s="311" t="s">
        <v>655</v>
      </c>
      <c r="F314" s="312" t="s">
        <v>656</v>
      </c>
      <c r="G314" s="311" t="s">
        <v>1281</v>
      </c>
      <c r="H314" s="311" t="s">
        <v>1282</v>
      </c>
      <c r="I314" s="313">
        <v>889.28</v>
      </c>
      <c r="J314" s="313">
        <v>6</v>
      </c>
      <c r="K314" s="314">
        <v>5335.69</v>
      </c>
    </row>
    <row r="315" spans="1:11" ht="14.4" customHeight="1" x14ac:dyDescent="0.3">
      <c r="A315" s="309" t="s">
        <v>350</v>
      </c>
      <c r="B315" s="310" t="s">
        <v>352</v>
      </c>
      <c r="C315" s="311" t="s">
        <v>358</v>
      </c>
      <c r="D315" s="312" t="s">
        <v>359</v>
      </c>
      <c r="E315" s="311" t="s">
        <v>655</v>
      </c>
      <c r="F315" s="312" t="s">
        <v>656</v>
      </c>
      <c r="G315" s="311" t="s">
        <v>1283</v>
      </c>
      <c r="H315" s="311" t="s">
        <v>1284</v>
      </c>
      <c r="I315" s="313">
        <v>863.87</v>
      </c>
      <c r="J315" s="313">
        <v>4</v>
      </c>
      <c r="K315" s="314">
        <v>3455.48</v>
      </c>
    </row>
    <row r="316" spans="1:11" ht="14.4" customHeight="1" x14ac:dyDescent="0.3">
      <c r="A316" s="309" t="s">
        <v>350</v>
      </c>
      <c r="B316" s="310" t="s">
        <v>352</v>
      </c>
      <c r="C316" s="311" t="s">
        <v>358</v>
      </c>
      <c r="D316" s="312" t="s">
        <v>359</v>
      </c>
      <c r="E316" s="311" t="s">
        <v>655</v>
      </c>
      <c r="F316" s="312" t="s">
        <v>656</v>
      </c>
      <c r="G316" s="311" t="s">
        <v>1285</v>
      </c>
      <c r="H316" s="311" t="s">
        <v>1286</v>
      </c>
      <c r="I316" s="313">
        <v>863.88</v>
      </c>
      <c r="J316" s="313">
        <v>2</v>
      </c>
      <c r="K316" s="314">
        <v>1727.75</v>
      </c>
    </row>
    <row r="317" spans="1:11" ht="14.4" customHeight="1" x14ac:dyDescent="0.3">
      <c r="A317" s="309" t="s">
        <v>350</v>
      </c>
      <c r="B317" s="310" t="s">
        <v>352</v>
      </c>
      <c r="C317" s="311" t="s">
        <v>358</v>
      </c>
      <c r="D317" s="312" t="s">
        <v>359</v>
      </c>
      <c r="E317" s="311" t="s">
        <v>655</v>
      </c>
      <c r="F317" s="312" t="s">
        <v>656</v>
      </c>
      <c r="G317" s="311" t="s">
        <v>1287</v>
      </c>
      <c r="H317" s="311" t="s">
        <v>1288</v>
      </c>
      <c r="I317" s="313">
        <v>381.11500000000001</v>
      </c>
      <c r="J317" s="313">
        <v>15</v>
      </c>
      <c r="K317" s="314">
        <v>5662.25</v>
      </c>
    </row>
    <row r="318" spans="1:11" ht="14.4" customHeight="1" x14ac:dyDescent="0.3">
      <c r="A318" s="309" t="s">
        <v>350</v>
      </c>
      <c r="B318" s="310" t="s">
        <v>352</v>
      </c>
      <c r="C318" s="311" t="s">
        <v>358</v>
      </c>
      <c r="D318" s="312" t="s">
        <v>359</v>
      </c>
      <c r="E318" s="311" t="s">
        <v>655</v>
      </c>
      <c r="F318" s="312" t="s">
        <v>656</v>
      </c>
      <c r="G318" s="311" t="s">
        <v>1289</v>
      </c>
      <c r="H318" s="311" t="s">
        <v>1290</v>
      </c>
      <c r="I318" s="313">
        <v>1070.4320000000002</v>
      </c>
      <c r="J318" s="313">
        <v>28</v>
      </c>
      <c r="K318" s="314">
        <v>30178.940000000002</v>
      </c>
    </row>
    <row r="319" spans="1:11" ht="14.4" customHeight="1" x14ac:dyDescent="0.3">
      <c r="A319" s="309" t="s">
        <v>350</v>
      </c>
      <c r="B319" s="310" t="s">
        <v>352</v>
      </c>
      <c r="C319" s="311" t="s">
        <v>358</v>
      </c>
      <c r="D319" s="312" t="s">
        <v>359</v>
      </c>
      <c r="E319" s="311" t="s">
        <v>655</v>
      </c>
      <c r="F319" s="312" t="s">
        <v>656</v>
      </c>
      <c r="G319" s="311" t="s">
        <v>1291</v>
      </c>
      <c r="H319" s="311" t="s">
        <v>1292</v>
      </c>
      <c r="I319" s="313">
        <v>361.77333333333337</v>
      </c>
      <c r="J319" s="313">
        <v>3</v>
      </c>
      <c r="K319" s="314">
        <v>1085.3200000000002</v>
      </c>
    </row>
    <row r="320" spans="1:11" ht="14.4" customHeight="1" x14ac:dyDescent="0.3">
      <c r="A320" s="309" t="s">
        <v>350</v>
      </c>
      <c r="B320" s="310" t="s">
        <v>352</v>
      </c>
      <c r="C320" s="311" t="s">
        <v>358</v>
      </c>
      <c r="D320" s="312" t="s">
        <v>359</v>
      </c>
      <c r="E320" s="311" t="s">
        <v>655</v>
      </c>
      <c r="F320" s="312" t="s">
        <v>656</v>
      </c>
      <c r="G320" s="311" t="s">
        <v>1293</v>
      </c>
      <c r="H320" s="311" t="s">
        <v>1294</v>
      </c>
      <c r="I320" s="313">
        <v>1305.1500000000001</v>
      </c>
      <c r="J320" s="313">
        <v>1</v>
      </c>
      <c r="K320" s="314">
        <v>1305.1500000000001</v>
      </c>
    </row>
    <row r="321" spans="1:11" ht="14.4" customHeight="1" x14ac:dyDescent="0.3">
      <c r="A321" s="309" t="s">
        <v>350</v>
      </c>
      <c r="B321" s="310" t="s">
        <v>352</v>
      </c>
      <c r="C321" s="311" t="s">
        <v>358</v>
      </c>
      <c r="D321" s="312" t="s">
        <v>359</v>
      </c>
      <c r="E321" s="311" t="s">
        <v>655</v>
      </c>
      <c r="F321" s="312" t="s">
        <v>656</v>
      </c>
      <c r="G321" s="311" t="s">
        <v>1295</v>
      </c>
      <c r="H321" s="311" t="s">
        <v>1296</v>
      </c>
      <c r="I321" s="313">
        <v>3281.92</v>
      </c>
      <c r="J321" s="313">
        <v>1</v>
      </c>
      <c r="K321" s="314">
        <v>3281.92</v>
      </c>
    </row>
    <row r="322" spans="1:11" ht="14.4" customHeight="1" x14ac:dyDescent="0.3">
      <c r="A322" s="309" t="s">
        <v>350</v>
      </c>
      <c r="B322" s="310" t="s">
        <v>352</v>
      </c>
      <c r="C322" s="311" t="s">
        <v>358</v>
      </c>
      <c r="D322" s="312" t="s">
        <v>359</v>
      </c>
      <c r="E322" s="311" t="s">
        <v>655</v>
      </c>
      <c r="F322" s="312" t="s">
        <v>656</v>
      </c>
      <c r="G322" s="311" t="s">
        <v>1297</v>
      </c>
      <c r="H322" s="311" t="s">
        <v>1298</v>
      </c>
      <c r="I322" s="313">
        <v>793.65</v>
      </c>
      <c r="J322" s="313">
        <v>2</v>
      </c>
      <c r="K322" s="314">
        <v>1587.31</v>
      </c>
    </row>
    <row r="323" spans="1:11" ht="14.4" customHeight="1" x14ac:dyDescent="0.3">
      <c r="A323" s="309" t="s">
        <v>350</v>
      </c>
      <c r="B323" s="310" t="s">
        <v>352</v>
      </c>
      <c r="C323" s="311" t="s">
        <v>358</v>
      </c>
      <c r="D323" s="312" t="s">
        <v>359</v>
      </c>
      <c r="E323" s="311" t="s">
        <v>655</v>
      </c>
      <c r="F323" s="312" t="s">
        <v>656</v>
      </c>
      <c r="G323" s="311" t="s">
        <v>1299</v>
      </c>
      <c r="H323" s="311" t="s">
        <v>1300</v>
      </c>
      <c r="I323" s="313">
        <v>106.47000000000001</v>
      </c>
      <c r="J323" s="313">
        <v>30</v>
      </c>
      <c r="K323" s="314">
        <v>3194.06</v>
      </c>
    </row>
    <row r="324" spans="1:11" ht="14.4" customHeight="1" x14ac:dyDescent="0.3">
      <c r="A324" s="309" t="s">
        <v>350</v>
      </c>
      <c r="B324" s="310" t="s">
        <v>352</v>
      </c>
      <c r="C324" s="311" t="s">
        <v>358</v>
      </c>
      <c r="D324" s="312" t="s">
        <v>359</v>
      </c>
      <c r="E324" s="311" t="s">
        <v>655</v>
      </c>
      <c r="F324" s="312" t="s">
        <v>656</v>
      </c>
      <c r="G324" s="311" t="s">
        <v>1301</v>
      </c>
      <c r="H324" s="311" t="s">
        <v>1302</v>
      </c>
      <c r="I324" s="313">
        <v>1011.925</v>
      </c>
      <c r="J324" s="313">
        <v>3</v>
      </c>
      <c r="K324" s="314">
        <v>3035.7799999999997</v>
      </c>
    </row>
    <row r="325" spans="1:11" ht="14.4" customHeight="1" x14ac:dyDescent="0.3">
      <c r="A325" s="309" t="s">
        <v>350</v>
      </c>
      <c r="B325" s="310" t="s">
        <v>352</v>
      </c>
      <c r="C325" s="311" t="s">
        <v>358</v>
      </c>
      <c r="D325" s="312" t="s">
        <v>359</v>
      </c>
      <c r="E325" s="311" t="s">
        <v>655</v>
      </c>
      <c r="F325" s="312" t="s">
        <v>656</v>
      </c>
      <c r="G325" s="311" t="s">
        <v>1303</v>
      </c>
      <c r="H325" s="311" t="s">
        <v>1304</v>
      </c>
      <c r="I325" s="313">
        <v>1042.96</v>
      </c>
      <c r="J325" s="313">
        <v>2</v>
      </c>
      <c r="K325" s="314">
        <v>2085.92</v>
      </c>
    </row>
    <row r="326" spans="1:11" ht="14.4" customHeight="1" x14ac:dyDescent="0.3">
      <c r="A326" s="309" t="s">
        <v>350</v>
      </c>
      <c r="B326" s="310" t="s">
        <v>352</v>
      </c>
      <c r="C326" s="311" t="s">
        <v>358</v>
      </c>
      <c r="D326" s="312" t="s">
        <v>359</v>
      </c>
      <c r="E326" s="311" t="s">
        <v>655</v>
      </c>
      <c r="F326" s="312" t="s">
        <v>656</v>
      </c>
      <c r="G326" s="311" t="s">
        <v>1305</v>
      </c>
      <c r="H326" s="311" t="s">
        <v>1306</v>
      </c>
      <c r="I326" s="313">
        <v>1472</v>
      </c>
      <c r="J326" s="313">
        <v>3</v>
      </c>
      <c r="K326" s="314">
        <v>4416</v>
      </c>
    </row>
    <row r="327" spans="1:11" ht="14.4" customHeight="1" x14ac:dyDescent="0.3">
      <c r="A327" s="309" t="s">
        <v>350</v>
      </c>
      <c r="B327" s="310" t="s">
        <v>352</v>
      </c>
      <c r="C327" s="311" t="s">
        <v>358</v>
      </c>
      <c r="D327" s="312" t="s">
        <v>359</v>
      </c>
      <c r="E327" s="311" t="s">
        <v>655</v>
      </c>
      <c r="F327" s="312" t="s">
        <v>656</v>
      </c>
      <c r="G327" s="311" t="s">
        <v>1307</v>
      </c>
      <c r="H327" s="311" t="s">
        <v>1308</v>
      </c>
      <c r="I327" s="313">
        <v>1702</v>
      </c>
      <c r="J327" s="313">
        <v>4</v>
      </c>
      <c r="K327" s="314">
        <v>6808</v>
      </c>
    </row>
    <row r="328" spans="1:11" ht="14.4" customHeight="1" x14ac:dyDescent="0.3">
      <c r="A328" s="309" t="s">
        <v>350</v>
      </c>
      <c r="B328" s="310" t="s">
        <v>352</v>
      </c>
      <c r="C328" s="311" t="s">
        <v>358</v>
      </c>
      <c r="D328" s="312" t="s">
        <v>359</v>
      </c>
      <c r="E328" s="311" t="s">
        <v>655</v>
      </c>
      <c r="F328" s="312" t="s">
        <v>656</v>
      </c>
      <c r="G328" s="311" t="s">
        <v>1309</v>
      </c>
      <c r="H328" s="311" t="s">
        <v>1310</v>
      </c>
      <c r="I328" s="313">
        <v>217.78</v>
      </c>
      <c r="J328" s="313">
        <v>8</v>
      </c>
      <c r="K328" s="314">
        <v>1742.21</v>
      </c>
    </row>
    <row r="329" spans="1:11" ht="14.4" customHeight="1" x14ac:dyDescent="0.3">
      <c r="A329" s="309" t="s">
        <v>350</v>
      </c>
      <c r="B329" s="310" t="s">
        <v>352</v>
      </c>
      <c r="C329" s="311" t="s">
        <v>358</v>
      </c>
      <c r="D329" s="312" t="s">
        <v>359</v>
      </c>
      <c r="E329" s="311" t="s">
        <v>655</v>
      </c>
      <c r="F329" s="312" t="s">
        <v>656</v>
      </c>
      <c r="G329" s="311" t="s">
        <v>1311</v>
      </c>
      <c r="H329" s="311" t="s">
        <v>1312</v>
      </c>
      <c r="I329" s="313">
        <v>2898.07</v>
      </c>
      <c r="J329" s="313">
        <v>3</v>
      </c>
      <c r="K329" s="314">
        <v>8694.2100000000009</v>
      </c>
    </row>
    <row r="330" spans="1:11" ht="14.4" customHeight="1" x14ac:dyDescent="0.3">
      <c r="A330" s="309" t="s">
        <v>350</v>
      </c>
      <c r="B330" s="310" t="s">
        <v>352</v>
      </c>
      <c r="C330" s="311" t="s">
        <v>358</v>
      </c>
      <c r="D330" s="312" t="s">
        <v>359</v>
      </c>
      <c r="E330" s="311" t="s">
        <v>655</v>
      </c>
      <c r="F330" s="312" t="s">
        <v>656</v>
      </c>
      <c r="G330" s="311" t="s">
        <v>1313</v>
      </c>
      <c r="H330" s="311" t="s">
        <v>1314</v>
      </c>
      <c r="I330" s="313">
        <v>817.93799999999999</v>
      </c>
      <c r="J330" s="313">
        <v>5</v>
      </c>
      <c r="K330" s="314">
        <v>4089.69</v>
      </c>
    </row>
    <row r="331" spans="1:11" ht="14.4" customHeight="1" x14ac:dyDescent="0.3">
      <c r="A331" s="309" t="s">
        <v>350</v>
      </c>
      <c r="B331" s="310" t="s">
        <v>352</v>
      </c>
      <c r="C331" s="311" t="s">
        <v>358</v>
      </c>
      <c r="D331" s="312" t="s">
        <v>359</v>
      </c>
      <c r="E331" s="311" t="s">
        <v>655</v>
      </c>
      <c r="F331" s="312" t="s">
        <v>656</v>
      </c>
      <c r="G331" s="311" t="s">
        <v>1315</v>
      </c>
      <c r="H331" s="311" t="s">
        <v>1316</v>
      </c>
      <c r="I331" s="313">
        <v>45.378999999999998</v>
      </c>
      <c r="J331" s="313">
        <v>220</v>
      </c>
      <c r="K331" s="314">
        <v>10356.299999999999</v>
      </c>
    </row>
    <row r="332" spans="1:11" ht="14.4" customHeight="1" x14ac:dyDescent="0.3">
      <c r="A332" s="309" t="s">
        <v>350</v>
      </c>
      <c r="B332" s="310" t="s">
        <v>352</v>
      </c>
      <c r="C332" s="311" t="s">
        <v>358</v>
      </c>
      <c r="D332" s="312" t="s">
        <v>359</v>
      </c>
      <c r="E332" s="311" t="s">
        <v>655</v>
      </c>
      <c r="F332" s="312" t="s">
        <v>656</v>
      </c>
      <c r="G332" s="311" t="s">
        <v>1317</v>
      </c>
      <c r="H332" s="311" t="s">
        <v>1318</v>
      </c>
      <c r="I332" s="313">
        <v>49.111999999999995</v>
      </c>
      <c r="J332" s="313">
        <v>220</v>
      </c>
      <c r="K332" s="314">
        <v>10565.4</v>
      </c>
    </row>
    <row r="333" spans="1:11" ht="14.4" customHeight="1" x14ac:dyDescent="0.3">
      <c r="A333" s="309" t="s">
        <v>350</v>
      </c>
      <c r="B333" s="310" t="s">
        <v>352</v>
      </c>
      <c r="C333" s="311" t="s">
        <v>358</v>
      </c>
      <c r="D333" s="312" t="s">
        <v>359</v>
      </c>
      <c r="E333" s="311" t="s">
        <v>655</v>
      </c>
      <c r="F333" s="312" t="s">
        <v>656</v>
      </c>
      <c r="G333" s="311" t="s">
        <v>1319</v>
      </c>
      <c r="H333" s="311" t="s">
        <v>1320</v>
      </c>
      <c r="I333" s="313">
        <v>46.83</v>
      </c>
      <c r="J333" s="313">
        <v>140</v>
      </c>
      <c r="K333" s="314">
        <v>6266.4000000000005</v>
      </c>
    </row>
    <row r="334" spans="1:11" ht="14.4" customHeight="1" x14ac:dyDescent="0.3">
      <c r="A334" s="309" t="s">
        <v>350</v>
      </c>
      <c r="B334" s="310" t="s">
        <v>352</v>
      </c>
      <c r="C334" s="311" t="s">
        <v>358</v>
      </c>
      <c r="D334" s="312" t="s">
        <v>359</v>
      </c>
      <c r="E334" s="311" t="s">
        <v>655</v>
      </c>
      <c r="F334" s="312" t="s">
        <v>656</v>
      </c>
      <c r="G334" s="311" t="s">
        <v>1321</v>
      </c>
      <c r="H334" s="311" t="s">
        <v>1322</v>
      </c>
      <c r="I334" s="313">
        <v>719.61</v>
      </c>
      <c r="J334" s="313">
        <v>51</v>
      </c>
      <c r="K334" s="314">
        <v>2822</v>
      </c>
    </row>
    <row r="335" spans="1:11" ht="14.4" customHeight="1" x14ac:dyDescent="0.3">
      <c r="A335" s="309" t="s">
        <v>350</v>
      </c>
      <c r="B335" s="310" t="s">
        <v>352</v>
      </c>
      <c r="C335" s="311" t="s">
        <v>358</v>
      </c>
      <c r="D335" s="312" t="s">
        <v>359</v>
      </c>
      <c r="E335" s="311" t="s">
        <v>655</v>
      </c>
      <c r="F335" s="312" t="s">
        <v>656</v>
      </c>
      <c r="G335" s="311" t="s">
        <v>1323</v>
      </c>
      <c r="H335" s="311" t="s">
        <v>1324</v>
      </c>
      <c r="I335" s="313">
        <v>664.39</v>
      </c>
      <c r="J335" s="313">
        <v>4</v>
      </c>
      <c r="K335" s="314">
        <v>2657.56</v>
      </c>
    </row>
    <row r="336" spans="1:11" ht="14.4" customHeight="1" x14ac:dyDescent="0.3">
      <c r="A336" s="309" t="s">
        <v>350</v>
      </c>
      <c r="B336" s="310" t="s">
        <v>352</v>
      </c>
      <c r="C336" s="311" t="s">
        <v>358</v>
      </c>
      <c r="D336" s="312" t="s">
        <v>359</v>
      </c>
      <c r="E336" s="311" t="s">
        <v>655</v>
      </c>
      <c r="F336" s="312" t="s">
        <v>656</v>
      </c>
      <c r="G336" s="311" t="s">
        <v>1325</v>
      </c>
      <c r="H336" s="311" t="s">
        <v>1326</v>
      </c>
      <c r="I336" s="313">
        <v>3.16</v>
      </c>
      <c r="J336" s="313">
        <v>300</v>
      </c>
      <c r="K336" s="314">
        <v>947.68</v>
      </c>
    </row>
    <row r="337" spans="1:11" ht="14.4" customHeight="1" x14ac:dyDescent="0.3">
      <c r="A337" s="309" t="s">
        <v>350</v>
      </c>
      <c r="B337" s="310" t="s">
        <v>352</v>
      </c>
      <c r="C337" s="311" t="s">
        <v>358</v>
      </c>
      <c r="D337" s="312" t="s">
        <v>359</v>
      </c>
      <c r="E337" s="311" t="s">
        <v>655</v>
      </c>
      <c r="F337" s="312" t="s">
        <v>656</v>
      </c>
      <c r="G337" s="311" t="s">
        <v>1327</v>
      </c>
      <c r="H337" s="311" t="s">
        <v>1328</v>
      </c>
      <c r="I337" s="313">
        <v>511.726</v>
      </c>
      <c r="J337" s="313">
        <v>7</v>
      </c>
      <c r="K337" s="314">
        <v>3579.2799999999997</v>
      </c>
    </row>
    <row r="338" spans="1:11" ht="14.4" customHeight="1" x14ac:dyDescent="0.3">
      <c r="A338" s="309" t="s">
        <v>350</v>
      </c>
      <c r="B338" s="310" t="s">
        <v>352</v>
      </c>
      <c r="C338" s="311" t="s">
        <v>358</v>
      </c>
      <c r="D338" s="312" t="s">
        <v>359</v>
      </c>
      <c r="E338" s="311" t="s">
        <v>655</v>
      </c>
      <c r="F338" s="312" t="s">
        <v>656</v>
      </c>
      <c r="G338" s="311" t="s">
        <v>1329</v>
      </c>
      <c r="H338" s="311" t="s">
        <v>1330</v>
      </c>
      <c r="I338" s="313">
        <v>747.77</v>
      </c>
      <c r="J338" s="313">
        <v>2</v>
      </c>
      <c r="K338" s="314">
        <v>1495.54</v>
      </c>
    </row>
    <row r="339" spans="1:11" ht="14.4" customHeight="1" x14ac:dyDescent="0.3">
      <c r="A339" s="309" t="s">
        <v>350</v>
      </c>
      <c r="B339" s="310" t="s">
        <v>352</v>
      </c>
      <c r="C339" s="311" t="s">
        <v>358</v>
      </c>
      <c r="D339" s="312" t="s">
        <v>359</v>
      </c>
      <c r="E339" s="311" t="s">
        <v>655</v>
      </c>
      <c r="F339" s="312" t="s">
        <v>656</v>
      </c>
      <c r="G339" s="311" t="s">
        <v>1331</v>
      </c>
      <c r="H339" s="311" t="s">
        <v>1332</v>
      </c>
      <c r="I339" s="313">
        <v>62.06</v>
      </c>
      <c r="J339" s="313">
        <v>5</v>
      </c>
      <c r="K339" s="314">
        <v>310.3</v>
      </c>
    </row>
    <row r="340" spans="1:11" ht="14.4" customHeight="1" x14ac:dyDescent="0.3">
      <c r="A340" s="309" t="s">
        <v>350</v>
      </c>
      <c r="B340" s="310" t="s">
        <v>352</v>
      </c>
      <c r="C340" s="311" t="s">
        <v>358</v>
      </c>
      <c r="D340" s="312" t="s">
        <v>359</v>
      </c>
      <c r="E340" s="311" t="s">
        <v>655</v>
      </c>
      <c r="F340" s="312" t="s">
        <v>656</v>
      </c>
      <c r="G340" s="311" t="s">
        <v>1333</v>
      </c>
      <c r="H340" s="311" t="s">
        <v>1334</v>
      </c>
      <c r="I340" s="313">
        <v>4172.1000000000004</v>
      </c>
      <c r="J340" s="313">
        <v>1</v>
      </c>
      <c r="K340" s="314">
        <v>4172.1000000000004</v>
      </c>
    </row>
    <row r="341" spans="1:11" ht="14.4" customHeight="1" x14ac:dyDescent="0.3">
      <c r="A341" s="309" t="s">
        <v>350</v>
      </c>
      <c r="B341" s="310" t="s">
        <v>352</v>
      </c>
      <c r="C341" s="311" t="s">
        <v>358</v>
      </c>
      <c r="D341" s="312" t="s">
        <v>359</v>
      </c>
      <c r="E341" s="311" t="s">
        <v>655</v>
      </c>
      <c r="F341" s="312" t="s">
        <v>656</v>
      </c>
      <c r="G341" s="311" t="s">
        <v>1335</v>
      </c>
      <c r="H341" s="311" t="s">
        <v>1336</v>
      </c>
      <c r="I341" s="313">
        <v>1093.2560000000001</v>
      </c>
      <c r="J341" s="313">
        <v>5</v>
      </c>
      <c r="K341" s="314">
        <v>5466.2800000000007</v>
      </c>
    </row>
    <row r="342" spans="1:11" ht="14.4" customHeight="1" x14ac:dyDescent="0.3">
      <c r="A342" s="309" t="s">
        <v>350</v>
      </c>
      <c r="B342" s="310" t="s">
        <v>352</v>
      </c>
      <c r="C342" s="311" t="s">
        <v>358</v>
      </c>
      <c r="D342" s="312" t="s">
        <v>359</v>
      </c>
      <c r="E342" s="311" t="s">
        <v>655</v>
      </c>
      <c r="F342" s="312" t="s">
        <v>656</v>
      </c>
      <c r="G342" s="311" t="s">
        <v>1337</v>
      </c>
      <c r="H342" s="311" t="s">
        <v>1338</v>
      </c>
      <c r="I342" s="313">
        <v>33.340000000000003</v>
      </c>
      <c r="J342" s="313">
        <v>12</v>
      </c>
      <c r="K342" s="314">
        <v>400.03</v>
      </c>
    </row>
    <row r="343" spans="1:11" ht="14.4" customHeight="1" x14ac:dyDescent="0.3">
      <c r="A343" s="309" t="s">
        <v>350</v>
      </c>
      <c r="B343" s="310" t="s">
        <v>352</v>
      </c>
      <c r="C343" s="311" t="s">
        <v>358</v>
      </c>
      <c r="D343" s="312" t="s">
        <v>359</v>
      </c>
      <c r="E343" s="311" t="s">
        <v>655</v>
      </c>
      <c r="F343" s="312" t="s">
        <v>656</v>
      </c>
      <c r="G343" s="311" t="s">
        <v>1339</v>
      </c>
      <c r="H343" s="311" t="s">
        <v>1340</v>
      </c>
      <c r="I343" s="313">
        <v>552</v>
      </c>
      <c r="J343" s="313">
        <v>10</v>
      </c>
      <c r="K343" s="314">
        <v>5520</v>
      </c>
    </row>
    <row r="344" spans="1:11" ht="14.4" customHeight="1" x14ac:dyDescent="0.3">
      <c r="A344" s="309" t="s">
        <v>350</v>
      </c>
      <c r="B344" s="310" t="s">
        <v>352</v>
      </c>
      <c r="C344" s="311" t="s">
        <v>358</v>
      </c>
      <c r="D344" s="312" t="s">
        <v>359</v>
      </c>
      <c r="E344" s="311" t="s">
        <v>655</v>
      </c>
      <c r="F344" s="312" t="s">
        <v>656</v>
      </c>
      <c r="G344" s="311" t="s">
        <v>1341</v>
      </c>
      <c r="H344" s="311" t="s">
        <v>1342</v>
      </c>
      <c r="I344" s="313">
        <v>552</v>
      </c>
      <c r="J344" s="313">
        <v>10</v>
      </c>
      <c r="K344" s="314">
        <v>5520</v>
      </c>
    </row>
    <row r="345" spans="1:11" ht="14.4" customHeight="1" x14ac:dyDescent="0.3">
      <c r="A345" s="309" t="s">
        <v>350</v>
      </c>
      <c r="B345" s="310" t="s">
        <v>352</v>
      </c>
      <c r="C345" s="311" t="s">
        <v>358</v>
      </c>
      <c r="D345" s="312" t="s">
        <v>359</v>
      </c>
      <c r="E345" s="311" t="s">
        <v>655</v>
      </c>
      <c r="F345" s="312" t="s">
        <v>656</v>
      </c>
      <c r="G345" s="311" t="s">
        <v>1343</v>
      </c>
      <c r="H345" s="311" t="s">
        <v>1344</v>
      </c>
      <c r="I345" s="313">
        <v>1207</v>
      </c>
      <c r="J345" s="313">
        <v>1</v>
      </c>
      <c r="K345" s="314">
        <v>1207</v>
      </c>
    </row>
    <row r="346" spans="1:11" ht="14.4" customHeight="1" x14ac:dyDescent="0.3">
      <c r="A346" s="309" t="s">
        <v>350</v>
      </c>
      <c r="B346" s="310" t="s">
        <v>352</v>
      </c>
      <c r="C346" s="311" t="s">
        <v>358</v>
      </c>
      <c r="D346" s="312" t="s">
        <v>359</v>
      </c>
      <c r="E346" s="311" t="s">
        <v>655</v>
      </c>
      <c r="F346" s="312" t="s">
        <v>656</v>
      </c>
      <c r="G346" s="311" t="s">
        <v>1345</v>
      </c>
      <c r="H346" s="311" t="s">
        <v>1346</v>
      </c>
      <c r="I346" s="313">
        <v>18.599999999999998</v>
      </c>
      <c r="J346" s="313">
        <v>100</v>
      </c>
      <c r="K346" s="314">
        <v>1860</v>
      </c>
    </row>
    <row r="347" spans="1:11" ht="14.4" customHeight="1" x14ac:dyDescent="0.3">
      <c r="A347" s="309" t="s">
        <v>350</v>
      </c>
      <c r="B347" s="310" t="s">
        <v>352</v>
      </c>
      <c r="C347" s="311" t="s">
        <v>358</v>
      </c>
      <c r="D347" s="312" t="s">
        <v>359</v>
      </c>
      <c r="E347" s="311" t="s">
        <v>655</v>
      </c>
      <c r="F347" s="312" t="s">
        <v>656</v>
      </c>
      <c r="G347" s="311" t="s">
        <v>1347</v>
      </c>
      <c r="H347" s="311" t="s">
        <v>1348</v>
      </c>
      <c r="I347" s="313">
        <v>18.599999999999998</v>
      </c>
      <c r="J347" s="313">
        <v>120</v>
      </c>
      <c r="K347" s="314">
        <v>2232</v>
      </c>
    </row>
    <row r="348" spans="1:11" ht="14.4" customHeight="1" x14ac:dyDescent="0.3">
      <c r="A348" s="309" t="s">
        <v>350</v>
      </c>
      <c r="B348" s="310" t="s">
        <v>352</v>
      </c>
      <c r="C348" s="311" t="s">
        <v>358</v>
      </c>
      <c r="D348" s="312" t="s">
        <v>359</v>
      </c>
      <c r="E348" s="311" t="s">
        <v>655</v>
      </c>
      <c r="F348" s="312" t="s">
        <v>656</v>
      </c>
      <c r="G348" s="311" t="s">
        <v>1349</v>
      </c>
      <c r="H348" s="311" t="s">
        <v>1350</v>
      </c>
      <c r="I348" s="313">
        <v>18.600000000000001</v>
      </c>
      <c r="J348" s="313">
        <v>80</v>
      </c>
      <c r="K348" s="314">
        <v>1488</v>
      </c>
    </row>
    <row r="349" spans="1:11" ht="14.4" customHeight="1" x14ac:dyDescent="0.3">
      <c r="A349" s="309" t="s">
        <v>350</v>
      </c>
      <c r="B349" s="310" t="s">
        <v>352</v>
      </c>
      <c r="C349" s="311" t="s">
        <v>358</v>
      </c>
      <c r="D349" s="312" t="s">
        <v>359</v>
      </c>
      <c r="E349" s="311" t="s">
        <v>655</v>
      </c>
      <c r="F349" s="312" t="s">
        <v>656</v>
      </c>
      <c r="G349" s="311" t="s">
        <v>1351</v>
      </c>
      <c r="H349" s="311" t="s">
        <v>1352</v>
      </c>
      <c r="I349" s="313">
        <v>20.7</v>
      </c>
      <c r="J349" s="313">
        <v>60</v>
      </c>
      <c r="K349" s="314">
        <v>1242</v>
      </c>
    </row>
    <row r="350" spans="1:11" ht="14.4" customHeight="1" x14ac:dyDescent="0.3">
      <c r="A350" s="309" t="s">
        <v>350</v>
      </c>
      <c r="B350" s="310" t="s">
        <v>352</v>
      </c>
      <c r="C350" s="311" t="s">
        <v>358</v>
      </c>
      <c r="D350" s="312" t="s">
        <v>359</v>
      </c>
      <c r="E350" s="311" t="s">
        <v>655</v>
      </c>
      <c r="F350" s="312" t="s">
        <v>656</v>
      </c>
      <c r="G350" s="311" t="s">
        <v>1353</v>
      </c>
      <c r="H350" s="311" t="s">
        <v>1354</v>
      </c>
      <c r="I350" s="313">
        <v>6461.55</v>
      </c>
      <c r="J350" s="313">
        <v>1</v>
      </c>
      <c r="K350" s="314">
        <v>6461.55</v>
      </c>
    </row>
    <row r="351" spans="1:11" ht="14.4" customHeight="1" x14ac:dyDescent="0.3">
      <c r="A351" s="309" t="s">
        <v>350</v>
      </c>
      <c r="B351" s="310" t="s">
        <v>352</v>
      </c>
      <c r="C351" s="311" t="s">
        <v>358</v>
      </c>
      <c r="D351" s="312" t="s">
        <v>359</v>
      </c>
      <c r="E351" s="311" t="s">
        <v>655</v>
      </c>
      <c r="F351" s="312" t="s">
        <v>656</v>
      </c>
      <c r="G351" s="311" t="s">
        <v>1355</v>
      </c>
      <c r="H351" s="311" t="s">
        <v>1356</v>
      </c>
      <c r="I351" s="313">
        <v>1644.4749999999999</v>
      </c>
      <c r="J351" s="313">
        <v>3</v>
      </c>
      <c r="K351" s="314">
        <v>4933.45</v>
      </c>
    </row>
    <row r="352" spans="1:11" ht="14.4" customHeight="1" x14ac:dyDescent="0.3">
      <c r="A352" s="309" t="s">
        <v>350</v>
      </c>
      <c r="B352" s="310" t="s">
        <v>352</v>
      </c>
      <c r="C352" s="311" t="s">
        <v>358</v>
      </c>
      <c r="D352" s="312" t="s">
        <v>359</v>
      </c>
      <c r="E352" s="311" t="s">
        <v>655</v>
      </c>
      <c r="F352" s="312" t="s">
        <v>656</v>
      </c>
      <c r="G352" s="311" t="s">
        <v>1357</v>
      </c>
      <c r="H352" s="311" t="s">
        <v>1358</v>
      </c>
      <c r="I352" s="313">
        <v>1686.855</v>
      </c>
      <c r="J352" s="313">
        <v>2</v>
      </c>
      <c r="K352" s="314">
        <v>3373.71</v>
      </c>
    </row>
    <row r="353" spans="1:11" ht="14.4" customHeight="1" x14ac:dyDescent="0.3">
      <c r="A353" s="309" t="s">
        <v>350</v>
      </c>
      <c r="B353" s="310" t="s">
        <v>352</v>
      </c>
      <c r="C353" s="311" t="s">
        <v>358</v>
      </c>
      <c r="D353" s="312" t="s">
        <v>359</v>
      </c>
      <c r="E353" s="311" t="s">
        <v>655</v>
      </c>
      <c r="F353" s="312" t="s">
        <v>656</v>
      </c>
      <c r="G353" s="311" t="s">
        <v>1359</v>
      </c>
      <c r="H353" s="311" t="s">
        <v>1360</v>
      </c>
      <c r="I353" s="313">
        <v>2237</v>
      </c>
      <c r="J353" s="313">
        <v>1</v>
      </c>
      <c r="K353" s="314">
        <v>2237</v>
      </c>
    </row>
    <row r="354" spans="1:11" ht="14.4" customHeight="1" x14ac:dyDescent="0.3">
      <c r="A354" s="309" t="s">
        <v>350</v>
      </c>
      <c r="B354" s="310" t="s">
        <v>352</v>
      </c>
      <c r="C354" s="311" t="s">
        <v>358</v>
      </c>
      <c r="D354" s="312" t="s">
        <v>359</v>
      </c>
      <c r="E354" s="311" t="s">
        <v>655</v>
      </c>
      <c r="F354" s="312" t="s">
        <v>656</v>
      </c>
      <c r="G354" s="311" t="s">
        <v>1361</v>
      </c>
      <c r="H354" s="311" t="s">
        <v>1362</v>
      </c>
      <c r="I354" s="313">
        <v>21.466666666666669</v>
      </c>
      <c r="J354" s="313">
        <v>120</v>
      </c>
      <c r="K354" s="314">
        <v>2484</v>
      </c>
    </row>
    <row r="355" spans="1:11" ht="14.4" customHeight="1" x14ac:dyDescent="0.3">
      <c r="A355" s="309" t="s">
        <v>350</v>
      </c>
      <c r="B355" s="310" t="s">
        <v>352</v>
      </c>
      <c r="C355" s="311" t="s">
        <v>358</v>
      </c>
      <c r="D355" s="312" t="s">
        <v>359</v>
      </c>
      <c r="E355" s="311" t="s">
        <v>655</v>
      </c>
      <c r="F355" s="312" t="s">
        <v>656</v>
      </c>
      <c r="G355" s="311" t="s">
        <v>1363</v>
      </c>
      <c r="H355" s="311" t="s">
        <v>1364</v>
      </c>
      <c r="I355" s="313">
        <v>9.2050000000000001</v>
      </c>
      <c r="J355" s="313">
        <v>60</v>
      </c>
      <c r="K355" s="314">
        <v>552.29999999999995</v>
      </c>
    </row>
    <row r="356" spans="1:11" ht="14.4" customHeight="1" x14ac:dyDescent="0.3">
      <c r="A356" s="309" t="s">
        <v>350</v>
      </c>
      <c r="B356" s="310" t="s">
        <v>352</v>
      </c>
      <c r="C356" s="311" t="s">
        <v>358</v>
      </c>
      <c r="D356" s="312" t="s">
        <v>359</v>
      </c>
      <c r="E356" s="311" t="s">
        <v>655</v>
      </c>
      <c r="F356" s="312" t="s">
        <v>656</v>
      </c>
      <c r="G356" s="311" t="s">
        <v>1365</v>
      </c>
      <c r="H356" s="311" t="s">
        <v>1366</v>
      </c>
      <c r="I356" s="313">
        <v>765</v>
      </c>
      <c r="J356" s="313">
        <v>1</v>
      </c>
      <c r="K356" s="314">
        <v>765</v>
      </c>
    </row>
    <row r="357" spans="1:11" ht="14.4" customHeight="1" x14ac:dyDescent="0.3">
      <c r="A357" s="309" t="s">
        <v>350</v>
      </c>
      <c r="B357" s="310" t="s">
        <v>352</v>
      </c>
      <c r="C357" s="311" t="s">
        <v>358</v>
      </c>
      <c r="D357" s="312" t="s">
        <v>359</v>
      </c>
      <c r="E357" s="311" t="s">
        <v>655</v>
      </c>
      <c r="F357" s="312" t="s">
        <v>656</v>
      </c>
      <c r="G357" s="311" t="s">
        <v>1367</v>
      </c>
      <c r="H357" s="311" t="s">
        <v>1368</v>
      </c>
      <c r="I357" s="313">
        <v>33.06666666666667</v>
      </c>
      <c r="J357" s="313">
        <v>14</v>
      </c>
      <c r="K357" s="314">
        <v>461.02</v>
      </c>
    </row>
    <row r="358" spans="1:11" ht="14.4" customHeight="1" x14ac:dyDescent="0.3">
      <c r="A358" s="309" t="s">
        <v>350</v>
      </c>
      <c r="B358" s="310" t="s">
        <v>352</v>
      </c>
      <c r="C358" s="311" t="s">
        <v>358</v>
      </c>
      <c r="D358" s="312" t="s">
        <v>359</v>
      </c>
      <c r="E358" s="311" t="s">
        <v>655</v>
      </c>
      <c r="F358" s="312" t="s">
        <v>656</v>
      </c>
      <c r="G358" s="311" t="s">
        <v>1369</v>
      </c>
      <c r="H358" s="311" t="s">
        <v>1370</v>
      </c>
      <c r="I358" s="313">
        <v>3.48</v>
      </c>
      <c r="J358" s="313">
        <v>360</v>
      </c>
      <c r="K358" s="314">
        <v>1253.8</v>
      </c>
    </row>
    <row r="359" spans="1:11" ht="14.4" customHeight="1" x14ac:dyDescent="0.3">
      <c r="A359" s="309" t="s">
        <v>350</v>
      </c>
      <c r="B359" s="310" t="s">
        <v>352</v>
      </c>
      <c r="C359" s="311" t="s">
        <v>358</v>
      </c>
      <c r="D359" s="312" t="s">
        <v>359</v>
      </c>
      <c r="E359" s="311" t="s">
        <v>655</v>
      </c>
      <c r="F359" s="312" t="s">
        <v>656</v>
      </c>
      <c r="G359" s="311" t="s">
        <v>1371</v>
      </c>
      <c r="H359" s="311" t="s">
        <v>1372</v>
      </c>
      <c r="I359" s="313">
        <v>262.65999999999997</v>
      </c>
      <c r="J359" s="313">
        <v>12</v>
      </c>
      <c r="K359" s="314">
        <v>3151.8999999999996</v>
      </c>
    </row>
    <row r="360" spans="1:11" ht="14.4" customHeight="1" x14ac:dyDescent="0.3">
      <c r="A360" s="309" t="s">
        <v>350</v>
      </c>
      <c r="B360" s="310" t="s">
        <v>352</v>
      </c>
      <c r="C360" s="311" t="s">
        <v>358</v>
      </c>
      <c r="D360" s="312" t="s">
        <v>359</v>
      </c>
      <c r="E360" s="311" t="s">
        <v>655</v>
      </c>
      <c r="F360" s="312" t="s">
        <v>656</v>
      </c>
      <c r="G360" s="311" t="s">
        <v>1373</v>
      </c>
      <c r="H360" s="311" t="s">
        <v>1374</v>
      </c>
      <c r="I360" s="313">
        <v>256.51</v>
      </c>
      <c r="J360" s="313">
        <v>12</v>
      </c>
      <c r="K360" s="314">
        <v>3078.1</v>
      </c>
    </row>
    <row r="361" spans="1:11" ht="14.4" customHeight="1" x14ac:dyDescent="0.3">
      <c r="A361" s="309" t="s">
        <v>350</v>
      </c>
      <c r="B361" s="310" t="s">
        <v>352</v>
      </c>
      <c r="C361" s="311" t="s">
        <v>358</v>
      </c>
      <c r="D361" s="312" t="s">
        <v>359</v>
      </c>
      <c r="E361" s="311" t="s">
        <v>655</v>
      </c>
      <c r="F361" s="312" t="s">
        <v>656</v>
      </c>
      <c r="G361" s="311" t="s">
        <v>1375</v>
      </c>
      <c r="H361" s="311" t="s">
        <v>1376</v>
      </c>
      <c r="I361" s="313">
        <v>2233.48</v>
      </c>
      <c r="J361" s="313">
        <v>1</v>
      </c>
      <c r="K361" s="314">
        <v>2233.48</v>
      </c>
    </row>
    <row r="362" spans="1:11" ht="14.4" customHeight="1" x14ac:dyDescent="0.3">
      <c r="A362" s="309" t="s">
        <v>350</v>
      </c>
      <c r="B362" s="310" t="s">
        <v>352</v>
      </c>
      <c r="C362" s="311" t="s">
        <v>358</v>
      </c>
      <c r="D362" s="312" t="s">
        <v>359</v>
      </c>
      <c r="E362" s="311" t="s">
        <v>655</v>
      </c>
      <c r="F362" s="312" t="s">
        <v>656</v>
      </c>
      <c r="G362" s="311" t="s">
        <v>1377</v>
      </c>
      <c r="H362" s="311" t="s">
        <v>1378</v>
      </c>
      <c r="I362" s="313">
        <v>45.98</v>
      </c>
      <c r="J362" s="313">
        <v>5</v>
      </c>
      <c r="K362" s="314">
        <v>229.9</v>
      </c>
    </row>
    <row r="363" spans="1:11" ht="14.4" customHeight="1" x14ac:dyDescent="0.3">
      <c r="A363" s="309" t="s">
        <v>350</v>
      </c>
      <c r="B363" s="310" t="s">
        <v>352</v>
      </c>
      <c r="C363" s="311" t="s">
        <v>358</v>
      </c>
      <c r="D363" s="312" t="s">
        <v>359</v>
      </c>
      <c r="E363" s="311" t="s">
        <v>655</v>
      </c>
      <c r="F363" s="312" t="s">
        <v>656</v>
      </c>
      <c r="G363" s="311" t="s">
        <v>1379</v>
      </c>
      <c r="H363" s="311" t="s">
        <v>1380</v>
      </c>
      <c r="I363" s="313">
        <v>158.62</v>
      </c>
      <c r="J363" s="313">
        <v>13</v>
      </c>
      <c r="K363" s="314">
        <v>2062.02</v>
      </c>
    </row>
    <row r="364" spans="1:11" ht="14.4" customHeight="1" x14ac:dyDescent="0.3">
      <c r="A364" s="309" t="s">
        <v>350</v>
      </c>
      <c r="B364" s="310" t="s">
        <v>352</v>
      </c>
      <c r="C364" s="311" t="s">
        <v>358</v>
      </c>
      <c r="D364" s="312" t="s">
        <v>359</v>
      </c>
      <c r="E364" s="311" t="s">
        <v>655</v>
      </c>
      <c r="F364" s="312" t="s">
        <v>656</v>
      </c>
      <c r="G364" s="311" t="s">
        <v>1381</v>
      </c>
      <c r="H364" s="311" t="s">
        <v>1382</v>
      </c>
      <c r="I364" s="313">
        <v>18.600000000000001</v>
      </c>
      <c r="J364" s="313">
        <v>30</v>
      </c>
      <c r="K364" s="314">
        <v>558</v>
      </c>
    </row>
    <row r="365" spans="1:11" ht="14.4" customHeight="1" x14ac:dyDescent="0.3">
      <c r="A365" s="309" t="s">
        <v>350</v>
      </c>
      <c r="B365" s="310" t="s">
        <v>352</v>
      </c>
      <c r="C365" s="311" t="s">
        <v>358</v>
      </c>
      <c r="D365" s="312" t="s">
        <v>359</v>
      </c>
      <c r="E365" s="311" t="s">
        <v>655</v>
      </c>
      <c r="F365" s="312" t="s">
        <v>656</v>
      </c>
      <c r="G365" s="311" t="s">
        <v>1383</v>
      </c>
      <c r="H365" s="311" t="s">
        <v>1384</v>
      </c>
      <c r="I365" s="313">
        <v>18.600000000000001</v>
      </c>
      <c r="J365" s="313">
        <v>50</v>
      </c>
      <c r="K365" s="314">
        <v>930</v>
      </c>
    </row>
    <row r="366" spans="1:11" ht="14.4" customHeight="1" x14ac:dyDescent="0.3">
      <c r="A366" s="309" t="s">
        <v>350</v>
      </c>
      <c r="B366" s="310" t="s">
        <v>352</v>
      </c>
      <c r="C366" s="311" t="s">
        <v>358</v>
      </c>
      <c r="D366" s="312" t="s">
        <v>359</v>
      </c>
      <c r="E366" s="311" t="s">
        <v>655</v>
      </c>
      <c r="F366" s="312" t="s">
        <v>656</v>
      </c>
      <c r="G366" s="311" t="s">
        <v>1385</v>
      </c>
      <c r="H366" s="311" t="s">
        <v>1386</v>
      </c>
      <c r="I366" s="313">
        <v>18.600000000000001</v>
      </c>
      <c r="J366" s="313">
        <v>80</v>
      </c>
      <c r="K366" s="314">
        <v>1488</v>
      </c>
    </row>
    <row r="367" spans="1:11" ht="14.4" customHeight="1" x14ac:dyDescent="0.3">
      <c r="A367" s="309" t="s">
        <v>350</v>
      </c>
      <c r="B367" s="310" t="s">
        <v>352</v>
      </c>
      <c r="C367" s="311" t="s">
        <v>358</v>
      </c>
      <c r="D367" s="312" t="s">
        <v>359</v>
      </c>
      <c r="E367" s="311" t="s">
        <v>655</v>
      </c>
      <c r="F367" s="312" t="s">
        <v>656</v>
      </c>
      <c r="G367" s="311" t="s">
        <v>1387</v>
      </c>
      <c r="H367" s="311" t="s">
        <v>1388</v>
      </c>
      <c r="I367" s="313">
        <v>18.600000000000001</v>
      </c>
      <c r="J367" s="313">
        <v>30</v>
      </c>
      <c r="K367" s="314">
        <v>558</v>
      </c>
    </row>
    <row r="368" spans="1:11" ht="14.4" customHeight="1" x14ac:dyDescent="0.3">
      <c r="A368" s="309" t="s">
        <v>350</v>
      </c>
      <c r="B368" s="310" t="s">
        <v>352</v>
      </c>
      <c r="C368" s="311" t="s">
        <v>358</v>
      </c>
      <c r="D368" s="312" t="s">
        <v>359</v>
      </c>
      <c r="E368" s="311" t="s">
        <v>655</v>
      </c>
      <c r="F368" s="312" t="s">
        <v>656</v>
      </c>
      <c r="G368" s="311" t="s">
        <v>1389</v>
      </c>
      <c r="H368" s="311" t="s">
        <v>1390</v>
      </c>
      <c r="I368" s="313">
        <v>605</v>
      </c>
      <c r="J368" s="313">
        <v>2</v>
      </c>
      <c r="K368" s="314">
        <v>1210</v>
      </c>
    </row>
    <row r="369" spans="1:11" ht="14.4" customHeight="1" x14ac:dyDescent="0.3">
      <c r="A369" s="309" t="s">
        <v>350</v>
      </c>
      <c r="B369" s="310" t="s">
        <v>352</v>
      </c>
      <c r="C369" s="311" t="s">
        <v>358</v>
      </c>
      <c r="D369" s="312" t="s">
        <v>359</v>
      </c>
      <c r="E369" s="311" t="s">
        <v>655</v>
      </c>
      <c r="F369" s="312" t="s">
        <v>656</v>
      </c>
      <c r="G369" s="311" t="s">
        <v>1391</v>
      </c>
      <c r="H369" s="311" t="s">
        <v>1392</v>
      </c>
      <c r="I369" s="313">
        <v>61.38</v>
      </c>
      <c r="J369" s="313">
        <v>10</v>
      </c>
      <c r="K369" s="314">
        <v>613.79999999999995</v>
      </c>
    </row>
    <row r="370" spans="1:11" ht="14.4" customHeight="1" x14ac:dyDescent="0.3">
      <c r="A370" s="309" t="s">
        <v>350</v>
      </c>
      <c r="B370" s="310" t="s">
        <v>352</v>
      </c>
      <c r="C370" s="311" t="s">
        <v>358</v>
      </c>
      <c r="D370" s="312" t="s">
        <v>359</v>
      </c>
      <c r="E370" s="311" t="s">
        <v>655</v>
      </c>
      <c r="F370" s="312" t="s">
        <v>656</v>
      </c>
      <c r="G370" s="311" t="s">
        <v>1393</v>
      </c>
      <c r="H370" s="311" t="s">
        <v>1394</v>
      </c>
      <c r="I370" s="313">
        <v>156.11000000000001</v>
      </c>
      <c r="J370" s="313">
        <v>5</v>
      </c>
      <c r="K370" s="314">
        <v>780.55</v>
      </c>
    </row>
    <row r="371" spans="1:11" ht="14.4" customHeight="1" x14ac:dyDescent="0.3">
      <c r="A371" s="309" t="s">
        <v>350</v>
      </c>
      <c r="B371" s="310" t="s">
        <v>352</v>
      </c>
      <c r="C371" s="311" t="s">
        <v>358</v>
      </c>
      <c r="D371" s="312" t="s">
        <v>359</v>
      </c>
      <c r="E371" s="311" t="s">
        <v>655</v>
      </c>
      <c r="F371" s="312" t="s">
        <v>656</v>
      </c>
      <c r="G371" s="311" t="s">
        <v>1395</v>
      </c>
      <c r="H371" s="311" t="s">
        <v>1396</v>
      </c>
      <c r="I371" s="313">
        <v>2329.2399999999998</v>
      </c>
      <c r="J371" s="313">
        <v>1</v>
      </c>
      <c r="K371" s="314">
        <v>2329.2399999999998</v>
      </c>
    </row>
    <row r="372" spans="1:11" ht="14.4" customHeight="1" x14ac:dyDescent="0.3">
      <c r="A372" s="309" t="s">
        <v>350</v>
      </c>
      <c r="B372" s="310" t="s">
        <v>352</v>
      </c>
      <c r="C372" s="311" t="s">
        <v>358</v>
      </c>
      <c r="D372" s="312" t="s">
        <v>359</v>
      </c>
      <c r="E372" s="311" t="s">
        <v>655</v>
      </c>
      <c r="F372" s="312" t="s">
        <v>656</v>
      </c>
      <c r="G372" s="311" t="s">
        <v>1397</v>
      </c>
      <c r="H372" s="311" t="s">
        <v>1398</v>
      </c>
      <c r="I372" s="313">
        <v>1454.24</v>
      </c>
      <c r="J372" s="313">
        <v>1</v>
      </c>
      <c r="K372" s="314">
        <v>1454.24</v>
      </c>
    </row>
    <row r="373" spans="1:11" ht="14.4" customHeight="1" x14ac:dyDescent="0.3">
      <c r="A373" s="309" t="s">
        <v>350</v>
      </c>
      <c r="B373" s="310" t="s">
        <v>352</v>
      </c>
      <c r="C373" s="311" t="s">
        <v>358</v>
      </c>
      <c r="D373" s="312" t="s">
        <v>359</v>
      </c>
      <c r="E373" s="311" t="s">
        <v>655</v>
      </c>
      <c r="F373" s="312" t="s">
        <v>656</v>
      </c>
      <c r="G373" s="311" t="s">
        <v>1399</v>
      </c>
      <c r="H373" s="311" t="s">
        <v>1400</v>
      </c>
      <c r="I373" s="313">
        <v>170.815</v>
      </c>
      <c r="J373" s="313">
        <v>16</v>
      </c>
      <c r="K373" s="314">
        <v>2733</v>
      </c>
    </row>
    <row r="374" spans="1:11" ht="14.4" customHeight="1" x14ac:dyDescent="0.3">
      <c r="A374" s="309" t="s">
        <v>350</v>
      </c>
      <c r="B374" s="310" t="s">
        <v>352</v>
      </c>
      <c r="C374" s="311" t="s">
        <v>358</v>
      </c>
      <c r="D374" s="312" t="s">
        <v>359</v>
      </c>
      <c r="E374" s="311" t="s">
        <v>655</v>
      </c>
      <c r="F374" s="312" t="s">
        <v>656</v>
      </c>
      <c r="G374" s="311" t="s">
        <v>1401</v>
      </c>
      <c r="H374" s="311" t="s">
        <v>1402</v>
      </c>
      <c r="I374" s="313">
        <v>170.4</v>
      </c>
      <c r="J374" s="313">
        <v>59</v>
      </c>
      <c r="K374" s="314">
        <v>10034.24</v>
      </c>
    </row>
    <row r="375" spans="1:11" ht="14.4" customHeight="1" x14ac:dyDescent="0.3">
      <c r="A375" s="309" t="s">
        <v>350</v>
      </c>
      <c r="B375" s="310" t="s">
        <v>352</v>
      </c>
      <c r="C375" s="311" t="s">
        <v>358</v>
      </c>
      <c r="D375" s="312" t="s">
        <v>359</v>
      </c>
      <c r="E375" s="311" t="s">
        <v>655</v>
      </c>
      <c r="F375" s="312" t="s">
        <v>656</v>
      </c>
      <c r="G375" s="311" t="s">
        <v>1403</v>
      </c>
      <c r="H375" s="311" t="s">
        <v>1404</v>
      </c>
      <c r="I375" s="313">
        <v>1644.5</v>
      </c>
      <c r="J375" s="313">
        <v>6</v>
      </c>
      <c r="K375" s="314">
        <v>9867</v>
      </c>
    </row>
    <row r="376" spans="1:11" ht="14.4" customHeight="1" x14ac:dyDescent="0.3">
      <c r="A376" s="309" t="s">
        <v>350</v>
      </c>
      <c r="B376" s="310" t="s">
        <v>352</v>
      </c>
      <c r="C376" s="311" t="s">
        <v>358</v>
      </c>
      <c r="D376" s="312" t="s">
        <v>359</v>
      </c>
      <c r="E376" s="311" t="s">
        <v>655</v>
      </c>
      <c r="F376" s="312" t="s">
        <v>656</v>
      </c>
      <c r="G376" s="311" t="s">
        <v>1405</v>
      </c>
      <c r="H376" s="311" t="s">
        <v>1406</v>
      </c>
      <c r="I376" s="313">
        <v>543.35374999999999</v>
      </c>
      <c r="J376" s="313">
        <v>26</v>
      </c>
      <c r="K376" s="314">
        <v>14100.189999999997</v>
      </c>
    </row>
    <row r="377" spans="1:11" ht="14.4" customHeight="1" x14ac:dyDescent="0.3">
      <c r="A377" s="309" t="s">
        <v>350</v>
      </c>
      <c r="B377" s="310" t="s">
        <v>352</v>
      </c>
      <c r="C377" s="311" t="s">
        <v>358</v>
      </c>
      <c r="D377" s="312" t="s">
        <v>359</v>
      </c>
      <c r="E377" s="311" t="s">
        <v>655</v>
      </c>
      <c r="F377" s="312" t="s">
        <v>656</v>
      </c>
      <c r="G377" s="311" t="s">
        <v>1407</v>
      </c>
      <c r="H377" s="311" t="s">
        <v>1408</v>
      </c>
      <c r="I377" s="313">
        <v>682.33</v>
      </c>
      <c r="J377" s="313">
        <v>2</v>
      </c>
      <c r="K377" s="314">
        <v>1364.66</v>
      </c>
    </row>
    <row r="378" spans="1:11" ht="14.4" customHeight="1" x14ac:dyDescent="0.3">
      <c r="A378" s="309" t="s">
        <v>350</v>
      </c>
      <c r="B378" s="310" t="s">
        <v>352</v>
      </c>
      <c r="C378" s="311" t="s">
        <v>358</v>
      </c>
      <c r="D378" s="312" t="s">
        <v>359</v>
      </c>
      <c r="E378" s="311" t="s">
        <v>655</v>
      </c>
      <c r="F378" s="312" t="s">
        <v>656</v>
      </c>
      <c r="G378" s="311" t="s">
        <v>1409</v>
      </c>
      <c r="H378" s="311" t="s">
        <v>1410</v>
      </c>
      <c r="I378" s="313">
        <v>939.75</v>
      </c>
      <c r="J378" s="313">
        <v>2</v>
      </c>
      <c r="K378" s="314">
        <v>1879.5</v>
      </c>
    </row>
    <row r="379" spans="1:11" ht="14.4" customHeight="1" x14ac:dyDescent="0.3">
      <c r="A379" s="309" t="s">
        <v>350</v>
      </c>
      <c r="B379" s="310" t="s">
        <v>352</v>
      </c>
      <c r="C379" s="311" t="s">
        <v>358</v>
      </c>
      <c r="D379" s="312" t="s">
        <v>359</v>
      </c>
      <c r="E379" s="311" t="s">
        <v>655</v>
      </c>
      <c r="F379" s="312" t="s">
        <v>656</v>
      </c>
      <c r="G379" s="311" t="s">
        <v>1411</v>
      </c>
      <c r="H379" s="311" t="s">
        <v>1412</v>
      </c>
      <c r="I379" s="313">
        <v>277.07</v>
      </c>
      <c r="J379" s="313">
        <v>1</v>
      </c>
      <c r="K379" s="314">
        <v>277.07</v>
      </c>
    </row>
    <row r="380" spans="1:11" ht="14.4" customHeight="1" x14ac:dyDescent="0.3">
      <c r="A380" s="309" t="s">
        <v>350</v>
      </c>
      <c r="B380" s="310" t="s">
        <v>352</v>
      </c>
      <c r="C380" s="311" t="s">
        <v>358</v>
      </c>
      <c r="D380" s="312" t="s">
        <v>359</v>
      </c>
      <c r="E380" s="311" t="s">
        <v>655</v>
      </c>
      <c r="F380" s="312" t="s">
        <v>656</v>
      </c>
      <c r="G380" s="311" t="s">
        <v>1413</v>
      </c>
      <c r="H380" s="311" t="s">
        <v>1414</v>
      </c>
      <c r="I380" s="313">
        <v>738.1</v>
      </c>
      <c r="J380" s="313">
        <v>1</v>
      </c>
      <c r="K380" s="314">
        <v>738.1</v>
      </c>
    </row>
    <row r="381" spans="1:11" ht="14.4" customHeight="1" x14ac:dyDescent="0.3">
      <c r="A381" s="309" t="s">
        <v>350</v>
      </c>
      <c r="B381" s="310" t="s">
        <v>352</v>
      </c>
      <c r="C381" s="311" t="s">
        <v>358</v>
      </c>
      <c r="D381" s="312" t="s">
        <v>359</v>
      </c>
      <c r="E381" s="311" t="s">
        <v>655</v>
      </c>
      <c r="F381" s="312" t="s">
        <v>656</v>
      </c>
      <c r="G381" s="311" t="s">
        <v>1415</v>
      </c>
      <c r="H381" s="311" t="s">
        <v>1416</v>
      </c>
      <c r="I381" s="313">
        <v>2405.69</v>
      </c>
      <c r="J381" s="313">
        <v>1</v>
      </c>
      <c r="K381" s="314">
        <v>2405.69</v>
      </c>
    </row>
    <row r="382" spans="1:11" ht="14.4" customHeight="1" x14ac:dyDescent="0.3">
      <c r="A382" s="309" t="s">
        <v>350</v>
      </c>
      <c r="B382" s="310" t="s">
        <v>352</v>
      </c>
      <c r="C382" s="311" t="s">
        <v>358</v>
      </c>
      <c r="D382" s="312" t="s">
        <v>359</v>
      </c>
      <c r="E382" s="311" t="s">
        <v>655</v>
      </c>
      <c r="F382" s="312" t="s">
        <v>656</v>
      </c>
      <c r="G382" s="311" t="s">
        <v>1417</v>
      </c>
      <c r="H382" s="311" t="s">
        <v>1418</v>
      </c>
      <c r="I382" s="313">
        <v>1786.56</v>
      </c>
      <c r="J382" s="313">
        <v>1</v>
      </c>
      <c r="K382" s="314">
        <v>1786.56</v>
      </c>
    </row>
    <row r="383" spans="1:11" ht="14.4" customHeight="1" x14ac:dyDescent="0.3">
      <c r="A383" s="309" t="s">
        <v>350</v>
      </c>
      <c r="B383" s="310" t="s">
        <v>352</v>
      </c>
      <c r="C383" s="311" t="s">
        <v>358</v>
      </c>
      <c r="D383" s="312" t="s">
        <v>359</v>
      </c>
      <c r="E383" s="311" t="s">
        <v>655</v>
      </c>
      <c r="F383" s="312" t="s">
        <v>656</v>
      </c>
      <c r="G383" s="311" t="s">
        <v>1419</v>
      </c>
      <c r="H383" s="311" t="s">
        <v>1420</v>
      </c>
      <c r="I383" s="313">
        <v>1612.8</v>
      </c>
      <c r="J383" s="313">
        <v>1</v>
      </c>
      <c r="K383" s="314">
        <v>1612.8</v>
      </c>
    </row>
    <row r="384" spans="1:11" ht="14.4" customHeight="1" x14ac:dyDescent="0.3">
      <c r="A384" s="309" t="s">
        <v>350</v>
      </c>
      <c r="B384" s="310" t="s">
        <v>352</v>
      </c>
      <c r="C384" s="311" t="s">
        <v>358</v>
      </c>
      <c r="D384" s="312" t="s">
        <v>359</v>
      </c>
      <c r="E384" s="311" t="s">
        <v>655</v>
      </c>
      <c r="F384" s="312" t="s">
        <v>656</v>
      </c>
      <c r="G384" s="311" t="s">
        <v>1421</v>
      </c>
      <c r="H384" s="311" t="s">
        <v>1422</v>
      </c>
      <c r="I384" s="313">
        <v>22.32</v>
      </c>
      <c r="J384" s="313">
        <v>90</v>
      </c>
      <c r="K384" s="314">
        <v>2008.8000000000002</v>
      </c>
    </row>
    <row r="385" spans="1:11" ht="14.4" customHeight="1" x14ac:dyDescent="0.3">
      <c r="A385" s="309" t="s">
        <v>350</v>
      </c>
      <c r="B385" s="310" t="s">
        <v>352</v>
      </c>
      <c r="C385" s="311" t="s">
        <v>358</v>
      </c>
      <c r="D385" s="312" t="s">
        <v>359</v>
      </c>
      <c r="E385" s="311" t="s">
        <v>655</v>
      </c>
      <c r="F385" s="312" t="s">
        <v>656</v>
      </c>
      <c r="G385" s="311" t="s">
        <v>1423</v>
      </c>
      <c r="H385" s="311" t="s">
        <v>1424</v>
      </c>
      <c r="I385" s="313">
        <v>41.524444444444441</v>
      </c>
      <c r="J385" s="313">
        <v>180</v>
      </c>
      <c r="K385" s="314">
        <v>8043.6</v>
      </c>
    </row>
    <row r="386" spans="1:11" ht="14.4" customHeight="1" x14ac:dyDescent="0.3">
      <c r="A386" s="309" t="s">
        <v>350</v>
      </c>
      <c r="B386" s="310" t="s">
        <v>352</v>
      </c>
      <c r="C386" s="311" t="s">
        <v>358</v>
      </c>
      <c r="D386" s="312" t="s">
        <v>359</v>
      </c>
      <c r="E386" s="311" t="s">
        <v>655</v>
      </c>
      <c r="F386" s="312" t="s">
        <v>656</v>
      </c>
      <c r="G386" s="311" t="s">
        <v>1425</v>
      </c>
      <c r="H386" s="311" t="s">
        <v>1426</v>
      </c>
      <c r="I386" s="313">
        <v>9.2050000000000001</v>
      </c>
      <c r="J386" s="313">
        <v>60</v>
      </c>
      <c r="K386" s="314">
        <v>552.29999999999995</v>
      </c>
    </row>
    <row r="387" spans="1:11" ht="14.4" customHeight="1" x14ac:dyDescent="0.3">
      <c r="A387" s="309" t="s">
        <v>350</v>
      </c>
      <c r="B387" s="310" t="s">
        <v>352</v>
      </c>
      <c r="C387" s="311" t="s">
        <v>358</v>
      </c>
      <c r="D387" s="312" t="s">
        <v>359</v>
      </c>
      <c r="E387" s="311" t="s">
        <v>655</v>
      </c>
      <c r="F387" s="312" t="s">
        <v>656</v>
      </c>
      <c r="G387" s="311" t="s">
        <v>1427</v>
      </c>
      <c r="H387" s="311" t="s">
        <v>1428</v>
      </c>
      <c r="I387" s="313">
        <v>455.8</v>
      </c>
      <c r="J387" s="313">
        <v>2</v>
      </c>
      <c r="K387" s="314">
        <v>911.59</v>
      </c>
    </row>
    <row r="388" spans="1:11" ht="14.4" customHeight="1" x14ac:dyDescent="0.3">
      <c r="A388" s="309" t="s">
        <v>350</v>
      </c>
      <c r="B388" s="310" t="s">
        <v>352</v>
      </c>
      <c r="C388" s="311" t="s">
        <v>358</v>
      </c>
      <c r="D388" s="312" t="s">
        <v>359</v>
      </c>
      <c r="E388" s="311" t="s">
        <v>655</v>
      </c>
      <c r="F388" s="312" t="s">
        <v>656</v>
      </c>
      <c r="G388" s="311" t="s">
        <v>1429</v>
      </c>
      <c r="H388" s="311" t="s">
        <v>1430</v>
      </c>
      <c r="I388" s="313">
        <v>151.52500000000001</v>
      </c>
      <c r="J388" s="313">
        <v>3</v>
      </c>
      <c r="K388" s="314">
        <v>463.6</v>
      </c>
    </row>
    <row r="389" spans="1:11" ht="14.4" customHeight="1" x14ac:dyDescent="0.3">
      <c r="A389" s="309" t="s">
        <v>350</v>
      </c>
      <c r="B389" s="310" t="s">
        <v>352</v>
      </c>
      <c r="C389" s="311" t="s">
        <v>358</v>
      </c>
      <c r="D389" s="312" t="s">
        <v>359</v>
      </c>
      <c r="E389" s="311" t="s">
        <v>655</v>
      </c>
      <c r="F389" s="312" t="s">
        <v>656</v>
      </c>
      <c r="G389" s="311" t="s">
        <v>1431</v>
      </c>
      <c r="H389" s="311" t="s">
        <v>1432</v>
      </c>
      <c r="I389" s="313">
        <v>626.53666666666675</v>
      </c>
      <c r="J389" s="313">
        <v>5</v>
      </c>
      <c r="K389" s="314">
        <v>3759.2200000000003</v>
      </c>
    </row>
    <row r="390" spans="1:11" ht="14.4" customHeight="1" x14ac:dyDescent="0.3">
      <c r="A390" s="309" t="s">
        <v>350</v>
      </c>
      <c r="B390" s="310" t="s">
        <v>352</v>
      </c>
      <c r="C390" s="311" t="s">
        <v>358</v>
      </c>
      <c r="D390" s="312" t="s">
        <v>359</v>
      </c>
      <c r="E390" s="311" t="s">
        <v>655</v>
      </c>
      <c r="F390" s="312" t="s">
        <v>656</v>
      </c>
      <c r="G390" s="311" t="s">
        <v>1433</v>
      </c>
      <c r="H390" s="311" t="s">
        <v>1434</v>
      </c>
      <c r="I390" s="313">
        <v>1379.27</v>
      </c>
      <c r="J390" s="313">
        <v>1</v>
      </c>
      <c r="K390" s="314">
        <v>1379.27</v>
      </c>
    </row>
    <row r="391" spans="1:11" ht="14.4" customHeight="1" x14ac:dyDescent="0.3">
      <c r="A391" s="309" t="s">
        <v>350</v>
      </c>
      <c r="B391" s="310" t="s">
        <v>352</v>
      </c>
      <c r="C391" s="311" t="s">
        <v>358</v>
      </c>
      <c r="D391" s="312" t="s">
        <v>359</v>
      </c>
      <c r="E391" s="311" t="s">
        <v>655</v>
      </c>
      <c r="F391" s="312" t="s">
        <v>656</v>
      </c>
      <c r="G391" s="311" t="s">
        <v>1435</v>
      </c>
      <c r="H391" s="311" t="s">
        <v>1436</v>
      </c>
      <c r="I391" s="313">
        <v>22.319999999999997</v>
      </c>
      <c r="J391" s="313">
        <v>150</v>
      </c>
      <c r="K391" s="314">
        <v>3348</v>
      </c>
    </row>
    <row r="392" spans="1:11" ht="14.4" customHeight="1" x14ac:dyDescent="0.3">
      <c r="A392" s="309" t="s">
        <v>350</v>
      </c>
      <c r="B392" s="310" t="s">
        <v>352</v>
      </c>
      <c r="C392" s="311" t="s">
        <v>358</v>
      </c>
      <c r="D392" s="312" t="s">
        <v>359</v>
      </c>
      <c r="E392" s="311" t="s">
        <v>655</v>
      </c>
      <c r="F392" s="312" t="s">
        <v>656</v>
      </c>
      <c r="G392" s="311" t="s">
        <v>1437</v>
      </c>
      <c r="H392" s="311" t="s">
        <v>1438</v>
      </c>
      <c r="I392" s="313">
        <v>47.879999999999995</v>
      </c>
      <c r="J392" s="313">
        <v>160</v>
      </c>
      <c r="K392" s="314">
        <v>7561.9</v>
      </c>
    </row>
    <row r="393" spans="1:11" ht="14.4" customHeight="1" x14ac:dyDescent="0.3">
      <c r="A393" s="309" t="s">
        <v>350</v>
      </c>
      <c r="B393" s="310" t="s">
        <v>352</v>
      </c>
      <c r="C393" s="311" t="s">
        <v>358</v>
      </c>
      <c r="D393" s="312" t="s">
        <v>359</v>
      </c>
      <c r="E393" s="311" t="s">
        <v>655</v>
      </c>
      <c r="F393" s="312" t="s">
        <v>656</v>
      </c>
      <c r="G393" s="311" t="s">
        <v>1439</v>
      </c>
      <c r="H393" s="311" t="s">
        <v>1440</v>
      </c>
      <c r="I393" s="313">
        <v>80.771249999999995</v>
      </c>
      <c r="J393" s="313">
        <v>130</v>
      </c>
      <c r="K393" s="314">
        <v>10349.4</v>
      </c>
    </row>
    <row r="394" spans="1:11" ht="14.4" customHeight="1" x14ac:dyDescent="0.3">
      <c r="A394" s="309" t="s">
        <v>350</v>
      </c>
      <c r="B394" s="310" t="s">
        <v>352</v>
      </c>
      <c r="C394" s="311" t="s">
        <v>358</v>
      </c>
      <c r="D394" s="312" t="s">
        <v>359</v>
      </c>
      <c r="E394" s="311" t="s">
        <v>655</v>
      </c>
      <c r="F394" s="312" t="s">
        <v>656</v>
      </c>
      <c r="G394" s="311" t="s">
        <v>1441</v>
      </c>
      <c r="H394" s="311" t="s">
        <v>1442</v>
      </c>
      <c r="I394" s="313">
        <v>51.593333333333334</v>
      </c>
      <c r="J394" s="313">
        <v>50</v>
      </c>
      <c r="K394" s="314">
        <v>3095.5</v>
      </c>
    </row>
    <row r="395" spans="1:11" ht="14.4" customHeight="1" x14ac:dyDescent="0.3">
      <c r="A395" s="309" t="s">
        <v>350</v>
      </c>
      <c r="B395" s="310" t="s">
        <v>352</v>
      </c>
      <c r="C395" s="311" t="s">
        <v>358</v>
      </c>
      <c r="D395" s="312" t="s">
        <v>359</v>
      </c>
      <c r="E395" s="311" t="s">
        <v>655</v>
      </c>
      <c r="F395" s="312" t="s">
        <v>656</v>
      </c>
      <c r="G395" s="311" t="s">
        <v>1443</v>
      </c>
      <c r="H395" s="311" t="s">
        <v>1444</v>
      </c>
      <c r="I395" s="313">
        <v>59.29</v>
      </c>
      <c r="J395" s="313">
        <v>120</v>
      </c>
      <c r="K395" s="314">
        <v>7114.8</v>
      </c>
    </row>
    <row r="396" spans="1:11" ht="14.4" customHeight="1" x14ac:dyDescent="0.3">
      <c r="A396" s="309" t="s">
        <v>350</v>
      </c>
      <c r="B396" s="310" t="s">
        <v>352</v>
      </c>
      <c r="C396" s="311" t="s">
        <v>358</v>
      </c>
      <c r="D396" s="312" t="s">
        <v>359</v>
      </c>
      <c r="E396" s="311" t="s">
        <v>655</v>
      </c>
      <c r="F396" s="312" t="s">
        <v>656</v>
      </c>
      <c r="G396" s="311" t="s">
        <v>1445</v>
      </c>
      <c r="H396" s="311" t="s">
        <v>1446</v>
      </c>
      <c r="I396" s="313">
        <v>1863.28</v>
      </c>
      <c r="J396" s="313">
        <v>1</v>
      </c>
      <c r="K396" s="314">
        <v>1863.28</v>
      </c>
    </row>
    <row r="397" spans="1:11" ht="14.4" customHeight="1" x14ac:dyDescent="0.3">
      <c r="A397" s="309" t="s">
        <v>350</v>
      </c>
      <c r="B397" s="310" t="s">
        <v>352</v>
      </c>
      <c r="C397" s="311" t="s">
        <v>358</v>
      </c>
      <c r="D397" s="312" t="s">
        <v>359</v>
      </c>
      <c r="E397" s="311" t="s">
        <v>655</v>
      </c>
      <c r="F397" s="312" t="s">
        <v>656</v>
      </c>
      <c r="G397" s="311" t="s">
        <v>1447</v>
      </c>
      <c r="H397" s="311" t="s">
        <v>1448</v>
      </c>
      <c r="I397" s="313">
        <v>2395.08</v>
      </c>
      <c r="J397" s="313">
        <v>1</v>
      </c>
      <c r="K397" s="314">
        <v>2395.08</v>
      </c>
    </row>
    <row r="398" spans="1:11" ht="14.4" customHeight="1" x14ac:dyDescent="0.3">
      <c r="A398" s="309" t="s">
        <v>350</v>
      </c>
      <c r="B398" s="310" t="s">
        <v>352</v>
      </c>
      <c r="C398" s="311" t="s">
        <v>358</v>
      </c>
      <c r="D398" s="312" t="s">
        <v>359</v>
      </c>
      <c r="E398" s="311" t="s">
        <v>655</v>
      </c>
      <c r="F398" s="312" t="s">
        <v>656</v>
      </c>
      <c r="G398" s="311" t="s">
        <v>1449</v>
      </c>
      <c r="H398" s="311" t="s">
        <v>1450</v>
      </c>
      <c r="I398" s="313">
        <v>218.55</v>
      </c>
      <c r="J398" s="313">
        <v>1</v>
      </c>
      <c r="K398" s="314">
        <v>218.55</v>
      </c>
    </row>
    <row r="399" spans="1:11" ht="14.4" customHeight="1" x14ac:dyDescent="0.3">
      <c r="A399" s="309" t="s">
        <v>350</v>
      </c>
      <c r="B399" s="310" t="s">
        <v>352</v>
      </c>
      <c r="C399" s="311" t="s">
        <v>358</v>
      </c>
      <c r="D399" s="312" t="s">
        <v>359</v>
      </c>
      <c r="E399" s="311" t="s">
        <v>655</v>
      </c>
      <c r="F399" s="312" t="s">
        <v>656</v>
      </c>
      <c r="G399" s="311" t="s">
        <v>1451</v>
      </c>
      <c r="H399" s="311" t="s">
        <v>1452</v>
      </c>
      <c r="I399" s="313">
        <v>511.5</v>
      </c>
      <c r="J399" s="313">
        <v>20</v>
      </c>
      <c r="K399" s="314">
        <v>10230</v>
      </c>
    </row>
    <row r="400" spans="1:11" ht="14.4" customHeight="1" x14ac:dyDescent="0.3">
      <c r="A400" s="309" t="s">
        <v>350</v>
      </c>
      <c r="B400" s="310" t="s">
        <v>352</v>
      </c>
      <c r="C400" s="311" t="s">
        <v>358</v>
      </c>
      <c r="D400" s="312" t="s">
        <v>359</v>
      </c>
      <c r="E400" s="311" t="s">
        <v>655</v>
      </c>
      <c r="F400" s="312" t="s">
        <v>656</v>
      </c>
      <c r="G400" s="311" t="s">
        <v>1453</v>
      </c>
      <c r="H400" s="311" t="s">
        <v>1454</v>
      </c>
      <c r="I400" s="313">
        <v>2720.0524999999998</v>
      </c>
      <c r="J400" s="313">
        <v>4</v>
      </c>
      <c r="K400" s="314">
        <v>10880.21</v>
      </c>
    </row>
    <row r="401" spans="1:11" ht="14.4" customHeight="1" x14ac:dyDescent="0.3">
      <c r="A401" s="309" t="s">
        <v>350</v>
      </c>
      <c r="B401" s="310" t="s">
        <v>352</v>
      </c>
      <c r="C401" s="311" t="s">
        <v>358</v>
      </c>
      <c r="D401" s="312" t="s">
        <v>359</v>
      </c>
      <c r="E401" s="311" t="s">
        <v>655</v>
      </c>
      <c r="F401" s="312" t="s">
        <v>656</v>
      </c>
      <c r="G401" s="311" t="s">
        <v>1455</v>
      </c>
      <c r="H401" s="311" t="s">
        <v>1456</v>
      </c>
      <c r="I401" s="313">
        <v>1441.375</v>
      </c>
      <c r="J401" s="313">
        <v>2</v>
      </c>
      <c r="K401" s="314">
        <v>2882.75</v>
      </c>
    </row>
    <row r="402" spans="1:11" ht="14.4" customHeight="1" x14ac:dyDescent="0.3">
      <c r="A402" s="309" t="s">
        <v>350</v>
      </c>
      <c r="B402" s="310" t="s">
        <v>352</v>
      </c>
      <c r="C402" s="311" t="s">
        <v>358</v>
      </c>
      <c r="D402" s="312" t="s">
        <v>359</v>
      </c>
      <c r="E402" s="311" t="s">
        <v>655</v>
      </c>
      <c r="F402" s="312" t="s">
        <v>656</v>
      </c>
      <c r="G402" s="311" t="s">
        <v>1457</v>
      </c>
      <c r="H402" s="311" t="s">
        <v>1458</v>
      </c>
      <c r="I402" s="313">
        <v>2329.2399999999998</v>
      </c>
      <c r="J402" s="313">
        <v>1</v>
      </c>
      <c r="K402" s="314">
        <v>2329.2399999999998</v>
      </c>
    </row>
    <row r="403" spans="1:11" ht="14.4" customHeight="1" x14ac:dyDescent="0.3">
      <c r="A403" s="309" t="s">
        <v>350</v>
      </c>
      <c r="B403" s="310" t="s">
        <v>352</v>
      </c>
      <c r="C403" s="311" t="s">
        <v>358</v>
      </c>
      <c r="D403" s="312" t="s">
        <v>359</v>
      </c>
      <c r="E403" s="311" t="s">
        <v>655</v>
      </c>
      <c r="F403" s="312" t="s">
        <v>656</v>
      </c>
      <c r="G403" s="311" t="s">
        <v>1459</v>
      </c>
      <c r="H403" s="311" t="s">
        <v>1460</v>
      </c>
      <c r="I403" s="313">
        <v>109.25</v>
      </c>
      <c r="J403" s="313">
        <v>2</v>
      </c>
      <c r="K403" s="314">
        <v>218.5</v>
      </c>
    </row>
    <row r="404" spans="1:11" ht="14.4" customHeight="1" x14ac:dyDescent="0.3">
      <c r="A404" s="309" t="s">
        <v>350</v>
      </c>
      <c r="B404" s="310" t="s">
        <v>352</v>
      </c>
      <c r="C404" s="311" t="s">
        <v>358</v>
      </c>
      <c r="D404" s="312" t="s">
        <v>359</v>
      </c>
      <c r="E404" s="311" t="s">
        <v>655</v>
      </c>
      <c r="F404" s="312" t="s">
        <v>656</v>
      </c>
      <c r="G404" s="311" t="s">
        <v>1461</v>
      </c>
      <c r="H404" s="311" t="s">
        <v>1462</v>
      </c>
      <c r="I404" s="313">
        <v>290.37</v>
      </c>
      <c r="J404" s="313">
        <v>4</v>
      </c>
      <c r="K404" s="314">
        <v>1161.46</v>
      </c>
    </row>
    <row r="405" spans="1:11" ht="14.4" customHeight="1" x14ac:dyDescent="0.3">
      <c r="A405" s="309" t="s">
        <v>350</v>
      </c>
      <c r="B405" s="310" t="s">
        <v>352</v>
      </c>
      <c r="C405" s="311" t="s">
        <v>358</v>
      </c>
      <c r="D405" s="312" t="s">
        <v>359</v>
      </c>
      <c r="E405" s="311" t="s">
        <v>655</v>
      </c>
      <c r="F405" s="312" t="s">
        <v>656</v>
      </c>
      <c r="G405" s="311" t="s">
        <v>1463</v>
      </c>
      <c r="H405" s="311" t="s">
        <v>1464</v>
      </c>
      <c r="I405" s="313">
        <v>2395.09</v>
      </c>
      <c r="J405" s="313">
        <v>1</v>
      </c>
      <c r="K405" s="314">
        <v>2395.09</v>
      </c>
    </row>
    <row r="406" spans="1:11" ht="14.4" customHeight="1" x14ac:dyDescent="0.3">
      <c r="A406" s="309" t="s">
        <v>350</v>
      </c>
      <c r="B406" s="310" t="s">
        <v>352</v>
      </c>
      <c r="C406" s="311" t="s">
        <v>358</v>
      </c>
      <c r="D406" s="312" t="s">
        <v>359</v>
      </c>
      <c r="E406" s="311" t="s">
        <v>655</v>
      </c>
      <c r="F406" s="312" t="s">
        <v>656</v>
      </c>
      <c r="G406" s="311" t="s">
        <v>1465</v>
      </c>
      <c r="H406" s="311" t="s">
        <v>1466</v>
      </c>
      <c r="I406" s="313">
        <v>841.94749999999999</v>
      </c>
      <c r="J406" s="313">
        <v>8</v>
      </c>
      <c r="K406" s="314">
        <v>6735.58</v>
      </c>
    </row>
    <row r="407" spans="1:11" ht="14.4" customHeight="1" x14ac:dyDescent="0.3">
      <c r="A407" s="309" t="s">
        <v>350</v>
      </c>
      <c r="B407" s="310" t="s">
        <v>352</v>
      </c>
      <c r="C407" s="311" t="s">
        <v>358</v>
      </c>
      <c r="D407" s="312" t="s">
        <v>359</v>
      </c>
      <c r="E407" s="311" t="s">
        <v>655</v>
      </c>
      <c r="F407" s="312" t="s">
        <v>656</v>
      </c>
      <c r="G407" s="311" t="s">
        <v>1467</v>
      </c>
      <c r="H407" s="311" t="s">
        <v>1468</v>
      </c>
      <c r="I407" s="313">
        <v>1240.3</v>
      </c>
      <c r="J407" s="313">
        <v>1</v>
      </c>
      <c r="K407" s="314">
        <v>1240.3</v>
      </c>
    </row>
    <row r="408" spans="1:11" ht="14.4" customHeight="1" x14ac:dyDescent="0.3">
      <c r="A408" s="309" t="s">
        <v>350</v>
      </c>
      <c r="B408" s="310" t="s">
        <v>352</v>
      </c>
      <c r="C408" s="311" t="s">
        <v>358</v>
      </c>
      <c r="D408" s="312" t="s">
        <v>359</v>
      </c>
      <c r="E408" s="311" t="s">
        <v>655</v>
      </c>
      <c r="F408" s="312" t="s">
        <v>656</v>
      </c>
      <c r="G408" s="311" t="s">
        <v>1469</v>
      </c>
      <c r="H408" s="311" t="s">
        <v>1470</v>
      </c>
      <c r="I408" s="313">
        <v>66.837999999999994</v>
      </c>
      <c r="J408" s="313">
        <v>300</v>
      </c>
      <c r="K408" s="314">
        <v>19661.3</v>
      </c>
    </row>
    <row r="409" spans="1:11" ht="14.4" customHeight="1" x14ac:dyDescent="0.3">
      <c r="A409" s="309" t="s">
        <v>350</v>
      </c>
      <c r="B409" s="310" t="s">
        <v>352</v>
      </c>
      <c r="C409" s="311" t="s">
        <v>358</v>
      </c>
      <c r="D409" s="312" t="s">
        <v>359</v>
      </c>
      <c r="E409" s="311" t="s">
        <v>655</v>
      </c>
      <c r="F409" s="312" t="s">
        <v>656</v>
      </c>
      <c r="G409" s="311" t="s">
        <v>1471</v>
      </c>
      <c r="H409" s="311" t="s">
        <v>1472</v>
      </c>
      <c r="I409" s="313">
        <v>2222.9</v>
      </c>
      <c r="J409" s="313">
        <v>1</v>
      </c>
      <c r="K409" s="314">
        <v>2222.9</v>
      </c>
    </row>
    <row r="410" spans="1:11" ht="14.4" customHeight="1" x14ac:dyDescent="0.3">
      <c r="A410" s="309" t="s">
        <v>350</v>
      </c>
      <c r="B410" s="310" t="s">
        <v>352</v>
      </c>
      <c r="C410" s="311" t="s">
        <v>358</v>
      </c>
      <c r="D410" s="312" t="s">
        <v>359</v>
      </c>
      <c r="E410" s="311" t="s">
        <v>655</v>
      </c>
      <c r="F410" s="312" t="s">
        <v>656</v>
      </c>
      <c r="G410" s="311" t="s">
        <v>1473</v>
      </c>
      <c r="H410" s="311" t="s">
        <v>1474</v>
      </c>
      <c r="I410" s="313">
        <v>1529.654</v>
      </c>
      <c r="J410" s="313">
        <v>5</v>
      </c>
      <c r="K410" s="314">
        <v>7648.27</v>
      </c>
    </row>
    <row r="411" spans="1:11" ht="14.4" customHeight="1" x14ac:dyDescent="0.3">
      <c r="A411" s="309" t="s">
        <v>350</v>
      </c>
      <c r="B411" s="310" t="s">
        <v>352</v>
      </c>
      <c r="C411" s="311" t="s">
        <v>358</v>
      </c>
      <c r="D411" s="312" t="s">
        <v>359</v>
      </c>
      <c r="E411" s="311" t="s">
        <v>655</v>
      </c>
      <c r="F411" s="312" t="s">
        <v>656</v>
      </c>
      <c r="G411" s="311" t="s">
        <v>1475</v>
      </c>
      <c r="H411" s="311" t="s">
        <v>1476</v>
      </c>
      <c r="I411" s="313">
        <v>621</v>
      </c>
      <c r="J411" s="313">
        <v>2</v>
      </c>
      <c r="K411" s="314">
        <v>1242</v>
      </c>
    </row>
    <row r="412" spans="1:11" ht="14.4" customHeight="1" x14ac:dyDescent="0.3">
      <c r="A412" s="309" t="s">
        <v>350</v>
      </c>
      <c r="B412" s="310" t="s">
        <v>352</v>
      </c>
      <c r="C412" s="311" t="s">
        <v>358</v>
      </c>
      <c r="D412" s="312" t="s">
        <v>359</v>
      </c>
      <c r="E412" s="311" t="s">
        <v>655</v>
      </c>
      <c r="F412" s="312" t="s">
        <v>656</v>
      </c>
      <c r="G412" s="311" t="s">
        <v>1477</v>
      </c>
      <c r="H412" s="311" t="s">
        <v>1478</v>
      </c>
      <c r="I412" s="313">
        <v>0.01</v>
      </c>
      <c r="J412" s="313">
        <v>1</v>
      </c>
      <c r="K412" s="314">
        <v>0.01</v>
      </c>
    </row>
    <row r="413" spans="1:11" ht="14.4" customHeight="1" x14ac:dyDescent="0.3">
      <c r="A413" s="309" t="s">
        <v>350</v>
      </c>
      <c r="B413" s="310" t="s">
        <v>352</v>
      </c>
      <c r="C413" s="311" t="s">
        <v>358</v>
      </c>
      <c r="D413" s="312" t="s">
        <v>359</v>
      </c>
      <c r="E413" s="311" t="s">
        <v>655</v>
      </c>
      <c r="F413" s="312" t="s">
        <v>656</v>
      </c>
      <c r="G413" s="311" t="s">
        <v>1479</v>
      </c>
      <c r="H413" s="311" t="s">
        <v>1480</v>
      </c>
      <c r="I413" s="313">
        <v>353.4</v>
      </c>
      <c r="J413" s="313">
        <v>2</v>
      </c>
      <c r="K413" s="314">
        <v>706.8</v>
      </c>
    </row>
    <row r="414" spans="1:11" ht="14.4" customHeight="1" x14ac:dyDescent="0.3">
      <c r="A414" s="309" t="s">
        <v>350</v>
      </c>
      <c r="B414" s="310" t="s">
        <v>352</v>
      </c>
      <c r="C414" s="311" t="s">
        <v>358</v>
      </c>
      <c r="D414" s="312" t="s">
        <v>359</v>
      </c>
      <c r="E414" s="311" t="s">
        <v>655</v>
      </c>
      <c r="F414" s="312" t="s">
        <v>656</v>
      </c>
      <c r="G414" s="311" t="s">
        <v>1481</v>
      </c>
      <c r="H414" s="311" t="s">
        <v>1482</v>
      </c>
      <c r="I414" s="313">
        <v>731.7</v>
      </c>
      <c r="J414" s="313">
        <v>1</v>
      </c>
      <c r="K414" s="314">
        <v>731.7</v>
      </c>
    </row>
    <row r="415" spans="1:11" ht="14.4" customHeight="1" x14ac:dyDescent="0.3">
      <c r="A415" s="309" t="s">
        <v>350</v>
      </c>
      <c r="B415" s="310" t="s">
        <v>352</v>
      </c>
      <c r="C415" s="311" t="s">
        <v>358</v>
      </c>
      <c r="D415" s="312" t="s">
        <v>359</v>
      </c>
      <c r="E415" s="311" t="s">
        <v>655</v>
      </c>
      <c r="F415" s="312" t="s">
        <v>656</v>
      </c>
      <c r="G415" s="311" t="s">
        <v>1483</v>
      </c>
      <c r="H415" s="311" t="s">
        <v>1484</v>
      </c>
      <c r="I415" s="313">
        <v>460.57</v>
      </c>
      <c r="J415" s="313">
        <v>10</v>
      </c>
      <c r="K415" s="314">
        <v>4605.7</v>
      </c>
    </row>
    <row r="416" spans="1:11" ht="14.4" customHeight="1" x14ac:dyDescent="0.3">
      <c r="A416" s="309" t="s">
        <v>350</v>
      </c>
      <c r="B416" s="310" t="s">
        <v>352</v>
      </c>
      <c r="C416" s="311" t="s">
        <v>358</v>
      </c>
      <c r="D416" s="312" t="s">
        <v>359</v>
      </c>
      <c r="E416" s="311" t="s">
        <v>655</v>
      </c>
      <c r="F416" s="312" t="s">
        <v>656</v>
      </c>
      <c r="G416" s="311" t="s">
        <v>1485</v>
      </c>
      <c r="H416" s="311" t="s">
        <v>1486</v>
      </c>
      <c r="I416" s="313">
        <v>460.57500000000005</v>
      </c>
      <c r="J416" s="313">
        <v>5</v>
      </c>
      <c r="K416" s="314">
        <v>2302.8000000000002</v>
      </c>
    </row>
    <row r="417" spans="1:11" ht="14.4" customHeight="1" x14ac:dyDescent="0.3">
      <c r="A417" s="309" t="s">
        <v>350</v>
      </c>
      <c r="B417" s="310" t="s">
        <v>352</v>
      </c>
      <c r="C417" s="311" t="s">
        <v>358</v>
      </c>
      <c r="D417" s="312" t="s">
        <v>359</v>
      </c>
      <c r="E417" s="311" t="s">
        <v>655</v>
      </c>
      <c r="F417" s="312" t="s">
        <v>656</v>
      </c>
      <c r="G417" s="311" t="s">
        <v>1487</v>
      </c>
      <c r="H417" s="311" t="s">
        <v>1488</v>
      </c>
      <c r="I417" s="313">
        <v>194.46</v>
      </c>
      <c r="J417" s="313">
        <v>35</v>
      </c>
      <c r="K417" s="314">
        <v>6806</v>
      </c>
    </row>
    <row r="418" spans="1:11" ht="14.4" customHeight="1" x14ac:dyDescent="0.3">
      <c r="A418" s="309" t="s">
        <v>350</v>
      </c>
      <c r="B418" s="310" t="s">
        <v>352</v>
      </c>
      <c r="C418" s="311" t="s">
        <v>358</v>
      </c>
      <c r="D418" s="312" t="s">
        <v>359</v>
      </c>
      <c r="E418" s="311" t="s">
        <v>655</v>
      </c>
      <c r="F418" s="312" t="s">
        <v>656</v>
      </c>
      <c r="G418" s="311" t="s">
        <v>1489</v>
      </c>
      <c r="H418" s="311" t="s">
        <v>1490</v>
      </c>
      <c r="I418" s="313">
        <v>194.47</v>
      </c>
      <c r="J418" s="313">
        <v>57</v>
      </c>
      <c r="K418" s="314">
        <v>11085</v>
      </c>
    </row>
    <row r="419" spans="1:11" ht="14.4" customHeight="1" x14ac:dyDescent="0.3">
      <c r="A419" s="309" t="s">
        <v>350</v>
      </c>
      <c r="B419" s="310" t="s">
        <v>352</v>
      </c>
      <c r="C419" s="311" t="s">
        <v>358</v>
      </c>
      <c r="D419" s="312" t="s">
        <v>359</v>
      </c>
      <c r="E419" s="311" t="s">
        <v>655</v>
      </c>
      <c r="F419" s="312" t="s">
        <v>656</v>
      </c>
      <c r="G419" s="311" t="s">
        <v>1491</v>
      </c>
      <c r="H419" s="311" t="s">
        <v>1492</v>
      </c>
      <c r="I419" s="313">
        <v>428.43</v>
      </c>
      <c r="J419" s="313">
        <v>5</v>
      </c>
      <c r="K419" s="314">
        <v>2122.12</v>
      </c>
    </row>
    <row r="420" spans="1:11" ht="14.4" customHeight="1" x14ac:dyDescent="0.3">
      <c r="A420" s="309" t="s">
        <v>350</v>
      </c>
      <c r="B420" s="310" t="s">
        <v>352</v>
      </c>
      <c r="C420" s="311" t="s">
        <v>358</v>
      </c>
      <c r="D420" s="312" t="s">
        <v>359</v>
      </c>
      <c r="E420" s="311" t="s">
        <v>655</v>
      </c>
      <c r="F420" s="312" t="s">
        <v>656</v>
      </c>
      <c r="G420" s="311" t="s">
        <v>1493</v>
      </c>
      <c r="H420" s="311" t="s">
        <v>1494</v>
      </c>
      <c r="I420" s="313">
        <v>374.02</v>
      </c>
      <c r="J420" s="313">
        <v>2</v>
      </c>
      <c r="K420" s="314">
        <v>748.04</v>
      </c>
    </row>
    <row r="421" spans="1:11" ht="14.4" customHeight="1" x14ac:dyDescent="0.3">
      <c r="A421" s="309" t="s">
        <v>350</v>
      </c>
      <c r="B421" s="310" t="s">
        <v>352</v>
      </c>
      <c r="C421" s="311" t="s">
        <v>358</v>
      </c>
      <c r="D421" s="312" t="s">
        <v>359</v>
      </c>
      <c r="E421" s="311" t="s">
        <v>655</v>
      </c>
      <c r="F421" s="312" t="s">
        <v>656</v>
      </c>
      <c r="G421" s="311" t="s">
        <v>1495</v>
      </c>
      <c r="H421" s="311" t="s">
        <v>1496</v>
      </c>
      <c r="I421" s="313">
        <v>369.6</v>
      </c>
      <c r="J421" s="313">
        <v>2</v>
      </c>
      <c r="K421" s="314">
        <v>739.2</v>
      </c>
    </row>
    <row r="422" spans="1:11" ht="14.4" customHeight="1" x14ac:dyDescent="0.3">
      <c r="A422" s="309" t="s">
        <v>350</v>
      </c>
      <c r="B422" s="310" t="s">
        <v>352</v>
      </c>
      <c r="C422" s="311" t="s">
        <v>358</v>
      </c>
      <c r="D422" s="312" t="s">
        <v>359</v>
      </c>
      <c r="E422" s="311" t="s">
        <v>655</v>
      </c>
      <c r="F422" s="312" t="s">
        <v>656</v>
      </c>
      <c r="G422" s="311" t="s">
        <v>1497</v>
      </c>
      <c r="H422" s="311" t="s">
        <v>1498</v>
      </c>
      <c r="I422" s="313">
        <v>468.7</v>
      </c>
      <c r="J422" s="313">
        <v>2</v>
      </c>
      <c r="K422" s="314">
        <v>937.4</v>
      </c>
    </row>
    <row r="423" spans="1:11" ht="14.4" customHeight="1" x14ac:dyDescent="0.3">
      <c r="A423" s="309" t="s">
        <v>350</v>
      </c>
      <c r="B423" s="310" t="s">
        <v>352</v>
      </c>
      <c r="C423" s="311" t="s">
        <v>358</v>
      </c>
      <c r="D423" s="312" t="s">
        <v>359</v>
      </c>
      <c r="E423" s="311" t="s">
        <v>655</v>
      </c>
      <c r="F423" s="312" t="s">
        <v>656</v>
      </c>
      <c r="G423" s="311" t="s">
        <v>1499</v>
      </c>
      <c r="H423" s="311" t="s">
        <v>1500</v>
      </c>
      <c r="I423" s="313">
        <v>468.65</v>
      </c>
      <c r="J423" s="313">
        <v>2</v>
      </c>
      <c r="K423" s="314">
        <v>937.3</v>
      </c>
    </row>
    <row r="424" spans="1:11" ht="14.4" customHeight="1" x14ac:dyDescent="0.3">
      <c r="A424" s="309" t="s">
        <v>350</v>
      </c>
      <c r="B424" s="310" t="s">
        <v>352</v>
      </c>
      <c r="C424" s="311" t="s">
        <v>358</v>
      </c>
      <c r="D424" s="312" t="s">
        <v>359</v>
      </c>
      <c r="E424" s="311" t="s">
        <v>655</v>
      </c>
      <c r="F424" s="312" t="s">
        <v>656</v>
      </c>
      <c r="G424" s="311" t="s">
        <v>1501</v>
      </c>
      <c r="H424" s="311" t="s">
        <v>1502</v>
      </c>
      <c r="I424" s="313">
        <v>1401.05</v>
      </c>
      <c r="J424" s="313">
        <v>1</v>
      </c>
      <c r="K424" s="314">
        <v>1401.05</v>
      </c>
    </row>
    <row r="425" spans="1:11" ht="14.4" customHeight="1" x14ac:dyDescent="0.3">
      <c r="A425" s="309" t="s">
        <v>350</v>
      </c>
      <c r="B425" s="310" t="s">
        <v>352</v>
      </c>
      <c r="C425" s="311" t="s">
        <v>358</v>
      </c>
      <c r="D425" s="312" t="s">
        <v>359</v>
      </c>
      <c r="E425" s="311" t="s">
        <v>655</v>
      </c>
      <c r="F425" s="312" t="s">
        <v>656</v>
      </c>
      <c r="G425" s="311" t="s">
        <v>1503</v>
      </c>
      <c r="H425" s="311" t="s">
        <v>1504</v>
      </c>
      <c r="I425" s="313">
        <v>843.83</v>
      </c>
      <c r="J425" s="313">
        <v>3</v>
      </c>
      <c r="K425" s="314">
        <v>2531.48</v>
      </c>
    </row>
    <row r="426" spans="1:11" ht="14.4" customHeight="1" x14ac:dyDescent="0.3">
      <c r="A426" s="309" t="s">
        <v>350</v>
      </c>
      <c r="B426" s="310" t="s">
        <v>352</v>
      </c>
      <c r="C426" s="311" t="s">
        <v>358</v>
      </c>
      <c r="D426" s="312" t="s">
        <v>359</v>
      </c>
      <c r="E426" s="311" t="s">
        <v>655</v>
      </c>
      <c r="F426" s="312" t="s">
        <v>656</v>
      </c>
      <c r="G426" s="311" t="s">
        <v>1505</v>
      </c>
      <c r="H426" s="311" t="s">
        <v>1506</v>
      </c>
      <c r="I426" s="313">
        <v>696.96</v>
      </c>
      <c r="J426" s="313">
        <v>12</v>
      </c>
      <c r="K426" s="314">
        <v>8363.52</v>
      </c>
    </row>
    <row r="427" spans="1:11" ht="14.4" customHeight="1" x14ac:dyDescent="0.3">
      <c r="A427" s="309" t="s">
        <v>350</v>
      </c>
      <c r="B427" s="310" t="s">
        <v>352</v>
      </c>
      <c r="C427" s="311" t="s">
        <v>358</v>
      </c>
      <c r="D427" s="312" t="s">
        <v>359</v>
      </c>
      <c r="E427" s="311" t="s">
        <v>655</v>
      </c>
      <c r="F427" s="312" t="s">
        <v>656</v>
      </c>
      <c r="G427" s="311" t="s">
        <v>1507</v>
      </c>
      <c r="H427" s="311" t="s">
        <v>1508</v>
      </c>
      <c r="I427" s="313">
        <v>3007.8566666666666</v>
      </c>
      <c r="J427" s="313">
        <v>6</v>
      </c>
      <c r="K427" s="314">
        <v>18047.14</v>
      </c>
    </row>
    <row r="428" spans="1:11" ht="14.4" customHeight="1" x14ac:dyDescent="0.3">
      <c r="A428" s="309" t="s">
        <v>350</v>
      </c>
      <c r="B428" s="310" t="s">
        <v>352</v>
      </c>
      <c r="C428" s="311" t="s">
        <v>358</v>
      </c>
      <c r="D428" s="312" t="s">
        <v>359</v>
      </c>
      <c r="E428" s="311" t="s">
        <v>655</v>
      </c>
      <c r="F428" s="312" t="s">
        <v>656</v>
      </c>
      <c r="G428" s="311" t="s">
        <v>1509</v>
      </c>
      <c r="H428" s="311" t="s">
        <v>1510</v>
      </c>
      <c r="I428" s="313">
        <v>2.3400000000000003</v>
      </c>
      <c r="J428" s="313">
        <v>1200</v>
      </c>
      <c r="K428" s="314">
        <v>2794.7</v>
      </c>
    </row>
    <row r="429" spans="1:11" ht="14.4" customHeight="1" x14ac:dyDescent="0.3">
      <c r="A429" s="309" t="s">
        <v>350</v>
      </c>
      <c r="B429" s="310" t="s">
        <v>352</v>
      </c>
      <c r="C429" s="311" t="s">
        <v>358</v>
      </c>
      <c r="D429" s="312" t="s">
        <v>359</v>
      </c>
      <c r="E429" s="311" t="s">
        <v>655</v>
      </c>
      <c r="F429" s="312" t="s">
        <v>656</v>
      </c>
      <c r="G429" s="311" t="s">
        <v>1511</v>
      </c>
      <c r="H429" s="311" t="s">
        <v>1512</v>
      </c>
      <c r="I429" s="313">
        <v>2.9575</v>
      </c>
      <c r="J429" s="313">
        <v>600</v>
      </c>
      <c r="K429" s="314">
        <v>1786.6</v>
      </c>
    </row>
    <row r="430" spans="1:11" ht="14.4" customHeight="1" x14ac:dyDescent="0.3">
      <c r="A430" s="309" t="s">
        <v>350</v>
      </c>
      <c r="B430" s="310" t="s">
        <v>352</v>
      </c>
      <c r="C430" s="311" t="s">
        <v>358</v>
      </c>
      <c r="D430" s="312" t="s">
        <v>359</v>
      </c>
      <c r="E430" s="311" t="s">
        <v>655</v>
      </c>
      <c r="F430" s="312" t="s">
        <v>656</v>
      </c>
      <c r="G430" s="311" t="s">
        <v>1513</v>
      </c>
      <c r="H430" s="311" t="s">
        <v>1514</v>
      </c>
      <c r="I430" s="313">
        <v>2.98</v>
      </c>
      <c r="J430" s="313">
        <v>60</v>
      </c>
      <c r="K430" s="314">
        <v>179</v>
      </c>
    </row>
    <row r="431" spans="1:11" ht="14.4" customHeight="1" x14ac:dyDescent="0.3">
      <c r="A431" s="309" t="s">
        <v>350</v>
      </c>
      <c r="B431" s="310" t="s">
        <v>352</v>
      </c>
      <c r="C431" s="311" t="s">
        <v>358</v>
      </c>
      <c r="D431" s="312" t="s">
        <v>359</v>
      </c>
      <c r="E431" s="311" t="s">
        <v>655</v>
      </c>
      <c r="F431" s="312" t="s">
        <v>656</v>
      </c>
      <c r="G431" s="311" t="s">
        <v>1515</v>
      </c>
      <c r="H431" s="311" t="s">
        <v>1516</v>
      </c>
      <c r="I431" s="313">
        <v>179</v>
      </c>
      <c r="J431" s="313">
        <v>1</v>
      </c>
      <c r="K431" s="314">
        <v>179</v>
      </c>
    </row>
    <row r="432" spans="1:11" ht="14.4" customHeight="1" x14ac:dyDescent="0.3">
      <c r="A432" s="309" t="s">
        <v>350</v>
      </c>
      <c r="B432" s="310" t="s">
        <v>352</v>
      </c>
      <c r="C432" s="311" t="s">
        <v>358</v>
      </c>
      <c r="D432" s="312" t="s">
        <v>359</v>
      </c>
      <c r="E432" s="311" t="s">
        <v>655</v>
      </c>
      <c r="F432" s="312" t="s">
        <v>656</v>
      </c>
      <c r="G432" s="311" t="s">
        <v>1517</v>
      </c>
      <c r="H432" s="311" t="s">
        <v>1518</v>
      </c>
      <c r="I432" s="313">
        <v>668</v>
      </c>
      <c r="J432" s="313">
        <v>5</v>
      </c>
      <c r="K432" s="314">
        <v>3340</v>
      </c>
    </row>
    <row r="433" spans="1:11" ht="14.4" customHeight="1" x14ac:dyDescent="0.3">
      <c r="A433" s="309" t="s">
        <v>350</v>
      </c>
      <c r="B433" s="310" t="s">
        <v>352</v>
      </c>
      <c r="C433" s="311" t="s">
        <v>358</v>
      </c>
      <c r="D433" s="312" t="s">
        <v>359</v>
      </c>
      <c r="E433" s="311" t="s">
        <v>655</v>
      </c>
      <c r="F433" s="312" t="s">
        <v>656</v>
      </c>
      <c r="G433" s="311" t="s">
        <v>1519</v>
      </c>
      <c r="H433" s="311" t="s">
        <v>1520</v>
      </c>
      <c r="I433" s="313">
        <v>1009.07</v>
      </c>
      <c r="J433" s="313">
        <v>1</v>
      </c>
      <c r="K433" s="314">
        <v>1009.07</v>
      </c>
    </row>
    <row r="434" spans="1:11" ht="14.4" customHeight="1" x14ac:dyDescent="0.3">
      <c r="A434" s="309" t="s">
        <v>350</v>
      </c>
      <c r="B434" s="310" t="s">
        <v>352</v>
      </c>
      <c r="C434" s="311" t="s">
        <v>358</v>
      </c>
      <c r="D434" s="312" t="s">
        <v>359</v>
      </c>
      <c r="E434" s="311" t="s">
        <v>655</v>
      </c>
      <c r="F434" s="312" t="s">
        <v>656</v>
      </c>
      <c r="G434" s="311" t="s">
        <v>1521</v>
      </c>
      <c r="H434" s="311" t="s">
        <v>1522</v>
      </c>
      <c r="I434" s="313">
        <v>303.30333333333334</v>
      </c>
      <c r="J434" s="313">
        <v>12</v>
      </c>
      <c r="K434" s="314">
        <v>3633.5</v>
      </c>
    </row>
    <row r="435" spans="1:11" ht="14.4" customHeight="1" x14ac:dyDescent="0.3">
      <c r="A435" s="309" t="s">
        <v>350</v>
      </c>
      <c r="B435" s="310" t="s">
        <v>352</v>
      </c>
      <c r="C435" s="311" t="s">
        <v>358</v>
      </c>
      <c r="D435" s="312" t="s">
        <v>359</v>
      </c>
      <c r="E435" s="311" t="s">
        <v>655</v>
      </c>
      <c r="F435" s="312" t="s">
        <v>656</v>
      </c>
      <c r="G435" s="311" t="s">
        <v>1523</v>
      </c>
      <c r="H435" s="311" t="s">
        <v>1524</v>
      </c>
      <c r="I435" s="313">
        <v>72</v>
      </c>
      <c r="J435" s="313">
        <v>6</v>
      </c>
      <c r="K435" s="314">
        <v>432</v>
      </c>
    </row>
    <row r="436" spans="1:11" ht="14.4" customHeight="1" x14ac:dyDescent="0.3">
      <c r="A436" s="309" t="s">
        <v>350</v>
      </c>
      <c r="B436" s="310" t="s">
        <v>352</v>
      </c>
      <c r="C436" s="311" t="s">
        <v>358</v>
      </c>
      <c r="D436" s="312" t="s">
        <v>359</v>
      </c>
      <c r="E436" s="311" t="s">
        <v>655</v>
      </c>
      <c r="F436" s="312" t="s">
        <v>656</v>
      </c>
      <c r="G436" s="311" t="s">
        <v>1525</v>
      </c>
      <c r="H436" s="311" t="s">
        <v>1526</v>
      </c>
      <c r="I436" s="313">
        <v>1.95</v>
      </c>
      <c r="J436" s="313">
        <v>300</v>
      </c>
      <c r="K436" s="314">
        <v>583.9</v>
      </c>
    </row>
    <row r="437" spans="1:11" ht="14.4" customHeight="1" x14ac:dyDescent="0.3">
      <c r="A437" s="309" t="s">
        <v>350</v>
      </c>
      <c r="B437" s="310" t="s">
        <v>352</v>
      </c>
      <c r="C437" s="311" t="s">
        <v>358</v>
      </c>
      <c r="D437" s="312" t="s">
        <v>359</v>
      </c>
      <c r="E437" s="311" t="s">
        <v>655</v>
      </c>
      <c r="F437" s="312" t="s">
        <v>656</v>
      </c>
      <c r="G437" s="311" t="s">
        <v>1527</v>
      </c>
      <c r="H437" s="311" t="s">
        <v>1528</v>
      </c>
      <c r="I437" s="313">
        <v>2.36</v>
      </c>
      <c r="J437" s="313">
        <v>200</v>
      </c>
      <c r="K437" s="314">
        <v>472.9</v>
      </c>
    </row>
    <row r="438" spans="1:11" ht="14.4" customHeight="1" x14ac:dyDescent="0.3">
      <c r="A438" s="309" t="s">
        <v>350</v>
      </c>
      <c r="B438" s="310" t="s">
        <v>352</v>
      </c>
      <c r="C438" s="311" t="s">
        <v>358</v>
      </c>
      <c r="D438" s="312" t="s">
        <v>359</v>
      </c>
      <c r="E438" s="311" t="s">
        <v>655</v>
      </c>
      <c r="F438" s="312" t="s">
        <v>656</v>
      </c>
      <c r="G438" s="311" t="s">
        <v>1529</v>
      </c>
      <c r="H438" s="311" t="s">
        <v>1530</v>
      </c>
      <c r="I438" s="313">
        <v>2.36</v>
      </c>
      <c r="J438" s="313">
        <v>200</v>
      </c>
      <c r="K438" s="314">
        <v>472.9</v>
      </c>
    </row>
    <row r="439" spans="1:11" ht="14.4" customHeight="1" x14ac:dyDescent="0.3">
      <c r="A439" s="309" t="s">
        <v>350</v>
      </c>
      <c r="B439" s="310" t="s">
        <v>352</v>
      </c>
      <c r="C439" s="311" t="s">
        <v>358</v>
      </c>
      <c r="D439" s="312" t="s">
        <v>359</v>
      </c>
      <c r="E439" s="311" t="s">
        <v>655</v>
      </c>
      <c r="F439" s="312" t="s">
        <v>656</v>
      </c>
      <c r="G439" s="311" t="s">
        <v>1531</v>
      </c>
      <c r="H439" s="311" t="s">
        <v>1532</v>
      </c>
      <c r="I439" s="313">
        <v>2137.5</v>
      </c>
      <c r="J439" s="313">
        <v>1</v>
      </c>
      <c r="K439" s="314">
        <v>2137.5</v>
      </c>
    </row>
    <row r="440" spans="1:11" ht="14.4" customHeight="1" x14ac:dyDescent="0.3">
      <c r="A440" s="309" t="s">
        <v>350</v>
      </c>
      <c r="B440" s="310" t="s">
        <v>352</v>
      </c>
      <c r="C440" s="311" t="s">
        <v>358</v>
      </c>
      <c r="D440" s="312" t="s">
        <v>359</v>
      </c>
      <c r="E440" s="311" t="s">
        <v>655</v>
      </c>
      <c r="F440" s="312" t="s">
        <v>656</v>
      </c>
      <c r="G440" s="311" t="s">
        <v>1533</v>
      </c>
      <c r="H440" s="311" t="s">
        <v>1534</v>
      </c>
      <c r="I440" s="313">
        <v>2396.71</v>
      </c>
      <c r="J440" s="313">
        <v>2</v>
      </c>
      <c r="K440" s="314">
        <v>4793.42</v>
      </c>
    </row>
    <row r="441" spans="1:11" ht="14.4" customHeight="1" x14ac:dyDescent="0.3">
      <c r="A441" s="309" t="s">
        <v>350</v>
      </c>
      <c r="B441" s="310" t="s">
        <v>352</v>
      </c>
      <c r="C441" s="311" t="s">
        <v>358</v>
      </c>
      <c r="D441" s="312" t="s">
        <v>359</v>
      </c>
      <c r="E441" s="311" t="s">
        <v>655</v>
      </c>
      <c r="F441" s="312" t="s">
        <v>656</v>
      </c>
      <c r="G441" s="311" t="s">
        <v>1535</v>
      </c>
      <c r="H441" s="311" t="s">
        <v>1536</v>
      </c>
      <c r="I441" s="313">
        <v>1846.9</v>
      </c>
      <c r="J441" s="313">
        <v>2</v>
      </c>
      <c r="K441" s="314">
        <v>3693.8</v>
      </c>
    </row>
    <row r="442" spans="1:11" ht="14.4" customHeight="1" x14ac:dyDescent="0.3">
      <c r="A442" s="309" t="s">
        <v>350</v>
      </c>
      <c r="B442" s="310" t="s">
        <v>352</v>
      </c>
      <c r="C442" s="311" t="s">
        <v>358</v>
      </c>
      <c r="D442" s="312" t="s">
        <v>359</v>
      </c>
      <c r="E442" s="311" t="s">
        <v>655</v>
      </c>
      <c r="F442" s="312" t="s">
        <v>656</v>
      </c>
      <c r="G442" s="311" t="s">
        <v>1537</v>
      </c>
      <c r="H442" s="311" t="s">
        <v>1538</v>
      </c>
      <c r="I442" s="313">
        <v>753.3</v>
      </c>
      <c r="J442" s="313">
        <v>1</v>
      </c>
      <c r="K442" s="314">
        <v>753.3</v>
      </c>
    </row>
    <row r="443" spans="1:11" ht="14.4" customHeight="1" x14ac:dyDescent="0.3">
      <c r="A443" s="309" t="s">
        <v>350</v>
      </c>
      <c r="B443" s="310" t="s">
        <v>352</v>
      </c>
      <c r="C443" s="311" t="s">
        <v>358</v>
      </c>
      <c r="D443" s="312" t="s">
        <v>359</v>
      </c>
      <c r="E443" s="311" t="s">
        <v>655</v>
      </c>
      <c r="F443" s="312" t="s">
        <v>656</v>
      </c>
      <c r="G443" s="311" t="s">
        <v>1539</v>
      </c>
      <c r="H443" s="311" t="s">
        <v>1540</v>
      </c>
      <c r="I443" s="313">
        <v>2064.3000000000002</v>
      </c>
      <c r="J443" s="313">
        <v>1</v>
      </c>
      <c r="K443" s="314">
        <v>2064.3000000000002</v>
      </c>
    </row>
    <row r="444" spans="1:11" ht="14.4" customHeight="1" x14ac:dyDescent="0.3">
      <c r="A444" s="309" t="s">
        <v>350</v>
      </c>
      <c r="B444" s="310" t="s">
        <v>352</v>
      </c>
      <c r="C444" s="311" t="s">
        <v>358</v>
      </c>
      <c r="D444" s="312" t="s">
        <v>359</v>
      </c>
      <c r="E444" s="311" t="s">
        <v>655</v>
      </c>
      <c r="F444" s="312" t="s">
        <v>656</v>
      </c>
      <c r="G444" s="311" t="s">
        <v>1541</v>
      </c>
      <c r="H444" s="311" t="s">
        <v>1542</v>
      </c>
      <c r="I444" s="313">
        <v>2083.7399999999998</v>
      </c>
      <c r="J444" s="313">
        <v>1</v>
      </c>
      <c r="K444" s="314">
        <v>2083.7399999999998</v>
      </c>
    </row>
    <row r="445" spans="1:11" ht="14.4" customHeight="1" x14ac:dyDescent="0.3">
      <c r="A445" s="309" t="s">
        <v>350</v>
      </c>
      <c r="B445" s="310" t="s">
        <v>352</v>
      </c>
      <c r="C445" s="311" t="s">
        <v>358</v>
      </c>
      <c r="D445" s="312" t="s">
        <v>359</v>
      </c>
      <c r="E445" s="311" t="s">
        <v>655</v>
      </c>
      <c r="F445" s="312" t="s">
        <v>656</v>
      </c>
      <c r="G445" s="311" t="s">
        <v>1543</v>
      </c>
      <c r="H445" s="311" t="s">
        <v>1544</v>
      </c>
      <c r="I445" s="313">
        <v>341.63</v>
      </c>
      <c r="J445" s="313">
        <v>3</v>
      </c>
      <c r="K445" s="314">
        <v>1024.9000000000001</v>
      </c>
    </row>
    <row r="446" spans="1:11" ht="14.4" customHeight="1" x14ac:dyDescent="0.3">
      <c r="A446" s="309" t="s">
        <v>350</v>
      </c>
      <c r="B446" s="310" t="s">
        <v>352</v>
      </c>
      <c r="C446" s="311" t="s">
        <v>358</v>
      </c>
      <c r="D446" s="312" t="s">
        <v>359</v>
      </c>
      <c r="E446" s="311" t="s">
        <v>655</v>
      </c>
      <c r="F446" s="312" t="s">
        <v>656</v>
      </c>
      <c r="G446" s="311" t="s">
        <v>1545</v>
      </c>
      <c r="H446" s="311" t="s">
        <v>1546</v>
      </c>
      <c r="I446" s="313">
        <v>341.55</v>
      </c>
      <c r="J446" s="313">
        <v>2</v>
      </c>
      <c r="K446" s="314">
        <v>683.1</v>
      </c>
    </row>
    <row r="447" spans="1:11" ht="14.4" customHeight="1" x14ac:dyDescent="0.3">
      <c r="A447" s="309" t="s">
        <v>350</v>
      </c>
      <c r="B447" s="310" t="s">
        <v>352</v>
      </c>
      <c r="C447" s="311" t="s">
        <v>358</v>
      </c>
      <c r="D447" s="312" t="s">
        <v>359</v>
      </c>
      <c r="E447" s="311" t="s">
        <v>655</v>
      </c>
      <c r="F447" s="312" t="s">
        <v>656</v>
      </c>
      <c r="G447" s="311" t="s">
        <v>1547</v>
      </c>
      <c r="H447" s="311" t="s">
        <v>1548</v>
      </c>
      <c r="I447" s="313">
        <v>1699</v>
      </c>
      <c r="J447" s="313">
        <v>1</v>
      </c>
      <c r="K447" s="314">
        <v>1699</v>
      </c>
    </row>
    <row r="448" spans="1:11" ht="14.4" customHeight="1" x14ac:dyDescent="0.3">
      <c r="A448" s="309" t="s">
        <v>350</v>
      </c>
      <c r="B448" s="310" t="s">
        <v>352</v>
      </c>
      <c r="C448" s="311" t="s">
        <v>358</v>
      </c>
      <c r="D448" s="312" t="s">
        <v>359</v>
      </c>
      <c r="E448" s="311" t="s">
        <v>655</v>
      </c>
      <c r="F448" s="312" t="s">
        <v>656</v>
      </c>
      <c r="G448" s="311" t="s">
        <v>1549</v>
      </c>
      <c r="H448" s="311" t="s">
        <v>1550</v>
      </c>
      <c r="I448" s="313">
        <v>1805.2866666666669</v>
      </c>
      <c r="J448" s="313">
        <v>3</v>
      </c>
      <c r="K448" s="314">
        <v>5415.8600000000006</v>
      </c>
    </row>
    <row r="449" spans="1:11" ht="14.4" customHeight="1" x14ac:dyDescent="0.3">
      <c r="A449" s="309" t="s">
        <v>350</v>
      </c>
      <c r="B449" s="310" t="s">
        <v>352</v>
      </c>
      <c r="C449" s="311" t="s">
        <v>358</v>
      </c>
      <c r="D449" s="312" t="s">
        <v>359</v>
      </c>
      <c r="E449" s="311" t="s">
        <v>655</v>
      </c>
      <c r="F449" s="312" t="s">
        <v>656</v>
      </c>
      <c r="G449" s="311" t="s">
        <v>1551</v>
      </c>
      <c r="H449" s="311" t="s">
        <v>1552</v>
      </c>
      <c r="I449" s="313">
        <v>1688.8149999999998</v>
      </c>
      <c r="J449" s="313">
        <v>7</v>
      </c>
      <c r="K449" s="314">
        <v>11828.89</v>
      </c>
    </row>
    <row r="450" spans="1:11" ht="14.4" customHeight="1" x14ac:dyDescent="0.3">
      <c r="A450" s="309" t="s">
        <v>350</v>
      </c>
      <c r="B450" s="310" t="s">
        <v>352</v>
      </c>
      <c r="C450" s="311" t="s">
        <v>358</v>
      </c>
      <c r="D450" s="312" t="s">
        <v>359</v>
      </c>
      <c r="E450" s="311" t="s">
        <v>655</v>
      </c>
      <c r="F450" s="312" t="s">
        <v>656</v>
      </c>
      <c r="G450" s="311" t="s">
        <v>1553</v>
      </c>
      <c r="H450" s="311" t="s">
        <v>1554</v>
      </c>
      <c r="I450" s="313">
        <v>7.6</v>
      </c>
      <c r="J450" s="313">
        <v>50</v>
      </c>
      <c r="K450" s="314">
        <v>379.93</v>
      </c>
    </row>
    <row r="451" spans="1:11" ht="14.4" customHeight="1" x14ac:dyDescent="0.3">
      <c r="A451" s="309" t="s">
        <v>350</v>
      </c>
      <c r="B451" s="310" t="s">
        <v>352</v>
      </c>
      <c r="C451" s="311" t="s">
        <v>358</v>
      </c>
      <c r="D451" s="312" t="s">
        <v>359</v>
      </c>
      <c r="E451" s="311" t="s">
        <v>655</v>
      </c>
      <c r="F451" s="312" t="s">
        <v>656</v>
      </c>
      <c r="G451" s="311" t="s">
        <v>1555</v>
      </c>
      <c r="H451" s="311" t="s">
        <v>1556</v>
      </c>
      <c r="I451" s="313">
        <v>7.6</v>
      </c>
      <c r="J451" s="313">
        <v>50</v>
      </c>
      <c r="K451" s="314">
        <v>379.93</v>
      </c>
    </row>
    <row r="452" spans="1:11" ht="14.4" customHeight="1" x14ac:dyDescent="0.3">
      <c r="A452" s="309" t="s">
        <v>350</v>
      </c>
      <c r="B452" s="310" t="s">
        <v>352</v>
      </c>
      <c r="C452" s="311" t="s">
        <v>358</v>
      </c>
      <c r="D452" s="312" t="s">
        <v>359</v>
      </c>
      <c r="E452" s="311" t="s">
        <v>655</v>
      </c>
      <c r="F452" s="312" t="s">
        <v>656</v>
      </c>
      <c r="G452" s="311" t="s">
        <v>1557</v>
      </c>
      <c r="H452" s="311" t="s">
        <v>1558</v>
      </c>
      <c r="I452" s="313">
        <v>7.6</v>
      </c>
      <c r="J452" s="313">
        <v>50</v>
      </c>
      <c r="K452" s="314">
        <v>379.93</v>
      </c>
    </row>
    <row r="453" spans="1:11" ht="14.4" customHeight="1" x14ac:dyDescent="0.3">
      <c r="A453" s="309" t="s">
        <v>350</v>
      </c>
      <c r="B453" s="310" t="s">
        <v>352</v>
      </c>
      <c r="C453" s="311" t="s">
        <v>358</v>
      </c>
      <c r="D453" s="312" t="s">
        <v>359</v>
      </c>
      <c r="E453" s="311" t="s">
        <v>655</v>
      </c>
      <c r="F453" s="312" t="s">
        <v>656</v>
      </c>
      <c r="G453" s="311" t="s">
        <v>1559</v>
      </c>
      <c r="H453" s="311" t="s">
        <v>1560</v>
      </c>
      <c r="I453" s="313">
        <v>7.6</v>
      </c>
      <c r="J453" s="313">
        <v>50</v>
      </c>
      <c r="K453" s="314">
        <v>379.93</v>
      </c>
    </row>
    <row r="454" spans="1:11" ht="14.4" customHeight="1" x14ac:dyDescent="0.3">
      <c r="A454" s="309" t="s">
        <v>350</v>
      </c>
      <c r="B454" s="310" t="s">
        <v>352</v>
      </c>
      <c r="C454" s="311" t="s">
        <v>358</v>
      </c>
      <c r="D454" s="312" t="s">
        <v>359</v>
      </c>
      <c r="E454" s="311" t="s">
        <v>655</v>
      </c>
      <c r="F454" s="312" t="s">
        <v>656</v>
      </c>
      <c r="G454" s="311" t="s">
        <v>1561</v>
      </c>
      <c r="H454" s="311" t="s">
        <v>1562</v>
      </c>
      <c r="I454" s="313">
        <v>7.6</v>
      </c>
      <c r="J454" s="313">
        <v>50</v>
      </c>
      <c r="K454" s="314">
        <v>379.93</v>
      </c>
    </row>
    <row r="455" spans="1:11" ht="14.4" customHeight="1" x14ac:dyDescent="0.3">
      <c r="A455" s="309" t="s">
        <v>350</v>
      </c>
      <c r="B455" s="310" t="s">
        <v>352</v>
      </c>
      <c r="C455" s="311" t="s">
        <v>358</v>
      </c>
      <c r="D455" s="312" t="s">
        <v>359</v>
      </c>
      <c r="E455" s="311" t="s">
        <v>655</v>
      </c>
      <c r="F455" s="312" t="s">
        <v>656</v>
      </c>
      <c r="G455" s="311" t="s">
        <v>1563</v>
      </c>
      <c r="H455" s="311" t="s">
        <v>1564</v>
      </c>
      <c r="I455" s="313">
        <v>7.6</v>
      </c>
      <c r="J455" s="313">
        <v>50</v>
      </c>
      <c r="K455" s="314">
        <v>379.93</v>
      </c>
    </row>
    <row r="456" spans="1:11" ht="14.4" customHeight="1" x14ac:dyDescent="0.3">
      <c r="A456" s="309" t="s">
        <v>350</v>
      </c>
      <c r="B456" s="310" t="s">
        <v>352</v>
      </c>
      <c r="C456" s="311" t="s">
        <v>358</v>
      </c>
      <c r="D456" s="312" t="s">
        <v>359</v>
      </c>
      <c r="E456" s="311" t="s">
        <v>655</v>
      </c>
      <c r="F456" s="312" t="s">
        <v>656</v>
      </c>
      <c r="G456" s="311" t="s">
        <v>1565</v>
      </c>
      <c r="H456" s="311" t="s">
        <v>1566</v>
      </c>
      <c r="I456" s="313">
        <v>754.59999999999991</v>
      </c>
      <c r="J456" s="313">
        <v>3</v>
      </c>
      <c r="K456" s="314">
        <v>2092.1</v>
      </c>
    </row>
    <row r="457" spans="1:11" ht="14.4" customHeight="1" x14ac:dyDescent="0.3">
      <c r="A457" s="309" t="s">
        <v>350</v>
      </c>
      <c r="B457" s="310" t="s">
        <v>352</v>
      </c>
      <c r="C457" s="311" t="s">
        <v>358</v>
      </c>
      <c r="D457" s="312" t="s">
        <v>359</v>
      </c>
      <c r="E457" s="311" t="s">
        <v>655</v>
      </c>
      <c r="F457" s="312" t="s">
        <v>656</v>
      </c>
      <c r="G457" s="311" t="s">
        <v>1567</v>
      </c>
      <c r="H457" s="311" t="s">
        <v>1568</v>
      </c>
      <c r="I457" s="313">
        <v>1959</v>
      </c>
      <c r="J457" s="313">
        <v>1</v>
      </c>
      <c r="K457" s="314">
        <v>1959</v>
      </c>
    </row>
    <row r="458" spans="1:11" ht="14.4" customHeight="1" x14ac:dyDescent="0.3">
      <c r="A458" s="309" t="s">
        <v>350</v>
      </c>
      <c r="B458" s="310" t="s">
        <v>352</v>
      </c>
      <c r="C458" s="311" t="s">
        <v>358</v>
      </c>
      <c r="D458" s="312" t="s">
        <v>359</v>
      </c>
      <c r="E458" s="311" t="s">
        <v>655</v>
      </c>
      <c r="F458" s="312" t="s">
        <v>656</v>
      </c>
      <c r="G458" s="311" t="s">
        <v>1569</v>
      </c>
      <c r="H458" s="311" t="s">
        <v>1570</v>
      </c>
      <c r="I458" s="313">
        <v>59.413333333333334</v>
      </c>
      <c r="J458" s="313">
        <v>110</v>
      </c>
      <c r="K458" s="314">
        <v>6628.63</v>
      </c>
    </row>
    <row r="459" spans="1:11" ht="14.4" customHeight="1" x14ac:dyDescent="0.3">
      <c r="A459" s="309" t="s">
        <v>350</v>
      </c>
      <c r="B459" s="310" t="s">
        <v>352</v>
      </c>
      <c r="C459" s="311" t="s">
        <v>358</v>
      </c>
      <c r="D459" s="312" t="s">
        <v>359</v>
      </c>
      <c r="E459" s="311" t="s">
        <v>655</v>
      </c>
      <c r="F459" s="312" t="s">
        <v>656</v>
      </c>
      <c r="G459" s="311" t="s">
        <v>1571</v>
      </c>
      <c r="H459" s="311" t="s">
        <v>1572</v>
      </c>
      <c r="I459" s="313">
        <v>60.45</v>
      </c>
      <c r="J459" s="313">
        <v>20</v>
      </c>
      <c r="K459" s="314">
        <v>1209</v>
      </c>
    </row>
    <row r="460" spans="1:11" ht="14.4" customHeight="1" x14ac:dyDescent="0.3">
      <c r="A460" s="309" t="s">
        <v>350</v>
      </c>
      <c r="B460" s="310" t="s">
        <v>352</v>
      </c>
      <c r="C460" s="311" t="s">
        <v>358</v>
      </c>
      <c r="D460" s="312" t="s">
        <v>359</v>
      </c>
      <c r="E460" s="311" t="s">
        <v>655</v>
      </c>
      <c r="F460" s="312" t="s">
        <v>656</v>
      </c>
      <c r="G460" s="311" t="s">
        <v>1573</v>
      </c>
      <c r="H460" s="311" t="s">
        <v>1574</v>
      </c>
      <c r="I460" s="313">
        <v>22.32</v>
      </c>
      <c r="J460" s="313">
        <v>5</v>
      </c>
      <c r="K460" s="314">
        <v>111.6</v>
      </c>
    </row>
    <row r="461" spans="1:11" ht="14.4" customHeight="1" x14ac:dyDescent="0.3">
      <c r="A461" s="309" t="s">
        <v>350</v>
      </c>
      <c r="B461" s="310" t="s">
        <v>352</v>
      </c>
      <c r="C461" s="311" t="s">
        <v>358</v>
      </c>
      <c r="D461" s="312" t="s">
        <v>359</v>
      </c>
      <c r="E461" s="311" t="s">
        <v>655</v>
      </c>
      <c r="F461" s="312" t="s">
        <v>656</v>
      </c>
      <c r="G461" s="311" t="s">
        <v>1575</v>
      </c>
      <c r="H461" s="311" t="s">
        <v>1576</v>
      </c>
      <c r="I461" s="313">
        <v>60.45</v>
      </c>
      <c r="J461" s="313">
        <v>20</v>
      </c>
      <c r="K461" s="314">
        <v>1209</v>
      </c>
    </row>
    <row r="462" spans="1:11" ht="14.4" customHeight="1" x14ac:dyDescent="0.3">
      <c r="A462" s="309" t="s">
        <v>350</v>
      </c>
      <c r="B462" s="310" t="s">
        <v>352</v>
      </c>
      <c r="C462" s="311" t="s">
        <v>358</v>
      </c>
      <c r="D462" s="312" t="s">
        <v>359</v>
      </c>
      <c r="E462" s="311" t="s">
        <v>655</v>
      </c>
      <c r="F462" s="312" t="s">
        <v>656</v>
      </c>
      <c r="G462" s="311" t="s">
        <v>1577</v>
      </c>
      <c r="H462" s="311" t="s">
        <v>1578</v>
      </c>
      <c r="I462" s="313">
        <v>1083.75</v>
      </c>
      <c r="J462" s="313">
        <v>8</v>
      </c>
      <c r="K462" s="314">
        <v>8670</v>
      </c>
    </row>
    <row r="463" spans="1:11" ht="14.4" customHeight="1" x14ac:dyDescent="0.3">
      <c r="A463" s="309" t="s">
        <v>350</v>
      </c>
      <c r="B463" s="310" t="s">
        <v>352</v>
      </c>
      <c r="C463" s="311" t="s">
        <v>358</v>
      </c>
      <c r="D463" s="312" t="s">
        <v>359</v>
      </c>
      <c r="E463" s="311" t="s">
        <v>655</v>
      </c>
      <c r="F463" s="312" t="s">
        <v>656</v>
      </c>
      <c r="G463" s="311" t="s">
        <v>1579</v>
      </c>
      <c r="H463" s="311" t="s">
        <v>1580</v>
      </c>
      <c r="I463" s="313">
        <v>179</v>
      </c>
      <c r="J463" s="313">
        <v>1</v>
      </c>
      <c r="K463" s="314">
        <v>179</v>
      </c>
    </row>
    <row r="464" spans="1:11" ht="14.4" customHeight="1" x14ac:dyDescent="0.3">
      <c r="A464" s="309" t="s">
        <v>350</v>
      </c>
      <c r="B464" s="310" t="s">
        <v>352</v>
      </c>
      <c r="C464" s="311" t="s">
        <v>358</v>
      </c>
      <c r="D464" s="312" t="s">
        <v>359</v>
      </c>
      <c r="E464" s="311" t="s">
        <v>655</v>
      </c>
      <c r="F464" s="312" t="s">
        <v>656</v>
      </c>
      <c r="G464" s="311" t="s">
        <v>1581</v>
      </c>
      <c r="H464" s="311" t="s">
        <v>1582</v>
      </c>
      <c r="I464" s="313">
        <v>561.39499999999998</v>
      </c>
      <c r="J464" s="313">
        <v>2</v>
      </c>
      <c r="K464" s="314">
        <v>1122.79</v>
      </c>
    </row>
    <row r="465" spans="1:11" ht="14.4" customHeight="1" x14ac:dyDescent="0.3">
      <c r="A465" s="309" t="s">
        <v>350</v>
      </c>
      <c r="B465" s="310" t="s">
        <v>352</v>
      </c>
      <c r="C465" s="311" t="s">
        <v>358</v>
      </c>
      <c r="D465" s="312" t="s">
        <v>359</v>
      </c>
      <c r="E465" s="311" t="s">
        <v>655</v>
      </c>
      <c r="F465" s="312" t="s">
        <v>656</v>
      </c>
      <c r="G465" s="311" t="s">
        <v>1583</v>
      </c>
      <c r="H465" s="311" t="s">
        <v>1584</v>
      </c>
      <c r="I465" s="313">
        <v>315.23500000000001</v>
      </c>
      <c r="J465" s="313">
        <v>361</v>
      </c>
      <c r="K465" s="314">
        <v>1925</v>
      </c>
    </row>
    <row r="466" spans="1:11" ht="14.4" customHeight="1" x14ac:dyDescent="0.3">
      <c r="A466" s="309" t="s">
        <v>350</v>
      </c>
      <c r="B466" s="310" t="s">
        <v>352</v>
      </c>
      <c r="C466" s="311" t="s">
        <v>358</v>
      </c>
      <c r="D466" s="312" t="s">
        <v>359</v>
      </c>
      <c r="E466" s="311" t="s">
        <v>655</v>
      </c>
      <c r="F466" s="312" t="s">
        <v>656</v>
      </c>
      <c r="G466" s="311" t="s">
        <v>1585</v>
      </c>
      <c r="H466" s="311" t="s">
        <v>1586</v>
      </c>
      <c r="I466" s="313">
        <v>374.22</v>
      </c>
      <c r="J466" s="313">
        <v>3</v>
      </c>
      <c r="K466" s="314">
        <v>1126.8800000000001</v>
      </c>
    </row>
    <row r="467" spans="1:11" ht="14.4" customHeight="1" x14ac:dyDescent="0.3">
      <c r="A467" s="309" t="s">
        <v>350</v>
      </c>
      <c r="B467" s="310" t="s">
        <v>352</v>
      </c>
      <c r="C467" s="311" t="s">
        <v>358</v>
      </c>
      <c r="D467" s="312" t="s">
        <v>359</v>
      </c>
      <c r="E467" s="311" t="s">
        <v>655</v>
      </c>
      <c r="F467" s="312" t="s">
        <v>656</v>
      </c>
      <c r="G467" s="311" t="s">
        <v>1587</v>
      </c>
      <c r="H467" s="311" t="s">
        <v>1588</v>
      </c>
      <c r="I467" s="313">
        <v>3.16</v>
      </c>
      <c r="J467" s="313">
        <v>100</v>
      </c>
      <c r="K467" s="314">
        <v>316</v>
      </c>
    </row>
    <row r="468" spans="1:11" ht="14.4" customHeight="1" x14ac:dyDescent="0.3">
      <c r="A468" s="309" t="s">
        <v>350</v>
      </c>
      <c r="B468" s="310" t="s">
        <v>352</v>
      </c>
      <c r="C468" s="311" t="s">
        <v>358</v>
      </c>
      <c r="D468" s="312" t="s">
        <v>359</v>
      </c>
      <c r="E468" s="311" t="s">
        <v>655</v>
      </c>
      <c r="F468" s="312" t="s">
        <v>656</v>
      </c>
      <c r="G468" s="311" t="s">
        <v>1589</v>
      </c>
      <c r="H468" s="311" t="s">
        <v>1590</v>
      </c>
      <c r="I468" s="313">
        <v>3168.95</v>
      </c>
      <c r="J468" s="313">
        <v>3</v>
      </c>
      <c r="K468" s="314">
        <v>9488.15</v>
      </c>
    </row>
    <row r="469" spans="1:11" ht="14.4" customHeight="1" x14ac:dyDescent="0.3">
      <c r="A469" s="309" t="s">
        <v>350</v>
      </c>
      <c r="B469" s="310" t="s">
        <v>352</v>
      </c>
      <c r="C469" s="311" t="s">
        <v>358</v>
      </c>
      <c r="D469" s="312" t="s">
        <v>359</v>
      </c>
      <c r="E469" s="311" t="s">
        <v>655</v>
      </c>
      <c r="F469" s="312" t="s">
        <v>656</v>
      </c>
      <c r="G469" s="311" t="s">
        <v>1591</v>
      </c>
      <c r="H469" s="311" t="s">
        <v>1592</v>
      </c>
      <c r="I469" s="313">
        <v>3943.35</v>
      </c>
      <c r="J469" s="313">
        <v>4</v>
      </c>
      <c r="K469" s="314">
        <v>15773.4</v>
      </c>
    </row>
    <row r="470" spans="1:11" ht="14.4" customHeight="1" x14ac:dyDescent="0.3">
      <c r="A470" s="309" t="s">
        <v>350</v>
      </c>
      <c r="B470" s="310" t="s">
        <v>352</v>
      </c>
      <c r="C470" s="311" t="s">
        <v>358</v>
      </c>
      <c r="D470" s="312" t="s">
        <v>359</v>
      </c>
      <c r="E470" s="311" t="s">
        <v>655</v>
      </c>
      <c r="F470" s="312" t="s">
        <v>656</v>
      </c>
      <c r="G470" s="311" t="s">
        <v>1593</v>
      </c>
      <c r="H470" s="311" t="s">
        <v>1594</v>
      </c>
      <c r="I470" s="313">
        <v>3943.35</v>
      </c>
      <c r="J470" s="313">
        <v>2</v>
      </c>
      <c r="K470" s="314">
        <v>7886.7</v>
      </c>
    </row>
    <row r="471" spans="1:11" ht="14.4" customHeight="1" x14ac:dyDescent="0.3">
      <c r="A471" s="309" t="s">
        <v>350</v>
      </c>
      <c r="B471" s="310" t="s">
        <v>352</v>
      </c>
      <c r="C471" s="311" t="s">
        <v>358</v>
      </c>
      <c r="D471" s="312" t="s">
        <v>359</v>
      </c>
      <c r="E471" s="311" t="s">
        <v>655</v>
      </c>
      <c r="F471" s="312" t="s">
        <v>656</v>
      </c>
      <c r="G471" s="311" t="s">
        <v>1595</v>
      </c>
      <c r="H471" s="311" t="s">
        <v>1596</v>
      </c>
      <c r="I471" s="313">
        <v>0.3</v>
      </c>
      <c r="J471" s="313">
        <v>1</v>
      </c>
      <c r="K471" s="314">
        <v>0.3</v>
      </c>
    </row>
    <row r="472" spans="1:11" ht="14.4" customHeight="1" x14ac:dyDescent="0.3">
      <c r="A472" s="309" t="s">
        <v>350</v>
      </c>
      <c r="B472" s="310" t="s">
        <v>352</v>
      </c>
      <c r="C472" s="311" t="s">
        <v>358</v>
      </c>
      <c r="D472" s="312" t="s">
        <v>359</v>
      </c>
      <c r="E472" s="311" t="s">
        <v>655</v>
      </c>
      <c r="F472" s="312" t="s">
        <v>656</v>
      </c>
      <c r="G472" s="311" t="s">
        <v>1597</v>
      </c>
      <c r="H472" s="311" t="s">
        <v>1598</v>
      </c>
      <c r="I472" s="313">
        <v>18.600000000000001</v>
      </c>
      <c r="J472" s="313">
        <v>110</v>
      </c>
      <c r="K472" s="314">
        <v>2046</v>
      </c>
    </row>
    <row r="473" spans="1:11" ht="14.4" customHeight="1" x14ac:dyDescent="0.3">
      <c r="A473" s="309" t="s">
        <v>350</v>
      </c>
      <c r="B473" s="310" t="s">
        <v>352</v>
      </c>
      <c r="C473" s="311" t="s">
        <v>358</v>
      </c>
      <c r="D473" s="312" t="s">
        <v>359</v>
      </c>
      <c r="E473" s="311" t="s">
        <v>655</v>
      </c>
      <c r="F473" s="312" t="s">
        <v>656</v>
      </c>
      <c r="G473" s="311" t="s">
        <v>1599</v>
      </c>
      <c r="H473" s="311" t="s">
        <v>1600</v>
      </c>
      <c r="I473" s="313">
        <v>59.29</v>
      </c>
      <c r="J473" s="313">
        <v>30</v>
      </c>
      <c r="K473" s="314">
        <v>1778.7</v>
      </c>
    </row>
    <row r="474" spans="1:11" ht="14.4" customHeight="1" x14ac:dyDescent="0.3">
      <c r="A474" s="309" t="s">
        <v>350</v>
      </c>
      <c r="B474" s="310" t="s">
        <v>352</v>
      </c>
      <c r="C474" s="311" t="s">
        <v>358</v>
      </c>
      <c r="D474" s="312" t="s">
        <v>359</v>
      </c>
      <c r="E474" s="311" t="s">
        <v>655</v>
      </c>
      <c r="F474" s="312" t="s">
        <v>656</v>
      </c>
      <c r="G474" s="311" t="s">
        <v>1601</v>
      </c>
      <c r="H474" s="311" t="s">
        <v>1602</v>
      </c>
      <c r="I474" s="313">
        <v>59.29</v>
      </c>
      <c r="J474" s="313">
        <v>60</v>
      </c>
      <c r="K474" s="314">
        <v>3557.4</v>
      </c>
    </row>
    <row r="475" spans="1:11" ht="14.4" customHeight="1" x14ac:dyDescent="0.3">
      <c r="A475" s="309" t="s">
        <v>350</v>
      </c>
      <c r="B475" s="310" t="s">
        <v>352</v>
      </c>
      <c r="C475" s="311" t="s">
        <v>358</v>
      </c>
      <c r="D475" s="312" t="s">
        <v>359</v>
      </c>
      <c r="E475" s="311" t="s">
        <v>655</v>
      </c>
      <c r="F475" s="312" t="s">
        <v>656</v>
      </c>
      <c r="G475" s="311" t="s">
        <v>1603</v>
      </c>
      <c r="H475" s="311" t="s">
        <v>1604</v>
      </c>
      <c r="I475" s="313">
        <v>59.29</v>
      </c>
      <c r="J475" s="313">
        <v>30</v>
      </c>
      <c r="K475" s="314">
        <v>1778.7</v>
      </c>
    </row>
    <row r="476" spans="1:11" ht="14.4" customHeight="1" x14ac:dyDescent="0.3">
      <c r="A476" s="309" t="s">
        <v>350</v>
      </c>
      <c r="B476" s="310" t="s">
        <v>352</v>
      </c>
      <c r="C476" s="311" t="s">
        <v>358</v>
      </c>
      <c r="D476" s="312" t="s">
        <v>359</v>
      </c>
      <c r="E476" s="311" t="s">
        <v>655</v>
      </c>
      <c r="F476" s="312" t="s">
        <v>656</v>
      </c>
      <c r="G476" s="311" t="s">
        <v>1605</v>
      </c>
      <c r="H476" s="311" t="s">
        <v>1606</v>
      </c>
      <c r="I476" s="313">
        <v>59.29</v>
      </c>
      <c r="J476" s="313">
        <v>30</v>
      </c>
      <c r="K476" s="314">
        <v>1778.7</v>
      </c>
    </row>
    <row r="477" spans="1:11" ht="14.4" customHeight="1" x14ac:dyDescent="0.3">
      <c r="A477" s="309" t="s">
        <v>350</v>
      </c>
      <c r="B477" s="310" t="s">
        <v>352</v>
      </c>
      <c r="C477" s="311" t="s">
        <v>358</v>
      </c>
      <c r="D477" s="312" t="s">
        <v>359</v>
      </c>
      <c r="E477" s="311" t="s">
        <v>655</v>
      </c>
      <c r="F477" s="312" t="s">
        <v>656</v>
      </c>
      <c r="G477" s="311" t="s">
        <v>1607</v>
      </c>
      <c r="H477" s="311" t="s">
        <v>1608</v>
      </c>
      <c r="I477" s="313">
        <v>59.29</v>
      </c>
      <c r="J477" s="313">
        <v>30</v>
      </c>
      <c r="K477" s="314">
        <v>1778.7</v>
      </c>
    </row>
    <row r="478" spans="1:11" ht="14.4" customHeight="1" x14ac:dyDescent="0.3">
      <c r="A478" s="309" t="s">
        <v>350</v>
      </c>
      <c r="B478" s="310" t="s">
        <v>352</v>
      </c>
      <c r="C478" s="311" t="s">
        <v>358</v>
      </c>
      <c r="D478" s="312" t="s">
        <v>359</v>
      </c>
      <c r="E478" s="311" t="s">
        <v>655</v>
      </c>
      <c r="F478" s="312" t="s">
        <v>656</v>
      </c>
      <c r="G478" s="311" t="s">
        <v>1609</v>
      </c>
      <c r="H478" s="311" t="s">
        <v>1610</v>
      </c>
      <c r="I478" s="313">
        <v>59.29</v>
      </c>
      <c r="J478" s="313">
        <v>30</v>
      </c>
      <c r="K478" s="314">
        <v>1778.7</v>
      </c>
    </row>
    <row r="479" spans="1:11" ht="14.4" customHeight="1" x14ac:dyDescent="0.3">
      <c r="A479" s="309" t="s">
        <v>350</v>
      </c>
      <c r="B479" s="310" t="s">
        <v>352</v>
      </c>
      <c r="C479" s="311" t="s">
        <v>358</v>
      </c>
      <c r="D479" s="312" t="s">
        <v>359</v>
      </c>
      <c r="E479" s="311" t="s">
        <v>655</v>
      </c>
      <c r="F479" s="312" t="s">
        <v>656</v>
      </c>
      <c r="G479" s="311" t="s">
        <v>1611</v>
      </c>
      <c r="H479" s="311" t="s">
        <v>1612</v>
      </c>
      <c r="I479" s="313">
        <v>59.29</v>
      </c>
      <c r="J479" s="313">
        <v>90</v>
      </c>
      <c r="K479" s="314">
        <v>5336</v>
      </c>
    </row>
    <row r="480" spans="1:11" ht="14.4" customHeight="1" x14ac:dyDescent="0.3">
      <c r="A480" s="309" t="s">
        <v>350</v>
      </c>
      <c r="B480" s="310" t="s">
        <v>352</v>
      </c>
      <c r="C480" s="311" t="s">
        <v>358</v>
      </c>
      <c r="D480" s="312" t="s">
        <v>359</v>
      </c>
      <c r="E480" s="311" t="s">
        <v>655</v>
      </c>
      <c r="F480" s="312" t="s">
        <v>656</v>
      </c>
      <c r="G480" s="311" t="s">
        <v>1613</v>
      </c>
      <c r="H480" s="311" t="s">
        <v>1614</v>
      </c>
      <c r="I480" s="313">
        <v>59.29</v>
      </c>
      <c r="J480" s="313">
        <v>30</v>
      </c>
      <c r="K480" s="314">
        <v>1778.7</v>
      </c>
    </row>
    <row r="481" spans="1:11" ht="14.4" customHeight="1" x14ac:dyDescent="0.3">
      <c r="A481" s="309" t="s">
        <v>350</v>
      </c>
      <c r="B481" s="310" t="s">
        <v>352</v>
      </c>
      <c r="C481" s="311" t="s">
        <v>358</v>
      </c>
      <c r="D481" s="312" t="s">
        <v>359</v>
      </c>
      <c r="E481" s="311" t="s">
        <v>655</v>
      </c>
      <c r="F481" s="312" t="s">
        <v>656</v>
      </c>
      <c r="G481" s="311" t="s">
        <v>1615</v>
      </c>
      <c r="H481" s="311" t="s">
        <v>1616</v>
      </c>
      <c r="I481" s="313">
        <v>1113</v>
      </c>
      <c r="J481" s="313">
        <v>1</v>
      </c>
      <c r="K481" s="314">
        <v>1113</v>
      </c>
    </row>
    <row r="482" spans="1:11" ht="14.4" customHeight="1" x14ac:dyDescent="0.3">
      <c r="A482" s="309" t="s">
        <v>350</v>
      </c>
      <c r="B482" s="310" t="s">
        <v>352</v>
      </c>
      <c r="C482" s="311" t="s">
        <v>358</v>
      </c>
      <c r="D482" s="312" t="s">
        <v>359</v>
      </c>
      <c r="E482" s="311" t="s">
        <v>655</v>
      </c>
      <c r="F482" s="312" t="s">
        <v>656</v>
      </c>
      <c r="G482" s="311" t="s">
        <v>1617</v>
      </c>
      <c r="H482" s="311" t="s">
        <v>1618</v>
      </c>
      <c r="I482" s="313">
        <v>362.9</v>
      </c>
      <c r="J482" s="313">
        <v>3</v>
      </c>
      <c r="K482" s="314">
        <v>1088.7</v>
      </c>
    </row>
    <row r="483" spans="1:11" ht="14.4" customHeight="1" x14ac:dyDescent="0.3">
      <c r="A483" s="309" t="s">
        <v>350</v>
      </c>
      <c r="B483" s="310" t="s">
        <v>352</v>
      </c>
      <c r="C483" s="311" t="s">
        <v>358</v>
      </c>
      <c r="D483" s="312" t="s">
        <v>359</v>
      </c>
      <c r="E483" s="311" t="s">
        <v>655</v>
      </c>
      <c r="F483" s="312" t="s">
        <v>656</v>
      </c>
      <c r="G483" s="311" t="s">
        <v>1619</v>
      </c>
      <c r="H483" s="311" t="s">
        <v>1620</v>
      </c>
      <c r="I483" s="313">
        <v>46.5</v>
      </c>
      <c r="J483" s="313">
        <v>14</v>
      </c>
      <c r="K483" s="314">
        <v>651</v>
      </c>
    </row>
    <row r="484" spans="1:11" ht="14.4" customHeight="1" x14ac:dyDescent="0.3">
      <c r="A484" s="309" t="s">
        <v>350</v>
      </c>
      <c r="B484" s="310" t="s">
        <v>352</v>
      </c>
      <c r="C484" s="311" t="s">
        <v>358</v>
      </c>
      <c r="D484" s="312" t="s">
        <v>359</v>
      </c>
      <c r="E484" s="311" t="s">
        <v>655</v>
      </c>
      <c r="F484" s="312" t="s">
        <v>656</v>
      </c>
      <c r="G484" s="311" t="s">
        <v>1621</v>
      </c>
      <c r="H484" s="311" t="s">
        <v>1622</v>
      </c>
      <c r="I484" s="313">
        <v>2871.92</v>
      </c>
      <c r="J484" s="313">
        <v>1</v>
      </c>
      <c r="K484" s="314">
        <v>2871.92</v>
      </c>
    </row>
    <row r="485" spans="1:11" ht="14.4" customHeight="1" x14ac:dyDescent="0.3">
      <c r="A485" s="309" t="s">
        <v>350</v>
      </c>
      <c r="B485" s="310" t="s">
        <v>352</v>
      </c>
      <c r="C485" s="311" t="s">
        <v>358</v>
      </c>
      <c r="D485" s="312" t="s">
        <v>359</v>
      </c>
      <c r="E485" s="311" t="s">
        <v>655</v>
      </c>
      <c r="F485" s="312" t="s">
        <v>656</v>
      </c>
      <c r="G485" s="311" t="s">
        <v>1623</v>
      </c>
      <c r="H485" s="311" t="s">
        <v>1624</v>
      </c>
      <c r="I485" s="313">
        <v>166.34</v>
      </c>
      <c r="J485" s="313">
        <v>9</v>
      </c>
      <c r="K485" s="314">
        <v>1448.04</v>
      </c>
    </row>
    <row r="486" spans="1:11" ht="14.4" customHeight="1" x14ac:dyDescent="0.3">
      <c r="A486" s="309" t="s">
        <v>350</v>
      </c>
      <c r="B486" s="310" t="s">
        <v>352</v>
      </c>
      <c r="C486" s="311" t="s">
        <v>358</v>
      </c>
      <c r="D486" s="312" t="s">
        <v>359</v>
      </c>
      <c r="E486" s="311" t="s">
        <v>655</v>
      </c>
      <c r="F486" s="312" t="s">
        <v>656</v>
      </c>
      <c r="G486" s="311" t="s">
        <v>1625</v>
      </c>
      <c r="H486" s="311" t="s">
        <v>1626</v>
      </c>
      <c r="I486" s="313">
        <v>152.5</v>
      </c>
      <c r="J486" s="313">
        <v>11</v>
      </c>
      <c r="K486" s="314">
        <v>1680</v>
      </c>
    </row>
    <row r="487" spans="1:11" ht="14.4" customHeight="1" x14ac:dyDescent="0.3">
      <c r="A487" s="309" t="s">
        <v>350</v>
      </c>
      <c r="B487" s="310" t="s">
        <v>352</v>
      </c>
      <c r="C487" s="311" t="s">
        <v>358</v>
      </c>
      <c r="D487" s="312" t="s">
        <v>359</v>
      </c>
      <c r="E487" s="311" t="s">
        <v>655</v>
      </c>
      <c r="F487" s="312" t="s">
        <v>656</v>
      </c>
      <c r="G487" s="311" t="s">
        <v>1627</v>
      </c>
      <c r="H487" s="311" t="s">
        <v>1628</v>
      </c>
      <c r="I487" s="313">
        <v>153.75</v>
      </c>
      <c r="J487" s="313">
        <v>9</v>
      </c>
      <c r="K487" s="314">
        <v>1380</v>
      </c>
    </row>
    <row r="488" spans="1:11" ht="14.4" customHeight="1" x14ac:dyDescent="0.3">
      <c r="A488" s="309" t="s">
        <v>350</v>
      </c>
      <c r="B488" s="310" t="s">
        <v>352</v>
      </c>
      <c r="C488" s="311" t="s">
        <v>358</v>
      </c>
      <c r="D488" s="312" t="s">
        <v>359</v>
      </c>
      <c r="E488" s="311" t="s">
        <v>655</v>
      </c>
      <c r="F488" s="312" t="s">
        <v>656</v>
      </c>
      <c r="G488" s="311" t="s">
        <v>1629</v>
      </c>
      <c r="H488" s="311" t="s">
        <v>1630</v>
      </c>
      <c r="I488" s="313">
        <v>166.34</v>
      </c>
      <c r="J488" s="313">
        <v>8</v>
      </c>
      <c r="K488" s="314">
        <v>1249.02</v>
      </c>
    </row>
    <row r="489" spans="1:11" ht="14.4" customHeight="1" x14ac:dyDescent="0.3">
      <c r="A489" s="309" t="s">
        <v>350</v>
      </c>
      <c r="B489" s="310" t="s">
        <v>352</v>
      </c>
      <c r="C489" s="311" t="s">
        <v>358</v>
      </c>
      <c r="D489" s="312" t="s">
        <v>359</v>
      </c>
      <c r="E489" s="311" t="s">
        <v>655</v>
      </c>
      <c r="F489" s="312" t="s">
        <v>656</v>
      </c>
      <c r="G489" s="311" t="s">
        <v>1631</v>
      </c>
      <c r="H489" s="311" t="s">
        <v>1632</v>
      </c>
      <c r="I489" s="313">
        <v>166.34</v>
      </c>
      <c r="J489" s="313">
        <v>8</v>
      </c>
      <c r="K489" s="314">
        <v>1249.02</v>
      </c>
    </row>
    <row r="490" spans="1:11" ht="14.4" customHeight="1" x14ac:dyDescent="0.3">
      <c r="A490" s="309" t="s">
        <v>350</v>
      </c>
      <c r="B490" s="310" t="s">
        <v>352</v>
      </c>
      <c r="C490" s="311" t="s">
        <v>358</v>
      </c>
      <c r="D490" s="312" t="s">
        <v>359</v>
      </c>
      <c r="E490" s="311" t="s">
        <v>655</v>
      </c>
      <c r="F490" s="312" t="s">
        <v>656</v>
      </c>
      <c r="G490" s="311" t="s">
        <v>1633</v>
      </c>
      <c r="H490" s="311" t="s">
        <v>1634</v>
      </c>
      <c r="I490" s="313">
        <v>152.5</v>
      </c>
      <c r="J490" s="313">
        <v>11</v>
      </c>
      <c r="K490" s="314">
        <v>1680</v>
      </c>
    </row>
    <row r="491" spans="1:11" ht="14.4" customHeight="1" x14ac:dyDescent="0.3">
      <c r="A491" s="309" t="s">
        <v>350</v>
      </c>
      <c r="B491" s="310" t="s">
        <v>352</v>
      </c>
      <c r="C491" s="311" t="s">
        <v>358</v>
      </c>
      <c r="D491" s="312" t="s">
        <v>359</v>
      </c>
      <c r="E491" s="311" t="s">
        <v>655</v>
      </c>
      <c r="F491" s="312" t="s">
        <v>656</v>
      </c>
      <c r="G491" s="311" t="s">
        <v>1635</v>
      </c>
      <c r="H491" s="311" t="s">
        <v>1636</v>
      </c>
      <c r="I491" s="313">
        <v>153.75</v>
      </c>
      <c r="J491" s="313">
        <v>9</v>
      </c>
      <c r="K491" s="314">
        <v>1380</v>
      </c>
    </row>
    <row r="492" spans="1:11" ht="14.4" customHeight="1" x14ac:dyDescent="0.3">
      <c r="A492" s="309" t="s">
        <v>350</v>
      </c>
      <c r="B492" s="310" t="s">
        <v>352</v>
      </c>
      <c r="C492" s="311" t="s">
        <v>358</v>
      </c>
      <c r="D492" s="312" t="s">
        <v>359</v>
      </c>
      <c r="E492" s="311" t="s">
        <v>655</v>
      </c>
      <c r="F492" s="312" t="s">
        <v>656</v>
      </c>
      <c r="G492" s="311" t="s">
        <v>1637</v>
      </c>
      <c r="H492" s="311" t="s">
        <v>1638</v>
      </c>
      <c r="I492" s="313">
        <v>166.34</v>
      </c>
      <c r="J492" s="313">
        <v>8</v>
      </c>
      <c r="K492" s="314">
        <v>1249.02</v>
      </c>
    </row>
    <row r="493" spans="1:11" ht="14.4" customHeight="1" x14ac:dyDescent="0.3">
      <c r="A493" s="309" t="s">
        <v>350</v>
      </c>
      <c r="B493" s="310" t="s">
        <v>352</v>
      </c>
      <c r="C493" s="311" t="s">
        <v>358</v>
      </c>
      <c r="D493" s="312" t="s">
        <v>359</v>
      </c>
      <c r="E493" s="311" t="s">
        <v>655</v>
      </c>
      <c r="F493" s="312" t="s">
        <v>656</v>
      </c>
      <c r="G493" s="311" t="s">
        <v>1639</v>
      </c>
      <c r="H493" s="311" t="s">
        <v>1640</v>
      </c>
      <c r="I493" s="313">
        <v>23</v>
      </c>
      <c r="J493" s="313">
        <v>30</v>
      </c>
      <c r="K493" s="314">
        <v>690</v>
      </c>
    </row>
    <row r="494" spans="1:11" ht="14.4" customHeight="1" x14ac:dyDescent="0.3">
      <c r="A494" s="309" t="s">
        <v>350</v>
      </c>
      <c r="B494" s="310" t="s">
        <v>352</v>
      </c>
      <c r="C494" s="311" t="s">
        <v>358</v>
      </c>
      <c r="D494" s="312" t="s">
        <v>359</v>
      </c>
      <c r="E494" s="311" t="s">
        <v>655</v>
      </c>
      <c r="F494" s="312" t="s">
        <v>656</v>
      </c>
      <c r="G494" s="311" t="s">
        <v>1641</v>
      </c>
      <c r="H494" s="311" t="s">
        <v>1642</v>
      </c>
      <c r="I494" s="313">
        <v>537.20000000000005</v>
      </c>
      <c r="J494" s="313">
        <v>5</v>
      </c>
      <c r="K494" s="314">
        <v>2686.01</v>
      </c>
    </row>
    <row r="495" spans="1:11" ht="14.4" customHeight="1" x14ac:dyDescent="0.3">
      <c r="A495" s="309" t="s">
        <v>350</v>
      </c>
      <c r="B495" s="310" t="s">
        <v>352</v>
      </c>
      <c r="C495" s="311" t="s">
        <v>358</v>
      </c>
      <c r="D495" s="312" t="s">
        <v>359</v>
      </c>
      <c r="E495" s="311" t="s">
        <v>655</v>
      </c>
      <c r="F495" s="312" t="s">
        <v>656</v>
      </c>
      <c r="G495" s="311" t="s">
        <v>1643</v>
      </c>
      <c r="H495" s="311" t="s">
        <v>1644</v>
      </c>
      <c r="I495" s="313">
        <v>1342.9749999999999</v>
      </c>
      <c r="J495" s="313">
        <v>10</v>
      </c>
      <c r="K495" s="314">
        <v>5371.9</v>
      </c>
    </row>
    <row r="496" spans="1:11" ht="14.4" customHeight="1" x14ac:dyDescent="0.3">
      <c r="A496" s="309" t="s">
        <v>350</v>
      </c>
      <c r="B496" s="310" t="s">
        <v>352</v>
      </c>
      <c r="C496" s="311" t="s">
        <v>358</v>
      </c>
      <c r="D496" s="312" t="s">
        <v>359</v>
      </c>
      <c r="E496" s="311" t="s">
        <v>655</v>
      </c>
      <c r="F496" s="312" t="s">
        <v>656</v>
      </c>
      <c r="G496" s="311" t="s">
        <v>1645</v>
      </c>
      <c r="H496" s="311" t="s">
        <v>1646</v>
      </c>
      <c r="I496" s="313">
        <v>29</v>
      </c>
      <c r="J496" s="313">
        <v>20</v>
      </c>
      <c r="K496" s="314">
        <v>580</v>
      </c>
    </row>
    <row r="497" spans="1:11" ht="14.4" customHeight="1" x14ac:dyDescent="0.3">
      <c r="A497" s="309" t="s">
        <v>350</v>
      </c>
      <c r="B497" s="310" t="s">
        <v>352</v>
      </c>
      <c r="C497" s="311" t="s">
        <v>358</v>
      </c>
      <c r="D497" s="312" t="s">
        <v>359</v>
      </c>
      <c r="E497" s="311" t="s">
        <v>655</v>
      </c>
      <c r="F497" s="312" t="s">
        <v>656</v>
      </c>
      <c r="G497" s="311" t="s">
        <v>1647</v>
      </c>
      <c r="H497" s="311" t="s">
        <v>1648</v>
      </c>
      <c r="I497" s="313">
        <v>279.40999999999997</v>
      </c>
      <c r="J497" s="313">
        <v>7</v>
      </c>
      <c r="K497" s="314">
        <v>1949.2</v>
      </c>
    </row>
    <row r="498" spans="1:11" ht="14.4" customHeight="1" x14ac:dyDescent="0.3">
      <c r="A498" s="309" t="s">
        <v>350</v>
      </c>
      <c r="B498" s="310" t="s">
        <v>352</v>
      </c>
      <c r="C498" s="311" t="s">
        <v>358</v>
      </c>
      <c r="D498" s="312" t="s">
        <v>359</v>
      </c>
      <c r="E498" s="311" t="s">
        <v>655</v>
      </c>
      <c r="F498" s="312" t="s">
        <v>656</v>
      </c>
      <c r="G498" s="311" t="s">
        <v>1649</v>
      </c>
      <c r="H498" s="311" t="s">
        <v>1650</v>
      </c>
      <c r="I498" s="313">
        <v>2618</v>
      </c>
      <c r="J498" s="313">
        <v>1</v>
      </c>
      <c r="K498" s="314">
        <v>2618</v>
      </c>
    </row>
    <row r="499" spans="1:11" ht="14.4" customHeight="1" x14ac:dyDescent="0.3">
      <c r="A499" s="309" t="s">
        <v>350</v>
      </c>
      <c r="B499" s="310" t="s">
        <v>352</v>
      </c>
      <c r="C499" s="311" t="s">
        <v>358</v>
      </c>
      <c r="D499" s="312" t="s">
        <v>359</v>
      </c>
      <c r="E499" s="311" t="s">
        <v>655</v>
      </c>
      <c r="F499" s="312" t="s">
        <v>656</v>
      </c>
      <c r="G499" s="311" t="s">
        <v>1651</v>
      </c>
      <c r="H499" s="311" t="s">
        <v>1652</v>
      </c>
      <c r="I499" s="313">
        <v>834.88</v>
      </c>
      <c r="J499" s="313">
        <v>2</v>
      </c>
      <c r="K499" s="314">
        <v>1669.75</v>
      </c>
    </row>
    <row r="500" spans="1:11" ht="14.4" customHeight="1" x14ac:dyDescent="0.3">
      <c r="A500" s="309" t="s">
        <v>350</v>
      </c>
      <c r="B500" s="310" t="s">
        <v>352</v>
      </c>
      <c r="C500" s="311" t="s">
        <v>358</v>
      </c>
      <c r="D500" s="312" t="s">
        <v>359</v>
      </c>
      <c r="E500" s="311" t="s">
        <v>655</v>
      </c>
      <c r="F500" s="312" t="s">
        <v>656</v>
      </c>
      <c r="G500" s="311" t="s">
        <v>1653</v>
      </c>
      <c r="H500" s="311" t="s">
        <v>1654</v>
      </c>
      <c r="I500" s="313">
        <v>834.88</v>
      </c>
      <c r="J500" s="313">
        <v>2</v>
      </c>
      <c r="K500" s="314">
        <v>1669.75</v>
      </c>
    </row>
    <row r="501" spans="1:11" ht="14.4" customHeight="1" x14ac:dyDescent="0.3">
      <c r="A501" s="309" t="s">
        <v>350</v>
      </c>
      <c r="B501" s="310" t="s">
        <v>352</v>
      </c>
      <c r="C501" s="311" t="s">
        <v>358</v>
      </c>
      <c r="D501" s="312" t="s">
        <v>359</v>
      </c>
      <c r="E501" s="311" t="s">
        <v>655</v>
      </c>
      <c r="F501" s="312" t="s">
        <v>656</v>
      </c>
      <c r="G501" s="311" t="s">
        <v>1655</v>
      </c>
      <c r="H501" s="311" t="s">
        <v>1656</v>
      </c>
      <c r="I501" s="313">
        <v>834.88</v>
      </c>
      <c r="J501" s="313">
        <v>2</v>
      </c>
      <c r="K501" s="314">
        <v>1669.75</v>
      </c>
    </row>
    <row r="502" spans="1:11" ht="14.4" customHeight="1" x14ac:dyDescent="0.3">
      <c r="A502" s="309" t="s">
        <v>350</v>
      </c>
      <c r="B502" s="310" t="s">
        <v>352</v>
      </c>
      <c r="C502" s="311" t="s">
        <v>358</v>
      </c>
      <c r="D502" s="312" t="s">
        <v>359</v>
      </c>
      <c r="E502" s="311" t="s">
        <v>655</v>
      </c>
      <c r="F502" s="312" t="s">
        <v>656</v>
      </c>
      <c r="G502" s="311" t="s">
        <v>1657</v>
      </c>
      <c r="H502" s="311" t="s">
        <v>1658</v>
      </c>
      <c r="I502" s="313">
        <v>834.88</v>
      </c>
      <c r="J502" s="313">
        <v>2</v>
      </c>
      <c r="K502" s="314">
        <v>1669.75</v>
      </c>
    </row>
    <row r="503" spans="1:11" ht="14.4" customHeight="1" x14ac:dyDescent="0.3">
      <c r="A503" s="309" t="s">
        <v>350</v>
      </c>
      <c r="B503" s="310" t="s">
        <v>352</v>
      </c>
      <c r="C503" s="311" t="s">
        <v>358</v>
      </c>
      <c r="D503" s="312" t="s">
        <v>359</v>
      </c>
      <c r="E503" s="311" t="s">
        <v>655</v>
      </c>
      <c r="F503" s="312" t="s">
        <v>656</v>
      </c>
      <c r="G503" s="311" t="s">
        <v>1659</v>
      </c>
      <c r="H503" s="311" t="s">
        <v>1660</v>
      </c>
      <c r="I503" s="313">
        <v>4.59</v>
      </c>
      <c r="J503" s="313">
        <v>270</v>
      </c>
      <c r="K503" s="314">
        <v>1239.8499999999999</v>
      </c>
    </row>
    <row r="504" spans="1:11" ht="14.4" customHeight="1" x14ac:dyDescent="0.3">
      <c r="A504" s="309" t="s">
        <v>350</v>
      </c>
      <c r="B504" s="310" t="s">
        <v>352</v>
      </c>
      <c r="C504" s="311" t="s">
        <v>358</v>
      </c>
      <c r="D504" s="312" t="s">
        <v>359</v>
      </c>
      <c r="E504" s="311" t="s">
        <v>655</v>
      </c>
      <c r="F504" s="312" t="s">
        <v>656</v>
      </c>
      <c r="G504" s="311" t="s">
        <v>1661</v>
      </c>
      <c r="H504" s="311" t="s">
        <v>1662</v>
      </c>
      <c r="I504" s="313">
        <v>4.5924999999999994</v>
      </c>
      <c r="J504" s="313">
        <v>270</v>
      </c>
      <c r="K504" s="314">
        <v>1240.3499999999999</v>
      </c>
    </row>
    <row r="505" spans="1:11" ht="14.4" customHeight="1" x14ac:dyDescent="0.3">
      <c r="A505" s="309" t="s">
        <v>350</v>
      </c>
      <c r="B505" s="310" t="s">
        <v>352</v>
      </c>
      <c r="C505" s="311" t="s">
        <v>358</v>
      </c>
      <c r="D505" s="312" t="s">
        <v>359</v>
      </c>
      <c r="E505" s="311" t="s">
        <v>655</v>
      </c>
      <c r="F505" s="312" t="s">
        <v>656</v>
      </c>
      <c r="G505" s="311" t="s">
        <v>1663</v>
      </c>
      <c r="H505" s="311" t="s">
        <v>1664</v>
      </c>
      <c r="I505" s="313">
        <v>4.59</v>
      </c>
      <c r="J505" s="313">
        <v>240</v>
      </c>
      <c r="K505" s="314">
        <v>1102.0999999999999</v>
      </c>
    </row>
    <row r="506" spans="1:11" ht="14.4" customHeight="1" x14ac:dyDescent="0.3">
      <c r="A506" s="309" t="s">
        <v>350</v>
      </c>
      <c r="B506" s="310" t="s">
        <v>352</v>
      </c>
      <c r="C506" s="311" t="s">
        <v>358</v>
      </c>
      <c r="D506" s="312" t="s">
        <v>359</v>
      </c>
      <c r="E506" s="311" t="s">
        <v>655</v>
      </c>
      <c r="F506" s="312" t="s">
        <v>656</v>
      </c>
      <c r="G506" s="311" t="s">
        <v>1665</v>
      </c>
      <c r="H506" s="311" t="s">
        <v>1666</v>
      </c>
      <c r="I506" s="313">
        <v>4.59</v>
      </c>
      <c r="J506" s="313">
        <v>270</v>
      </c>
      <c r="K506" s="314">
        <v>1239.8499999999999</v>
      </c>
    </row>
    <row r="507" spans="1:11" ht="14.4" customHeight="1" x14ac:dyDescent="0.3">
      <c r="A507" s="309" t="s">
        <v>350</v>
      </c>
      <c r="B507" s="310" t="s">
        <v>352</v>
      </c>
      <c r="C507" s="311" t="s">
        <v>358</v>
      </c>
      <c r="D507" s="312" t="s">
        <v>359</v>
      </c>
      <c r="E507" s="311" t="s">
        <v>655</v>
      </c>
      <c r="F507" s="312" t="s">
        <v>656</v>
      </c>
      <c r="G507" s="311" t="s">
        <v>1667</v>
      </c>
      <c r="H507" s="311" t="s">
        <v>1668</v>
      </c>
      <c r="I507" s="313">
        <v>4.59</v>
      </c>
      <c r="J507" s="313">
        <v>180</v>
      </c>
      <c r="K507" s="314">
        <v>826.6</v>
      </c>
    </row>
    <row r="508" spans="1:11" ht="14.4" customHeight="1" x14ac:dyDescent="0.3">
      <c r="A508" s="309" t="s">
        <v>350</v>
      </c>
      <c r="B508" s="310" t="s">
        <v>352</v>
      </c>
      <c r="C508" s="311" t="s">
        <v>358</v>
      </c>
      <c r="D508" s="312" t="s">
        <v>359</v>
      </c>
      <c r="E508" s="311" t="s">
        <v>655</v>
      </c>
      <c r="F508" s="312" t="s">
        <v>656</v>
      </c>
      <c r="G508" s="311" t="s">
        <v>1669</v>
      </c>
      <c r="H508" s="311" t="s">
        <v>1670</v>
      </c>
      <c r="I508" s="313">
        <v>2394.5300000000002</v>
      </c>
      <c r="J508" s="313">
        <v>4</v>
      </c>
      <c r="K508" s="314">
        <v>9599.09</v>
      </c>
    </row>
    <row r="509" spans="1:11" ht="14.4" customHeight="1" x14ac:dyDescent="0.3">
      <c r="A509" s="309" t="s">
        <v>350</v>
      </c>
      <c r="B509" s="310" t="s">
        <v>352</v>
      </c>
      <c r="C509" s="311" t="s">
        <v>358</v>
      </c>
      <c r="D509" s="312" t="s">
        <v>359</v>
      </c>
      <c r="E509" s="311" t="s">
        <v>655</v>
      </c>
      <c r="F509" s="312" t="s">
        <v>656</v>
      </c>
      <c r="G509" s="311" t="s">
        <v>1671</v>
      </c>
      <c r="H509" s="311" t="s">
        <v>1672</v>
      </c>
      <c r="I509" s="313">
        <v>1397.5</v>
      </c>
      <c r="J509" s="313">
        <v>5</v>
      </c>
      <c r="K509" s="314">
        <v>7093.5</v>
      </c>
    </row>
    <row r="510" spans="1:11" ht="14.4" customHeight="1" x14ac:dyDescent="0.3">
      <c r="A510" s="309" t="s">
        <v>350</v>
      </c>
      <c r="B510" s="310" t="s">
        <v>352</v>
      </c>
      <c r="C510" s="311" t="s">
        <v>358</v>
      </c>
      <c r="D510" s="312" t="s">
        <v>359</v>
      </c>
      <c r="E510" s="311" t="s">
        <v>655</v>
      </c>
      <c r="F510" s="312" t="s">
        <v>656</v>
      </c>
      <c r="G510" s="311" t="s">
        <v>1673</v>
      </c>
      <c r="H510" s="311" t="s">
        <v>1674</v>
      </c>
      <c r="I510" s="313">
        <v>1693</v>
      </c>
      <c r="J510" s="313">
        <v>1</v>
      </c>
      <c r="K510" s="314">
        <v>1693</v>
      </c>
    </row>
    <row r="511" spans="1:11" ht="14.4" customHeight="1" x14ac:dyDescent="0.3">
      <c r="A511" s="309" t="s">
        <v>350</v>
      </c>
      <c r="B511" s="310" t="s">
        <v>352</v>
      </c>
      <c r="C511" s="311" t="s">
        <v>358</v>
      </c>
      <c r="D511" s="312" t="s">
        <v>359</v>
      </c>
      <c r="E511" s="311" t="s">
        <v>655</v>
      </c>
      <c r="F511" s="312" t="s">
        <v>656</v>
      </c>
      <c r="G511" s="311" t="s">
        <v>1675</v>
      </c>
      <c r="H511" s="311" t="s">
        <v>1676</v>
      </c>
      <c r="I511" s="313">
        <v>14.315000000000001</v>
      </c>
      <c r="J511" s="313">
        <v>60</v>
      </c>
      <c r="K511" s="314">
        <v>858.9</v>
      </c>
    </row>
    <row r="512" spans="1:11" ht="14.4" customHeight="1" x14ac:dyDescent="0.3">
      <c r="A512" s="309" t="s">
        <v>350</v>
      </c>
      <c r="B512" s="310" t="s">
        <v>352</v>
      </c>
      <c r="C512" s="311" t="s">
        <v>358</v>
      </c>
      <c r="D512" s="312" t="s">
        <v>359</v>
      </c>
      <c r="E512" s="311" t="s">
        <v>655</v>
      </c>
      <c r="F512" s="312" t="s">
        <v>656</v>
      </c>
      <c r="G512" s="311" t="s">
        <v>1677</v>
      </c>
      <c r="H512" s="311" t="s">
        <v>1678</v>
      </c>
      <c r="I512" s="313">
        <v>17.14</v>
      </c>
      <c r="J512" s="313">
        <v>60</v>
      </c>
      <c r="K512" s="314">
        <v>1028.3499999999999</v>
      </c>
    </row>
    <row r="513" spans="1:11" ht="14.4" customHeight="1" x14ac:dyDescent="0.3">
      <c r="A513" s="309" t="s">
        <v>350</v>
      </c>
      <c r="B513" s="310" t="s">
        <v>352</v>
      </c>
      <c r="C513" s="311" t="s">
        <v>358</v>
      </c>
      <c r="D513" s="312" t="s">
        <v>359</v>
      </c>
      <c r="E513" s="311" t="s">
        <v>655</v>
      </c>
      <c r="F513" s="312" t="s">
        <v>656</v>
      </c>
      <c r="G513" s="311" t="s">
        <v>1679</v>
      </c>
      <c r="H513" s="311" t="s">
        <v>1680</v>
      </c>
      <c r="I513" s="313">
        <v>269.7</v>
      </c>
      <c r="J513" s="313">
        <v>5</v>
      </c>
      <c r="K513" s="314">
        <v>1348.5</v>
      </c>
    </row>
    <row r="514" spans="1:11" ht="14.4" customHeight="1" x14ac:dyDescent="0.3">
      <c r="A514" s="309" t="s">
        <v>350</v>
      </c>
      <c r="B514" s="310" t="s">
        <v>352</v>
      </c>
      <c r="C514" s="311" t="s">
        <v>358</v>
      </c>
      <c r="D514" s="312" t="s">
        <v>359</v>
      </c>
      <c r="E514" s="311" t="s">
        <v>655</v>
      </c>
      <c r="F514" s="312" t="s">
        <v>656</v>
      </c>
      <c r="G514" s="311" t="s">
        <v>1681</v>
      </c>
      <c r="H514" s="311" t="s">
        <v>1682</v>
      </c>
      <c r="I514" s="313">
        <v>18.600000000000001</v>
      </c>
      <c r="J514" s="313">
        <v>10</v>
      </c>
      <c r="K514" s="314">
        <v>186</v>
      </c>
    </row>
    <row r="515" spans="1:11" ht="14.4" customHeight="1" x14ac:dyDescent="0.3">
      <c r="A515" s="309" t="s">
        <v>350</v>
      </c>
      <c r="B515" s="310" t="s">
        <v>352</v>
      </c>
      <c r="C515" s="311" t="s">
        <v>358</v>
      </c>
      <c r="D515" s="312" t="s">
        <v>359</v>
      </c>
      <c r="E515" s="311" t="s">
        <v>655</v>
      </c>
      <c r="F515" s="312" t="s">
        <v>656</v>
      </c>
      <c r="G515" s="311" t="s">
        <v>1683</v>
      </c>
      <c r="H515" s="311" t="s">
        <v>1684</v>
      </c>
      <c r="I515" s="313">
        <v>18.600000000000001</v>
      </c>
      <c r="J515" s="313">
        <v>10</v>
      </c>
      <c r="K515" s="314">
        <v>186</v>
      </c>
    </row>
    <row r="516" spans="1:11" ht="14.4" customHeight="1" x14ac:dyDescent="0.3">
      <c r="A516" s="309" t="s">
        <v>350</v>
      </c>
      <c r="B516" s="310" t="s">
        <v>352</v>
      </c>
      <c r="C516" s="311" t="s">
        <v>358</v>
      </c>
      <c r="D516" s="312" t="s">
        <v>359</v>
      </c>
      <c r="E516" s="311" t="s">
        <v>655</v>
      </c>
      <c r="F516" s="312" t="s">
        <v>656</v>
      </c>
      <c r="G516" s="311" t="s">
        <v>1685</v>
      </c>
      <c r="H516" s="311" t="s">
        <v>1686</v>
      </c>
      <c r="I516" s="313">
        <v>3229</v>
      </c>
      <c r="J516" s="313">
        <v>1</v>
      </c>
      <c r="K516" s="314">
        <v>3229</v>
      </c>
    </row>
    <row r="517" spans="1:11" ht="14.4" customHeight="1" x14ac:dyDescent="0.3">
      <c r="A517" s="309" t="s">
        <v>350</v>
      </c>
      <c r="B517" s="310" t="s">
        <v>352</v>
      </c>
      <c r="C517" s="311" t="s">
        <v>358</v>
      </c>
      <c r="D517" s="312" t="s">
        <v>359</v>
      </c>
      <c r="E517" s="311" t="s">
        <v>655</v>
      </c>
      <c r="F517" s="312" t="s">
        <v>656</v>
      </c>
      <c r="G517" s="311" t="s">
        <v>1687</v>
      </c>
      <c r="H517" s="311" t="s">
        <v>1688</v>
      </c>
      <c r="I517" s="313">
        <v>1399</v>
      </c>
      <c r="J517" s="313">
        <v>2</v>
      </c>
      <c r="K517" s="314">
        <v>2798</v>
      </c>
    </row>
    <row r="518" spans="1:11" ht="14.4" customHeight="1" x14ac:dyDescent="0.3">
      <c r="A518" s="309" t="s">
        <v>350</v>
      </c>
      <c r="B518" s="310" t="s">
        <v>352</v>
      </c>
      <c r="C518" s="311" t="s">
        <v>358</v>
      </c>
      <c r="D518" s="312" t="s">
        <v>359</v>
      </c>
      <c r="E518" s="311" t="s">
        <v>655</v>
      </c>
      <c r="F518" s="312" t="s">
        <v>656</v>
      </c>
      <c r="G518" s="311" t="s">
        <v>1689</v>
      </c>
      <c r="H518" s="311" t="s">
        <v>1690</v>
      </c>
      <c r="I518" s="313">
        <v>1399</v>
      </c>
      <c r="J518" s="313">
        <v>2</v>
      </c>
      <c r="K518" s="314">
        <v>2798</v>
      </c>
    </row>
    <row r="519" spans="1:11" ht="14.4" customHeight="1" x14ac:dyDescent="0.3">
      <c r="A519" s="309" t="s">
        <v>350</v>
      </c>
      <c r="B519" s="310" t="s">
        <v>352</v>
      </c>
      <c r="C519" s="311" t="s">
        <v>358</v>
      </c>
      <c r="D519" s="312" t="s">
        <v>359</v>
      </c>
      <c r="E519" s="311" t="s">
        <v>655</v>
      </c>
      <c r="F519" s="312" t="s">
        <v>656</v>
      </c>
      <c r="G519" s="311" t="s">
        <v>1691</v>
      </c>
      <c r="H519" s="311" t="s">
        <v>1692</v>
      </c>
      <c r="I519" s="313">
        <v>375.1</v>
      </c>
      <c r="J519" s="313">
        <v>43</v>
      </c>
      <c r="K519" s="314">
        <v>16129.300000000001</v>
      </c>
    </row>
    <row r="520" spans="1:11" ht="14.4" customHeight="1" x14ac:dyDescent="0.3">
      <c r="A520" s="309" t="s">
        <v>350</v>
      </c>
      <c r="B520" s="310" t="s">
        <v>352</v>
      </c>
      <c r="C520" s="311" t="s">
        <v>358</v>
      </c>
      <c r="D520" s="312" t="s">
        <v>359</v>
      </c>
      <c r="E520" s="311" t="s">
        <v>655</v>
      </c>
      <c r="F520" s="312" t="s">
        <v>656</v>
      </c>
      <c r="G520" s="311" t="s">
        <v>1693</v>
      </c>
      <c r="H520" s="311" t="s">
        <v>1694</v>
      </c>
      <c r="I520" s="313">
        <v>16.920000000000002</v>
      </c>
      <c r="J520" s="313">
        <v>5</v>
      </c>
      <c r="K520" s="314">
        <v>84.58</v>
      </c>
    </row>
    <row r="521" spans="1:11" ht="14.4" customHeight="1" x14ac:dyDescent="0.3">
      <c r="A521" s="309" t="s">
        <v>350</v>
      </c>
      <c r="B521" s="310" t="s">
        <v>352</v>
      </c>
      <c r="C521" s="311" t="s">
        <v>358</v>
      </c>
      <c r="D521" s="312" t="s">
        <v>359</v>
      </c>
      <c r="E521" s="311" t="s">
        <v>655</v>
      </c>
      <c r="F521" s="312" t="s">
        <v>656</v>
      </c>
      <c r="G521" s="311" t="s">
        <v>1695</v>
      </c>
      <c r="H521" s="311" t="s">
        <v>1696</v>
      </c>
      <c r="I521" s="313">
        <v>16.91</v>
      </c>
      <c r="J521" s="313">
        <v>5</v>
      </c>
      <c r="K521" s="314">
        <v>84.56</v>
      </c>
    </row>
    <row r="522" spans="1:11" ht="14.4" customHeight="1" x14ac:dyDescent="0.3">
      <c r="A522" s="309" t="s">
        <v>350</v>
      </c>
      <c r="B522" s="310" t="s">
        <v>352</v>
      </c>
      <c r="C522" s="311" t="s">
        <v>358</v>
      </c>
      <c r="D522" s="312" t="s">
        <v>359</v>
      </c>
      <c r="E522" s="311" t="s">
        <v>655</v>
      </c>
      <c r="F522" s="312" t="s">
        <v>656</v>
      </c>
      <c r="G522" s="311" t="s">
        <v>1697</v>
      </c>
      <c r="H522" s="311" t="s">
        <v>1698</v>
      </c>
      <c r="I522" s="313">
        <v>16.920000000000002</v>
      </c>
      <c r="J522" s="313">
        <v>5</v>
      </c>
      <c r="K522" s="314">
        <v>84.62</v>
      </c>
    </row>
    <row r="523" spans="1:11" ht="14.4" customHeight="1" x14ac:dyDescent="0.3">
      <c r="A523" s="309" t="s">
        <v>350</v>
      </c>
      <c r="B523" s="310" t="s">
        <v>352</v>
      </c>
      <c r="C523" s="311" t="s">
        <v>358</v>
      </c>
      <c r="D523" s="312" t="s">
        <v>359</v>
      </c>
      <c r="E523" s="311" t="s">
        <v>655</v>
      </c>
      <c r="F523" s="312" t="s">
        <v>656</v>
      </c>
      <c r="G523" s="311" t="s">
        <v>1699</v>
      </c>
      <c r="H523" s="311" t="s">
        <v>1700</v>
      </c>
      <c r="I523" s="313">
        <v>16.91</v>
      </c>
      <c r="J523" s="313">
        <v>5</v>
      </c>
      <c r="K523" s="314">
        <v>84.56</v>
      </c>
    </row>
    <row r="524" spans="1:11" ht="14.4" customHeight="1" x14ac:dyDescent="0.3">
      <c r="A524" s="309" t="s">
        <v>350</v>
      </c>
      <c r="B524" s="310" t="s">
        <v>352</v>
      </c>
      <c r="C524" s="311" t="s">
        <v>358</v>
      </c>
      <c r="D524" s="312" t="s">
        <v>359</v>
      </c>
      <c r="E524" s="311" t="s">
        <v>655</v>
      </c>
      <c r="F524" s="312" t="s">
        <v>656</v>
      </c>
      <c r="G524" s="311" t="s">
        <v>1701</v>
      </c>
      <c r="H524" s="311" t="s">
        <v>1702</v>
      </c>
      <c r="I524" s="313">
        <v>16.91</v>
      </c>
      <c r="J524" s="313">
        <v>5</v>
      </c>
      <c r="K524" s="314">
        <v>84.56</v>
      </c>
    </row>
    <row r="525" spans="1:11" ht="14.4" customHeight="1" x14ac:dyDescent="0.3">
      <c r="A525" s="309" t="s">
        <v>350</v>
      </c>
      <c r="B525" s="310" t="s">
        <v>352</v>
      </c>
      <c r="C525" s="311" t="s">
        <v>358</v>
      </c>
      <c r="D525" s="312" t="s">
        <v>359</v>
      </c>
      <c r="E525" s="311" t="s">
        <v>655</v>
      </c>
      <c r="F525" s="312" t="s">
        <v>656</v>
      </c>
      <c r="G525" s="311" t="s">
        <v>1703</v>
      </c>
      <c r="H525" s="311" t="s">
        <v>1704</v>
      </c>
      <c r="I525" s="313">
        <v>16.91</v>
      </c>
      <c r="J525" s="313">
        <v>5</v>
      </c>
      <c r="K525" s="314">
        <v>84.56</v>
      </c>
    </row>
    <row r="526" spans="1:11" ht="14.4" customHeight="1" x14ac:dyDescent="0.3">
      <c r="A526" s="309" t="s">
        <v>350</v>
      </c>
      <c r="B526" s="310" t="s">
        <v>352</v>
      </c>
      <c r="C526" s="311" t="s">
        <v>358</v>
      </c>
      <c r="D526" s="312" t="s">
        <v>359</v>
      </c>
      <c r="E526" s="311" t="s">
        <v>655</v>
      </c>
      <c r="F526" s="312" t="s">
        <v>656</v>
      </c>
      <c r="G526" s="311" t="s">
        <v>1705</v>
      </c>
      <c r="H526" s="311" t="s">
        <v>1706</v>
      </c>
      <c r="I526" s="313">
        <v>16.91</v>
      </c>
      <c r="J526" s="313">
        <v>5</v>
      </c>
      <c r="K526" s="314">
        <v>84.56</v>
      </c>
    </row>
    <row r="527" spans="1:11" ht="14.4" customHeight="1" x14ac:dyDescent="0.3">
      <c r="A527" s="309" t="s">
        <v>350</v>
      </c>
      <c r="B527" s="310" t="s">
        <v>352</v>
      </c>
      <c r="C527" s="311" t="s">
        <v>358</v>
      </c>
      <c r="D527" s="312" t="s">
        <v>359</v>
      </c>
      <c r="E527" s="311" t="s">
        <v>655</v>
      </c>
      <c r="F527" s="312" t="s">
        <v>656</v>
      </c>
      <c r="G527" s="311" t="s">
        <v>1707</v>
      </c>
      <c r="H527" s="311" t="s">
        <v>1708</v>
      </c>
      <c r="I527" s="313">
        <v>159.71</v>
      </c>
      <c r="J527" s="313">
        <v>5</v>
      </c>
      <c r="K527" s="314">
        <v>798.53</v>
      </c>
    </row>
    <row r="528" spans="1:11" ht="14.4" customHeight="1" x14ac:dyDescent="0.3">
      <c r="A528" s="309" t="s">
        <v>350</v>
      </c>
      <c r="B528" s="310" t="s">
        <v>352</v>
      </c>
      <c r="C528" s="311" t="s">
        <v>358</v>
      </c>
      <c r="D528" s="312" t="s">
        <v>359</v>
      </c>
      <c r="E528" s="311" t="s">
        <v>655</v>
      </c>
      <c r="F528" s="312" t="s">
        <v>656</v>
      </c>
      <c r="G528" s="311" t="s">
        <v>1709</v>
      </c>
      <c r="H528" s="311" t="s">
        <v>1710</v>
      </c>
      <c r="I528" s="313">
        <v>159.71</v>
      </c>
      <c r="J528" s="313">
        <v>5</v>
      </c>
      <c r="K528" s="314">
        <v>798.53</v>
      </c>
    </row>
    <row r="529" spans="1:11" ht="14.4" customHeight="1" x14ac:dyDescent="0.3">
      <c r="A529" s="309" t="s">
        <v>350</v>
      </c>
      <c r="B529" s="310" t="s">
        <v>352</v>
      </c>
      <c r="C529" s="311" t="s">
        <v>358</v>
      </c>
      <c r="D529" s="312" t="s">
        <v>359</v>
      </c>
      <c r="E529" s="311" t="s">
        <v>655</v>
      </c>
      <c r="F529" s="312" t="s">
        <v>656</v>
      </c>
      <c r="G529" s="311" t="s">
        <v>1711</v>
      </c>
      <c r="H529" s="311" t="s">
        <v>1712</v>
      </c>
      <c r="I529" s="313">
        <v>3.31</v>
      </c>
      <c r="J529" s="313">
        <v>200</v>
      </c>
      <c r="K529" s="314">
        <v>661.56</v>
      </c>
    </row>
    <row r="530" spans="1:11" ht="14.4" customHeight="1" x14ac:dyDescent="0.3">
      <c r="A530" s="309" t="s">
        <v>350</v>
      </c>
      <c r="B530" s="310" t="s">
        <v>352</v>
      </c>
      <c r="C530" s="311" t="s">
        <v>358</v>
      </c>
      <c r="D530" s="312" t="s">
        <v>359</v>
      </c>
      <c r="E530" s="311" t="s">
        <v>655</v>
      </c>
      <c r="F530" s="312" t="s">
        <v>656</v>
      </c>
      <c r="G530" s="311" t="s">
        <v>1713</v>
      </c>
      <c r="H530" s="311" t="s">
        <v>1714</v>
      </c>
      <c r="I530" s="313">
        <v>1155.57</v>
      </c>
      <c r="J530" s="313">
        <v>1</v>
      </c>
      <c r="K530" s="314">
        <v>1155.57</v>
      </c>
    </row>
    <row r="531" spans="1:11" ht="14.4" customHeight="1" x14ac:dyDescent="0.3">
      <c r="A531" s="309" t="s">
        <v>350</v>
      </c>
      <c r="B531" s="310" t="s">
        <v>352</v>
      </c>
      <c r="C531" s="311" t="s">
        <v>358</v>
      </c>
      <c r="D531" s="312" t="s">
        <v>359</v>
      </c>
      <c r="E531" s="311" t="s">
        <v>655</v>
      </c>
      <c r="F531" s="312" t="s">
        <v>656</v>
      </c>
      <c r="G531" s="311" t="s">
        <v>1715</v>
      </c>
      <c r="H531" s="311" t="s">
        <v>1716</v>
      </c>
      <c r="I531" s="313">
        <v>526.22</v>
      </c>
      <c r="J531" s="313">
        <v>2</v>
      </c>
      <c r="K531" s="314">
        <v>1052.44</v>
      </c>
    </row>
    <row r="532" spans="1:11" ht="14.4" customHeight="1" x14ac:dyDescent="0.3">
      <c r="A532" s="309" t="s">
        <v>350</v>
      </c>
      <c r="B532" s="310" t="s">
        <v>352</v>
      </c>
      <c r="C532" s="311" t="s">
        <v>358</v>
      </c>
      <c r="D532" s="312" t="s">
        <v>359</v>
      </c>
      <c r="E532" s="311" t="s">
        <v>655</v>
      </c>
      <c r="F532" s="312" t="s">
        <v>656</v>
      </c>
      <c r="G532" s="311" t="s">
        <v>1717</v>
      </c>
      <c r="H532" s="311" t="s">
        <v>1718</v>
      </c>
      <c r="I532" s="313">
        <v>27.434999999999999</v>
      </c>
      <c r="J532" s="313">
        <v>20</v>
      </c>
      <c r="K532" s="314">
        <v>548.70000000000005</v>
      </c>
    </row>
    <row r="533" spans="1:11" ht="14.4" customHeight="1" x14ac:dyDescent="0.3">
      <c r="A533" s="309" t="s">
        <v>350</v>
      </c>
      <c r="B533" s="310" t="s">
        <v>352</v>
      </c>
      <c r="C533" s="311" t="s">
        <v>358</v>
      </c>
      <c r="D533" s="312" t="s">
        <v>359</v>
      </c>
      <c r="E533" s="311" t="s">
        <v>655</v>
      </c>
      <c r="F533" s="312" t="s">
        <v>656</v>
      </c>
      <c r="G533" s="311" t="s">
        <v>1719</v>
      </c>
      <c r="H533" s="311" t="s">
        <v>1720</v>
      </c>
      <c r="I533" s="313">
        <v>204.49</v>
      </c>
      <c r="J533" s="313">
        <v>2</v>
      </c>
      <c r="K533" s="314">
        <v>408.98</v>
      </c>
    </row>
    <row r="534" spans="1:11" ht="14.4" customHeight="1" x14ac:dyDescent="0.3">
      <c r="A534" s="309" t="s">
        <v>350</v>
      </c>
      <c r="B534" s="310" t="s">
        <v>352</v>
      </c>
      <c r="C534" s="311" t="s">
        <v>358</v>
      </c>
      <c r="D534" s="312" t="s">
        <v>359</v>
      </c>
      <c r="E534" s="311" t="s">
        <v>655</v>
      </c>
      <c r="F534" s="312" t="s">
        <v>656</v>
      </c>
      <c r="G534" s="311" t="s">
        <v>1721</v>
      </c>
      <c r="H534" s="311" t="s">
        <v>1722</v>
      </c>
      <c r="I534" s="313">
        <v>978.89</v>
      </c>
      <c r="J534" s="313">
        <v>1</v>
      </c>
      <c r="K534" s="314">
        <v>978.89</v>
      </c>
    </row>
    <row r="535" spans="1:11" ht="14.4" customHeight="1" x14ac:dyDescent="0.3">
      <c r="A535" s="309" t="s">
        <v>350</v>
      </c>
      <c r="B535" s="310" t="s">
        <v>352</v>
      </c>
      <c r="C535" s="311" t="s">
        <v>358</v>
      </c>
      <c r="D535" s="312" t="s">
        <v>359</v>
      </c>
      <c r="E535" s="311" t="s">
        <v>655</v>
      </c>
      <c r="F535" s="312" t="s">
        <v>656</v>
      </c>
      <c r="G535" s="311" t="s">
        <v>1723</v>
      </c>
      <c r="H535" s="311" t="s">
        <v>1724</v>
      </c>
      <c r="I535" s="313">
        <v>968</v>
      </c>
      <c r="J535" s="313">
        <v>1</v>
      </c>
      <c r="K535" s="314">
        <v>968</v>
      </c>
    </row>
    <row r="536" spans="1:11" ht="14.4" customHeight="1" x14ac:dyDescent="0.3">
      <c r="A536" s="309" t="s">
        <v>350</v>
      </c>
      <c r="B536" s="310" t="s">
        <v>352</v>
      </c>
      <c r="C536" s="311" t="s">
        <v>358</v>
      </c>
      <c r="D536" s="312" t="s">
        <v>359</v>
      </c>
      <c r="E536" s="311" t="s">
        <v>655</v>
      </c>
      <c r="F536" s="312" t="s">
        <v>656</v>
      </c>
      <c r="G536" s="311" t="s">
        <v>1725</v>
      </c>
      <c r="H536" s="311" t="s">
        <v>1726</v>
      </c>
      <c r="I536" s="313">
        <v>895.4</v>
      </c>
      <c r="J536" s="313">
        <v>1</v>
      </c>
      <c r="K536" s="314">
        <v>895.4</v>
      </c>
    </row>
    <row r="537" spans="1:11" ht="14.4" customHeight="1" x14ac:dyDescent="0.3">
      <c r="A537" s="309" t="s">
        <v>350</v>
      </c>
      <c r="B537" s="310" t="s">
        <v>352</v>
      </c>
      <c r="C537" s="311" t="s">
        <v>358</v>
      </c>
      <c r="D537" s="312" t="s">
        <v>359</v>
      </c>
      <c r="E537" s="311" t="s">
        <v>655</v>
      </c>
      <c r="F537" s="312" t="s">
        <v>656</v>
      </c>
      <c r="G537" s="311" t="s">
        <v>1727</v>
      </c>
      <c r="H537" s="311" t="s">
        <v>1728</v>
      </c>
      <c r="I537" s="313">
        <v>833.69</v>
      </c>
      <c r="J537" s="313">
        <v>1</v>
      </c>
      <c r="K537" s="314">
        <v>833.69</v>
      </c>
    </row>
    <row r="538" spans="1:11" ht="14.4" customHeight="1" x14ac:dyDescent="0.3">
      <c r="A538" s="309" t="s">
        <v>350</v>
      </c>
      <c r="B538" s="310" t="s">
        <v>352</v>
      </c>
      <c r="C538" s="311" t="s">
        <v>358</v>
      </c>
      <c r="D538" s="312" t="s">
        <v>359</v>
      </c>
      <c r="E538" s="311" t="s">
        <v>655</v>
      </c>
      <c r="F538" s="312" t="s">
        <v>656</v>
      </c>
      <c r="G538" s="311" t="s">
        <v>1729</v>
      </c>
      <c r="H538" s="311" t="s">
        <v>1730</v>
      </c>
      <c r="I538" s="313">
        <v>833.69</v>
      </c>
      <c r="J538" s="313">
        <v>1</v>
      </c>
      <c r="K538" s="314">
        <v>833.69</v>
      </c>
    </row>
    <row r="539" spans="1:11" ht="14.4" customHeight="1" x14ac:dyDescent="0.3">
      <c r="A539" s="309" t="s">
        <v>350</v>
      </c>
      <c r="B539" s="310" t="s">
        <v>352</v>
      </c>
      <c r="C539" s="311" t="s">
        <v>358</v>
      </c>
      <c r="D539" s="312" t="s">
        <v>359</v>
      </c>
      <c r="E539" s="311" t="s">
        <v>655</v>
      </c>
      <c r="F539" s="312" t="s">
        <v>656</v>
      </c>
      <c r="G539" s="311" t="s">
        <v>1731</v>
      </c>
      <c r="H539" s="311" t="s">
        <v>1732</v>
      </c>
      <c r="I539" s="313">
        <v>2042.49</v>
      </c>
      <c r="J539" s="313">
        <v>1</v>
      </c>
      <c r="K539" s="314">
        <v>2042.49</v>
      </c>
    </row>
    <row r="540" spans="1:11" ht="14.4" customHeight="1" x14ac:dyDescent="0.3">
      <c r="A540" s="309" t="s">
        <v>350</v>
      </c>
      <c r="B540" s="310" t="s">
        <v>352</v>
      </c>
      <c r="C540" s="311" t="s">
        <v>358</v>
      </c>
      <c r="D540" s="312" t="s">
        <v>359</v>
      </c>
      <c r="E540" s="311" t="s">
        <v>655</v>
      </c>
      <c r="F540" s="312" t="s">
        <v>656</v>
      </c>
      <c r="G540" s="311" t="s">
        <v>1733</v>
      </c>
      <c r="H540" s="311" t="s">
        <v>1734</v>
      </c>
      <c r="I540" s="313">
        <v>1300.75</v>
      </c>
      <c r="J540" s="313">
        <v>1</v>
      </c>
      <c r="K540" s="314">
        <v>1300.75</v>
      </c>
    </row>
    <row r="541" spans="1:11" ht="14.4" customHeight="1" x14ac:dyDescent="0.3">
      <c r="A541" s="309" t="s">
        <v>350</v>
      </c>
      <c r="B541" s="310" t="s">
        <v>352</v>
      </c>
      <c r="C541" s="311" t="s">
        <v>358</v>
      </c>
      <c r="D541" s="312" t="s">
        <v>359</v>
      </c>
      <c r="E541" s="311" t="s">
        <v>655</v>
      </c>
      <c r="F541" s="312" t="s">
        <v>656</v>
      </c>
      <c r="G541" s="311" t="s">
        <v>1735</v>
      </c>
      <c r="H541" s="311" t="s">
        <v>1736</v>
      </c>
      <c r="I541" s="313">
        <v>6648.95</v>
      </c>
      <c r="J541" s="313">
        <v>1</v>
      </c>
      <c r="K541" s="314">
        <v>6648.95</v>
      </c>
    </row>
    <row r="542" spans="1:11" ht="14.4" customHeight="1" x14ac:dyDescent="0.3">
      <c r="A542" s="309" t="s">
        <v>350</v>
      </c>
      <c r="B542" s="310" t="s">
        <v>352</v>
      </c>
      <c r="C542" s="311" t="s">
        <v>358</v>
      </c>
      <c r="D542" s="312" t="s">
        <v>359</v>
      </c>
      <c r="E542" s="311" t="s">
        <v>655</v>
      </c>
      <c r="F542" s="312" t="s">
        <v>656</v>
      </c>
      <c r="G542" s="311" t="s">
        <v>1737</v>
      </c>
      <c r="H542" s="311" t="s">
        <v>1738</v>
      </c>
      <c r="I542" s="313">
        <v>6461.9533333333338</v>
      </c>
      <c r="J542" s="313">
        <v>5</v>
      </c>
      <c r="K542" s="314">
        <v>32309.78</v>
      </c>
    </row>
    <row r="543" spans="1:11" ht="14.4" customHeight="1" x14ac:dyDescent="0.3">
      <c r="A543" s="309" t="s">
        <v>350</v>
      </c>
      <c r="B543" s="310" t="s">
        <v>352</v>
      </c>
      <c r="C543" s="311" t="s">
        <v>358</v>
      </c>
      <c r="D543" s="312" t="s">
        <v>359</v>
      </c>
      <c r="E543" s="311" t="s">
        <v>655</v>
      </c>
      <c r="F543" s="312" t="s">
        <v>656</v>
      </c>
      <c r="G543" s="311" t="s">
        <v>1739</v>
      </c>
      <c r="H543" s="311" t="s">
        <v>1740</v>
      </c>
      <c r="I543" s="313">
        <v>1644.5</v>
      </c>
      <c r="J543" s="313">
        <v>1</v>
      </c>
      <c r="K543" s="314">
        <v>1644.5</v>
      </c>
    </row>
    <row r="544" spans="1:11" ht="14.4" customHeight="1" x14ac:dyDescent="0.3">
      <c r="A544" s="309" t="s">
        <v>350</v>
      </c>
      <c r="B544" s="310" t="s">
        <v>352</v>
      </c>
      <c r="C544" s="311" t="s">
        <v>358</v>
      </c>
      <c r="D544" s="312" t="s">
        <v>359</v>
      </c>
      <c r="E544" s="311" t="s">
        <v>655</v>
      </c>
      <c r="F544" s="312" t="s">
        <v>656</v>
      </c>
      <c r="G544" s="311" t="s">
        <v>1741</v>
      </c>
      <c r="H544" s="311" t="s">
        <v>1742</v>
      </c>
      <c r="I544" s="313">
        <v>6461.95</v>
      </c>
      <c r="J544" s="313">
        <v>1</v>
      </c>
      <c r="K544" s="314">
        <v>6461.95</v>
      </c>
    </row>
    <row r="545" spans="1:11" ht="14.4" customHeight="1" x14ac:dyDescent="0.3">
      <c r="A545" s="309" t="s">
        <v>350</v>
      </c>
      <c r="B545" s="310" t="s">
        <v>352</v>
      </c>
      <c r="C545" s="311" t="s">
        <v>358</v>
      </c>
      <c r="D545" s="312" t="s">
        <v>359</v>
      </c>
      <c r="E545" s="311" t="s">
        <v>655</v>
      </c>
      <c r="F545" s="312" t="s">
        <v>656</v>
      </c>
      <c r="G545" s="311" t="s">
        <v>1743</v>
      </c>
      <c r="H545" s="311" t="s">
        <v>1744</v>
      </c>
      <c r="I545" s="313">
        <v>33.340000000000003</v>
      </c>
      <c r="J545" s="313">
        <v>12</v>
      </c>
      <c r="K545" s="314">
        <v>400.03</v>
      </c>
    </row>
    <row r="546" spans="1:11" ht="14.4" customHeight="1" x14ac:dyDescent="0.3">
      <c r="A546" s="309" t="s">
        <v>350</v>
      </c>
      <c r="B546" s="310" t="s">
        <v>352</v>
      </c>
      <c r="C546" s="311" t="s">
        <v>358</v>
      </c>
      <c r="D546" s="312" t="s">
        <v>359</v>
      </c>
      <c r="E546" s="311" t="s">
        <v>655</v>
      </c>
      <c r="F546" s="312" t="s">
        <v>656</v>
      </c>
      <c r="G546" s="311" t="s">
        <v>1745</v>
      </c>
      <c r="H546" s="311" t="s">
        <v>1746</v>
      </c>
      <c r="I546" s="313">
        <v>863.88</v>
      </c>
      <c r="J546" s="313">
        <v>1</v>
      </c>
      <c r="K546" s="314">
        <v>863.88</v>
      </c>
    </row>
    <row r="547" spans="1:11" ht="14.4" customHeight="1" x14ac:dyDescent="0.3">
      <c r="A547" s="309" t="s">
        <v>350</v>
      </c>
      <c r="B547" s="310" t="s">
        <v>352</v>
      </c>
      <c r="C547" s="311" t="s">
        <v>358</v>
      </c>
      <c r="D547" s="312" t="s">
        <v>359</v>
      </c>
      <c r="E547" s="311" t="s">
        <v>655</v>
      </c>
      <c r="F547" s="312" t="s">
        <v>656</v>
      </c>
      <c r="G547" s="311" t="s">
        <v>1747</v>
      </c>
      <c r="H547" s="311" t="s">
        <v>1748</v>
      </c>
      <c r="I547" s="313">
        <v>59.29</v>
      </c>
      <c r="J547" s="313">
        <v>60</v>
      </c>
      <c r="K547" s="314">
        <v>3557.4</v>
      </c>
    </row>
    <row r="548" spans="1:11" ht="14.4" customHeight="1" x14ac:dyDescent="0.3">
      <c r="A548" s="309" t="s">
        <v>350</v>
      </c>
      <c r="B548" s="310" t="s">
        <v>352</v>
      </c>
      <c r="C548" s="311" t="s">
        <v>358</v>
      </c>
      <c r="D548" s="312" t="s">
        <v>359</v>
      </c>
      <c r="E548" s="311" t="s">
        <v>655</v>
      </c>
      <c r="F548" s="312" t="s">
        <v>656</v>
      </c>
      <c r="G548" s="311" t="s">
        <v>1749</v>
      </c>
      <c r="H548" s="311" t="s">
        <v>1750</v>
      </c>
      <c r="I548" s="313">
        <v>1815</v>
      </c>
      <c r="J548" s="313">
        <v>1</v>
      </c>
      <c r="K548" s="314">
        <v>1815</v>
      </c>
    </row>
    <row r="549" spans="1:11" ht="14.4" customHeight="1" x14ac:dyDescent="0.3">
      <c r="A549" s="309" t="s">
        <v>350</v>
      </c>
      <c r="B549" s="310" t="s">
        <v>352</v>
      </c>
      <c r="C549" s="311" t="s">
        <v>358</v>
      </c>
      <c r="D549" s="312" t="s">
        <v>359</v>
      </c>
      <c r="E549" s="311" t="s">
        <v>655</v>
      </c>
      <c r="F549" s="312" t="s">
        <v>656</v>
      </c>
      <c r="G549" s="311" t="s">
        <v>1751</v>
      </c>
      <c r="H549" s="311" t="s">
        <v>1752</v>
      </c>
      <c r="I549" s="313">
        <v>199.09</v>
      </c>
      <c r="J549" s="313">
        <v>7</v>
      </c>
      <c r="K549" s="314">
        <v>1393.63</v>
      </c>
    </row>
    <row r="550" spans="1:11" ht="14.4" customHeight="1" x14ac:dyDescent="0.3">
      <c r="A550" s="309" t="s">
        <v>350</v>
      </c>
      <c r="B550" s="310" t="s">
        <v>352</v>
      </c>
      <c r="C550" s="311" t="s">
        <v>358</v>
      </c>
      <c r="D550" s="312" t="s">
        <v>359</v>
      </c>
      <c r="E550" s="311" t="s">
        <v>655</v>
      </c>
      <c r="F550" s="312" t="s">
        <v>656</v>
      </c>
      <c r="G550" s="311" t="s">
        <v>1753</v>
      </c>
      <c r="H550" s="311" t="s">
        <v>1754</v>
      </c>
      <c r="I550" s="313">
        <v>158.62</v>
      </c>
      <c r="J550" s="313">
        <v>1</v>
      </c>
      <c r="K550" s="314">
        <v>158.62</v>
      </c>
    </row>
    <row r="551" spans="1:11" ht="14.4" customHeight="1" x14ac:dyDescent="0.3">
      <c r="A551" s="309" t="s">
        <v>350</v>
      </c>
      <c r="B551" s="310" t="s">
        <v>352</v>
      </c>
      <c r="C551" s="311" t="s">
        <v>358</v>
      </c>
      <c r="D551" s="312" t="s">
        <v>359</v>
      </c>
      <c r="E551" s="311" t="s">
        <v>655</v>
      </c>
      <c r="F551" s="312" t="s">
        <v>656</v>
      </c>
      <c r="G551" s="311" t="s">
        <v>1755</v>
      </c>
      <c r="H551" s="311" t="s">
        <v>1756</v>
      </c>
      <c r="I551" s="313">
        <v>913.49</v>
      </c>
      <c r="J551" s="313">
        <v>1</v>
      </c>
      <c r="K551" s="314">
        <v>913.49</v>
      </c>
    </row>
    <row r="552" spans="1:11" ht="14.4" customHeight="1" x14ac:dyDescent="0.3">
      <c r="A552" s="309" t="s">
        <v>350</v>
      </c>
      <c r="B552" s="310" t="s">
        <v>352</v>
      </c>
      <c r="C552" s="311" t="s">
        <v>358</v>
      </c>
      <c r="D552" s="312" t="s">
        <v>359</v>
      </c>
      <c r="E552" s="311" t="s">
        <v>655</v>
      </c>
      <c r="F552" s="312" t="s">
        <v>656</v>
      </c>
      <c r="G552" s="311" t="s">
        <v>1757</v>
      </c>
      <c r="H552" s="311" t="s">
        <v>1758</v>
      </c>
      <c r="I552" s="313">
        <v>154.87</v>
      </c>
      <c r="J552" s="313">
        <v>2</v>
      </c>
      <c r="K552" s="314">
        <v>309.74</v>
      </c>
    </row>
    <row r="553" spans="1:11" ht="14.4" customHeight="1" x14ac:dyDescent="0.3">
      <c r="A553" s="309" t="s">
        <v>350</v>
      </c>
      <c r="B553" s="310" t="s">
        <v>352</v>
      </c>
      <c r="C553" s="311" t="s">
        <v>358</v>
      </c>
      <c r="D553" s="312" t="s">
        <v>359</v>
      </c>
      <c r="E553" s="311" t="s">
        <v>655</v>
      </c>
      <c r="F553" s="312" t="s">
        <v>656</v>
      </c>
      <c r="G553" s="311" t="s">
        <v>1759</v>
      </c>
      <c r="H553" s="311" t="s">
        <v>1760</v>
      </c>
      <c r="I553" s="313">
        <v>157.29</v>
      </c>
      <c r="J553" s="313">
        <v>1</v>
      </c>
      <c r="K553" s="314">
        <v>157.29</v>
      </c>
    </row>
    <row r="554" spans="1:11" ht="14.4" customHeight="1" x14ac:dyDescent="0.3">
      <c r="A554" s="309" t="s">
        <v>350</v>
      </c>
      <c r="B554" s="310" t="s">
        <v>352</v>
      </c>
      <c r="C554" s="311" t="s">
        <v>358</v>
      </c>
      <c r="D554" s="312" t="s">
        <v>359</v>
      </c>
      <c r="E554" s="311" t="s">
        <v>655</v>
      </c>
      <c r="F554" s="312" t="s">
        <v>656</v>
      </c>
      <c r="G554" s="311" t="s">
        <v>1761</v>
      </c>
      <c r="H554" s="311" t="s">
        <v>1762</v>
      </c>
      <c r="I554" s="313">
        <v>452.53</v>
      </c>
      <c r="J554" s="313">
        <v>12</v>
      </c>
      <c r="K554" s="314">
        <v>5430.35</v>
      </c>
    </row>
    <row r="555" spans="1:11" ht="14.4" customHeight="1" x14ac:dyDescent="0.3">
      <c r="A555" s="309" t="s">
        <v>350</v>
      </c>
      <c r="B555" s="310" t="s">
        <v>352</v>
      </c>
      <c r="C555" s="311" t="s">
        <v>358</v>
      </c>
      <c r="D555" s="312" t="s">
        <v>359</v>
      </c>
      <c r="E555" s="311" t="s">
        <v>655</v>
      </c>
      <c r="F555" s="312" t="s">
        <v>656</v>
      </c>
      <c r="G555" s="311" t="s">
        <v>1763</v>
      </c>
      <c r="H555" s="311" t="s">
        <v>1764</v>
      </c>
      <c r="I555" s="313">
        <v>341.2</v>
      </c>
      <c r="J555" s="313">
        <v>2</v>
      </c>
      <c r="K555" s="314">
        <v>682.4</v>
      </c>
    </row>
    <row r="556" spans="1:11" ht="14.4" customHeight="1" x14ac:dyDescent="0.3">
      <c r="A556" s="309" t="s">
        <v>350</v>
      </c>
      <c r="B556" s="310" t="s">
        <v>352</v>
      </c>
      <c r="C556" s="311" t="s">
        <v>358</v>
      </c>
      <c r="D556" s="312" t="s">
        <v>359</v>
      </c>
      <c r="E556" s="311" t="s">
        <v>655</v>
      </c>
      <c r="F556" s="312" t="s">
        <v>656</v>
      </c>
      <c r="G556" s="311" t="s">
        <v>1765</v>
      </c>
      <c r="H556" s="311" t="s">
        <v>1766</v>
      </c>
      <c r="I556" s="313">
        <v>366.61</v>
      </c>
      <c r="J556" s="313">
        <v>2</v>
      </c>
      <c r="K556" s="314">
        <v>733.22</v>
      </c>
    </row>
    <row r="557" spans="1:11" ht="14.4" customHeight="1" x14ac:dyDescent="0.3">
      <c r="A557" s="309" t="s">
        <v>350</v>
      </c>
      <c r="B557" s="310" t="s">
        <v>352</v>
      </c>
      <c r="C557" s="311" t="s">
        <v>358</v>
      </c>
      <c r="D557" s="312" t="s">
        <v>359</v>
      </c>
      <c r="E557" s="311" t="s">
        <v>655</v>
      </c>
      <c r="F557" s="312" t="s">
        <v>656</v>
      </c>
      <c r="G557" s="311" t="s">
        <v>1767</v>
      </c>
      <c r="H557" s="311" t="s">
        <v>1768</v>
      </c>
      <c r="I557" s="313">
        <v>337.93</v>
      </c>
      <c r="J557" s="313">
        <v>1</v>
      </c>
      <c r="K557" s="314">
        <v>337.93</v>
      </c>
    </row>
    <row r="558" spans="1:11" ht="14.4" customHeight="1" x14ac:dyDescent="0.3">
      <c r="A558" s="309" t="s">
        <v>350</v>
      </c>
      <c r="B558" s="310" t="s">
        <v>352</v>
      </c>
      <c r="C558" s="311" t="s">
        <v>358</v>
      </c>
      <c r="D558" s="312" t="s">
        <v>359</v>
      </c>
      <c r="E558" s="311" t="s">
        <v>655</v>
      </c>
      <c r="F558" s="312" t="s">
        <v>656</v>
      </c>
      <c r="G558" s="311" t="s">
        <v>1769</v>
      </c>
      <c r="H558" s="311" t="s">
        <v>1770</v>
      </c>
      <c r="I558" s="313">
        <v>226.44</v>
      </c>
      <c r="J558" s="313">
        <v>2</v>
      </c>
      <c r="K558" s="314">
        <v>452.89</v>
      </c>
    </row>
    <row r="559" spans="1:11" ht="14.4" customHeight="1" x14ac:dyDescent="0.3">
      <c r="A559" s="309" t="s">
        <v>350</v>
      </c>
      <c r="B559" s="310" t="s">
        <v>352</v>
      </c>
      <c r="C559" s="311" t="s">
        <v>358</v>
      </c>
      <c r="D559" s="312" t="s">
        <v>359</v>
      </c>
      <c r="E559" s="311" t="s">
        <v>655</v>
      </c>
      <c r="F559" s="312" t="s">
        <v>656</v>
      </c>
      <c r="G559" s="311" t="s">
        <v>1771</v>
      </c>
      <c r="H559" s="311" t="s">
        <v>1772</v>
      </c>
      <c r="I559" s="313">
        <v>540.54999999999995</v>
      </c>
      <c r="J559" s="313">
        <v>2</v>
      </c>
      <c r="K559" s="314">
        <v>1081.0999999999999</v>
      </c>
    </row>
    <row r="560" spans="1:11" ht="14.4" customHeight="1" x14ac:dyDescent="0.3">
      <c r="A560" s="309" t="s">
        <v>350</v>
      </c>
      <c r="B560" s="310" t="s">
        <v>352</v>
      </c>
      <c r="C560" s="311" t="s">
        <v>358</v>
      </c>
      <c r="D560" s="312" t="s">
        <v>359</v>
      </c>
      <c r="E560" s="311" t="s">
        <v>655</v>
      </c>
      <c r="F560" s="312" t="s">
        <v>656</v>
      </c>
      <c r="G560" s="311" t="s">
        <v>1773</v>
      </c>
      <c r="H560" s="311" t="s">
        <v>1774</v>
      </c>
      <c r="I560" s="313">
        <v>561.41999999999996</v>
      </c>
      <c r="J560" s="313">
        <v>3</v>
      </c>
      <c r="K560" s="314">
        <v>1684.26</v>
      </c>
    </row>
    <row r="561" spans="1:11" ht="14.4" customHeight="1" x14ac:dyDescent="0.3">
      <c r="A561" s="309" t="s">
        <v>350</v>
      </c>
      <c r="B561" s="310" t="s">
        <v>352</v>
      </c>
      <c r="C561" s="311" t="s">
        <v>358</v>
      </c>
      <c r="D561" s="312" t="s">
        <v>359</v>
      </c>
      <c r="E561" s="311" t="s">
        <v>655</v>
      </c>
      <c r="F561" s="312" t="s">
        <v>656</v>
      </c>
      <c r="G561" s="311" t="s">
        <v>1775</v>
      </c>
      <c r="H561" s="311" t="s">
        <v>1776</v>
      </c>
      <c r="I561" s="313">
        <v>118.39</v>
      </c>
      <c r="J561" s="313">
        <v>3</v>
      </c>
      <c r="K561" s="314">
        <v>355.16</v>
      </c>
    </row>
    <row r="562" spans="1:11" ht="14.4" customHeight="1" x14ac:dyDescent="0.3">
      <c r="A562" s="309" t="s">
        <v>350</v>
      </c>
      <c r="B562" s="310" t="s">
        <v>352</v>
      </c>
      <c r="C562" s="311" t="s">
        <v>358</v>
      </c>
      <c r="D562" s="312" t="s">
        <v>359</v>
      </c>
      <c r="E562" s="311" t="s">
        <v>655</v>
      </c>
      <c r="F562" s="312" t="s">
        <v>656</v>
      </c>
      <c r="G562" s="311" t="s">
        <v>1777</v>
      </c>
      <c r="H562" s="311" t="s">
        <v>1778</v>
      </c>
      <c r="I562" s="313">
        <v>318.06</v>
      </c>
      <c r="J562" s="313">
        <v>2</v>
      </c>
      <c r="K562" s="314">
        <v>636.12</v>
      </c>
    </row>
    <row r="563" spans="1:11" ht="14.4" customHeight="1" x14ac:dyDescent="0.3">
      <c r="A563" s="309" t="s">
        <v>350</v>
      </c>
      <c r="B563" s="310" t="s">
        <v>352</v>
      </c>
      <c r="C563" s="311" t="s">
        <v>358</v>
      </c>
      <c r="D563" s="312" t="s">
        <v>359</v>
      </c>
      <c r="E563" s="311" t="s">
        <v>655</v>
      </c>
      <c r="F563" s="312" t="s">
        <v>656</v>
      </c>
      <c r="G563" s="311" t="s">
        <v>1779</v>
      </c>
      <c r="H563" s="311" t="s">
        <v>1780</v>
      </c>
      <c r="I563" s="313">
        <v>31.46</v>
      </c>
      <c r="J563" s="313">
        <v>5</v>
      </c>
      <c r="K563" s="314">
        <v>157.30000000000001</v>
      </c>
    </row>
    <row r="564" spans="1:11" ht="14.4" customHeight="1" x14ac:dyDescent="0.3">
      <c r="A564" s="309" t="s">
        <v>350</v>
      </c>
      <c r="B564" s="310" t="s">
        <v>352</v>
      </c>
      <c r="C564" s="311" t="s">
        <v>358</v>
      </c>
      <c r="D564" s="312" t="s">
        <v>359</v>
      </c>
      <c r="E564" s="311" t="s">
        <v>655</v>
      </c>
      <c r="F564" s="312" t="s">
        <v>656</v>
      </c>
      <c r="G564" s="311" t="s">
        <v>1781</v>
      </c>
      <c r="H564" s="311" t="s">
        <v>1782</v>
      </c>
      <c r="I564" s="313">
        <v>428.02499999999998</v>
      </c>
      <c r="J564" s="313">
        <v>3</v>
      </c>
      <c r="K564" s="314">
        <v>1295.05</v>
      </c>
    </row>
    <row r="565" spans="1:11" ht="14.4" customHeight="1" x14ac:dyDescent="0.3">
      <c r="A565" s="309" t="s">
        <v>350</v>
      </c>
      <c r="B565" s="310" t="s">
        <v>352</v>
      </c>
      <c r="C565" s="311" t="s">
        <v>358</v>
      </c>
      <c r="D565" s="312" t="s">
        <v>359</v>
      </c>
      <c r="E565" s="311" t="s">
        <v>655</v>
      </c>
      <c r="F565" s="312" t="s">
        <v>656</v>
      </c>
      <c r="G565" s="311" t="s">
        <v>1783</v>
      </c>
      <c r="H565" s="311" t="s">
        <v>1784</v>
      </c>
      <c r="I565" s="313">
        <v>71.39</v>
      </c>
      <c r="J565" s="313">
        <v>60</v>
      </c>
      <c r="K565" s="314">
        <v>4283.3999999999996</v>
      </c>
    </row>
    <row r="566" spans="1:11" ht="14.4" customHeight="1" x14ac:dyDescent="0.3">
      <c r="A566" s="309" t="s">
        <v>350</v>
      </c>
      <c r="B566" s="310" t="s">
        <v>352</v>
      </c>
      <c r="C566" s="311" t="s">
        <v>358</v>
      </c>
      <c r="D566" s="312" t="s">
        <v>359</v>
      </c>
      <c r="E566" s="311" t="s">
        <v>655</v>
      </c>
      <c r="F566" s="312" t="s">
        <v>656</v>
      </c>
      <c r="G566" s="311" t="s">
        <v>1785</v>
      </c>
      <c r="H566" s="311" t="s">
        <v>1786</v>
      </c>
      <c r="I566" s="313">
        <v>46.5</v>
      </c>
      <c r="J566" s="313">
        <v>4</v>
      </c>
      <c r="K566" s="314">
        <v>186</v>
      </c>
    </row>
    <row r="567" spans="1:11" ht="14.4" customHeight="1" x14ac:dyDescent="0.3">
      <c r="A567" s="309" t="s">
        <v>350</v>
      </c>
      <c r="B567" s="310" t="s">
        <v>352</v>
      </c>
      <c r="C567" s="311" t="s">
        <v>358</v>
      </c>
      <c r="D567" s="312" t="s">
        <v>359</v>
      </c>
      <c r="E567" s="311" t="s">
        <v>655</v>
      </c>
      <c r="F567" s="312" t="s">
        <v>656</v>
      </c>
      <c r="G567" s="311" t="s">
        <v>1787</v>
      </c>
      <c r="H567" s="311" t="s">
        <v>1788</v>
      </c>
      <c r="I567" s="313">
        <v>3.46</v>
      </c>
      <c r="J567" s="313">
        <v>100</v>
      </c>
      <c r="K567" s="314">
        <v>345.74</v>
      </c>
    </row>
    <row r="568" spans="1:11" ht="14.4" customHeight="1" x14ac:dyDescent="0.3">
      <c r="A568" s="309" t="s">
        <v>350</v>
      </c>
      <c r="B568" s="310" t="s">
        <v>352</v>
      </c>
      <c r="C568" s="311" t="s">
        <v>358</v>
      </c>
      <c r="D568" s="312" t="s">
        <v>359</v>
      </c>
      <c r="E568" s="311" t="s">
        <v>655</v>
      </c>
      <c r="F568" s="312" t="s">
        <v>656</v>
      </c>
      <c r="G568" s="311" t="s">
        <v>1789</v>
      </c>
      <c r="H568" s="311" t="s">
        <v>1790</v>
      </c>
      <c r="I568" s="313">
        <v>11670.15</v>
      </c>
      <c r="J568" s="313">
        <v>1</v>
      </c>
      <c r="K568" s="314">
        <v>11670.15</v>
      </c>
    </row>
    <row r="569" spans="1:11" ht="14.4" customHeight="1" x14ac:dyDescent="0.3">
      <c r="A569" s="309" t="s">
        <v>350</v>
      </c>
      <c r="B569" s="310" t="s">
        <v>352</v>
      </c>
      <c r="C569" s="311" t="s">
        <v>358</v>
      </c>
      <c r="D569" s="312" t="s">
        <v>359</v>
      </c>
      <c r="E569" s="311" t="s">
        <v>655</v>
      </c>
      <c r="F569" s="312" t="s">
        <v>656</v>
      </c>
      <c r="G569" s="311" t="s">
        <v>1791</v>
      </c>
      <c r="H569" s="311" t="s">
        <v>1792</v>
      </c>
      <c r="I569" s="313">
        <v>537.24</v>
      </c>
      <c r="J569" s="313">
        <v>5</v>
      </c>
      <c r="K569" s="314">
        <v>2686.2</v>
      </c>
    </row>
    <row r="570" spans="1:11" ht="14.4" customHeight="1" x14ac:dyDescent="0.3">
      <c r="A570" s="309" t="s">
        <v>350</v>
      </c>
      <c r="B570" s="310" t="s">
        <v>352</v>
      </c>
      <c r="C570" s="311" t="s">
        <v>358</v>
      </c>
      <c r="D570" s="312" t="s">
        <v>359</v>
      </c>
      <c r="E570" s="311" t="s">
        <v>655</v>
      </c>
      <c r="F570" s="312" t="s">
        <v>656</v>
      </c>
      <c r="G570" s="311" t="s">
        <v>1793</v>
      </c>
      <c r="H570" s="311" t="s">
        <v>1794</v>
      </c>
      <c r="I570" s="313">
        <v>978.89</v>
      </c>
      <c r="J570" s="313">
        <v>1</v>
      </c>
      <c r="K570" s="314">
        <v>978.89</v>
      </c>
    </row>
    <row r="571" spans="1:11" ht="14.4" customHeight="1" x14ac:dyDescent="0.3">
      <c r="A571" s="309" t="s">
        <v>350</v>
      </c>
      <c r="B571" s="310" t="s">
        <v>352</v>
      </c>
      <c r="C571" s="311" t="s">
        <v>358</v>
      </c>
      <c r="D571" s="312" t="s">
        <v>359</v>
      </c>
      <c r="E571" s="311" t="s">
        <v>655</v>
      </c>
      <c r="F571" s="312" t="s">
        <v>656</v>
      </c>
      <c r="G571" s="311" t="s">
        <v>1795</v>
      </c>
      <c r="H571" s="311" t="s">
        <v>1796</v>
      </c>
      <c r="I571" s="313">
        <v>10.754999999999999</v>
      </c>
      <c r="J571" s="313">
        <v>360</v>
      </c>
      <c r="K571" s="314">
        <v>3871</v>
      </c>
    </row>
    <row r="572" spans="1:11" ht="14.4" customHeight="1" x14ac:dyDescent="0.3">
      <c r="A572" s="309" t="s">
        <v>350</v>
      </c>
      <c r="B572" s="310" t="s">
        <v>352</v>
      </c>
      <c r="C572" s="311" t="s">
        <v>358</v>
      </c>
      <c r="D572" s="312" t="s">
        <v>359</v>
      </c>
      <c r="E572" s="311" t="s">
        <v>655</v>
      </c>
      <c r="F572" s="312" t="s">
        <v>656</v>
      </c>
      <c r="G572" s="311" t="s">
        <v>1797</v>
      </c>
      <c r="H572" s="311" t="s">
        <v>1798</v>
      </c>
      <c r="I572" s="313">
        <v>110.47142857142856</v>
      </c>
      <c r="J572" s="313">
        <v>35</v>
      </c>
      <c r="K572" s="314">
        <v>3819.2799999999997</v>
      </c>
    </row>
    <row r="573" spans="1:11" ht="14.4" customHeight="1" x14ac:dyDescent="0.3">
      <c r="A573" s="309" t="s">
        <v>350</v>
      </c>
      <c r="B573" s="310" t="s">
        <v>352</v>
      </c>
      <c r="C573" s="311" t="s">
        <v>358</v>
      </c>
      <c r="D573" s="312" t="s">
        <v>359</v>
      </c>
      <c r="E573" s="311" t="s">
        <v>655</v>
      </c>
      <c r="F573" s="312" t="s">
        <v>656</v>
      </c>
      <c r="G573" s="311" t="s">
        <v>1799</v>
      </c>
      <c r="H573" s="311" t="s">
        <v>1800</v>
      </c>
      <c r="I573" s="313">
        <v>1306.5</v>
      </c>
      <c r="J573" s="313">
        <v>5</v>
      </c>
      <c r="K573" s="314">
        <v>6499</v>
      </c>
    </row>
    <row r="574" spans="1:11" ht="14.4" customHeight="1" x14ac:dyDescent="0.3">
      <c r="A574" s="309" t="s">
        <v>350</v>
      </c>
      <c r="B574" s="310" t="s">
        <v>352</v>
      </c>
      <c r="C574" s="311" t="s">
        <v>358</v>
      </c>
      <c r="D574" s="312" t="s">
        <v>359</v>
      </c>
      <c r="E574" s="311" t="s">
        <v>655</v>
      </c>
      <c r="F574" s="312" t="s">
        <v>656</v>
      </c>
      <c r="G574" s="311" t="s">
        <v>1801</v>
      </c>
      <c r="H574" s="311" t="s">
        <v>1802</v>
      </c>
      <c r="I574" s="313">
        <v>41.88</v>
      </c>
      <c r="J574" s="313">
        <v>12</v>
      </c>
      <c r="K574" s="314">
        <v>502.55</v>
      </c>
    </row>
    <row r="575" spans="1:11" ht="14.4" customHeight="1" x14ac:dyDescent="0.3">
      <c r="A575" s="309" t="s">
        <v>350</v>
      </c>
      <c r="B575" s="310" t="s">
        <v>352</v>
      </c>
      <c r="C575" s="311" t="s">
        <v>358</v>
      </c>
      <c r="D575" s="312" t="s">
        <v>359</v>
      </c>
      <c r="E575" s="311" t="s">
        <v>655</v>
      </c>
      <c r="F575" s="312" t="s">
        <v>656</v>
      </c>
      <c r="G575" s="311" t="s">
        <v>1803</v>
      </c>
      <c r="H575" s="311" t="s">
        <v>1804</v>
      </c>
      <c r="I575" s="313">
        <v>41.88</v>
      </c>
      <c r="J575" s="313">
        <v>12</v>
      </c>
      <c r="K575" s="314">
        <v>502.54999999999995</v>
      </c>
    </row>
    <row r="576" spans="1:11" ht="14.4" customHeight="1" x14ac:dyDescent="0.3">
      <c r="A576" s="309" t="s">
        <v>350</v>
      </c>
      <c r="B576" s="310" t="s">
        <v>352</v>
      </c>
      <c r="C576" s="311" t="s">
        <v>358</v>
      </c>
      <c r="D576" s="312" t="s">
        <v>359</v>
      </c>
      <c r="E576" s="311" t="s">
        <v>655</v>
      </c>
      <c r="F576" s="312" t="s">
        <v>656</v>
      </c>
      <c r="G576" s="311" t="s">
        <v>1805</v>
      </c>
      <c r="H576" s="311" t="s">
        <v>1806</v>
      </c>
      <c r="I576" s="313">
        <v>6461.96</v>
      </c>
      <c r="J576" s="313">
        <v>1</v>
      </c>
      <c r="K576" s="314">
        <v>6461.96</v>
      </c>
    </row>
    <row r="577" spans="1:11" ht="14.4" customHeight="1" x14ac:dyDescent="0.3">
      <c r="A577" s="309" t="s">
        <v>350</v>
      </c>
      <c r="B577" s="310" t="s">
        <v>352</v>
      </c>
      <c r="C577" s="311" t="s">
        <v>358</v>
      </c>
      <c r="D577" s="312" t="s">
        <v>359</v>
      </c>
      <c r="E577" s="311" t="s">
        <v>655</v>
      </c>
      <c r="F577" s="312" t="s">
        <v>656</v>
      </c>
      <c r="G577" s="311" t="s">
        <v>1807</v>
      </c>
      <c r="H577" s="311" t="s">
        <v>1808</v>
      </c>
      <c r="I577" s="313">
        <v>4207.6499999999996</v>
      </c>
      <c r="J577" s="313">
        <v>2</v>
      </c>
      <c r="K577" s="314">
        <v>8415.2999999999993</v>
      </c>
    </row>
    <row r="578" spans="1:11" ht="14.4" customHeight="1" x14ac:dyDescent="0.3">
      <c r="A578" s="309" t="s">
        <v>350</v>
      </c>
      <c r="B578" s="310" t="s">
        <v>352</v>
      </c>
      <c r="C578" s="311" t="s">
        <v>358</v>
      </c>
      <c r="D578" s="312" t="s">
        <v>359</v>
      </c>
      <c r="E578" s="311" t="s">
        <v>655</v>
      </c>
      <c r="F578" s="312" t="s">
        <v>656</v>
      </c>
      <c r="G578" s="311" t="s">
        <v>1809</v>
      </c>
      <c r="H578" s="311" t="s">
        <v>1810</v>
      </c>
      <c r="I578" s="313">
        <v>425.31</v>
      </c>
      <c r="J578" s="313">
        <v>2</v>
      </c>
      <c r="K578" s="314">
        <v>850.63</v>
      </c>
    </row>
    <row r="579" spans="1:11" ht="14.4" customHeight="1" x14ac:dyDescent="0.3">
      <c r="A579" s="309" t="s">
        <v>350</v>
      </c>
      <c r="B579" s="310" t="s">
        <v>352</v>
      </c>
      <c r="C579" s="311" t="s">
        <v>358</v>
      </c>
      <c r="D579" s="312" t="s">
        <v>359</v>
      </c>
      <c r="E579" s="311" t="s">
        <v>655</v>
      </c>
      <c r="F579" s="312" t="s">
        <v>656</v>
      </c>
      <c r="G579" s="311" t="s">
        <v>1811</v>
      </c>
      <c r="H579" s="311" t="s">
        <v>1812</v>
      </c>
      <c r="I579" s="313">
        <v>72</v>
      </c>
      <c r="J579" s="313">
        <v>10</v>
      </c>
      <c r="K579" s="314">
        <v>720</v>
      </c>
    </row>
    <row r="580" spans="1:11" ht="14.4" customHeight="1" x14ac:dyDescent="0.3">
      <c r="A580" s="309" t="s">
        <v>350</v>
      </c>
      <c r="B580" s="310" t="s">
        <v>352</v>
      </c>
      <c r="C580" s="311" t="s">
        <v>358</v>
      </c>
      <c r="D580" s="312" t="s">
        <v>359</v>
      </c>
      <c r="E580" s="311" t="s">
        <v>655</v>
      </c>
      <c r="F580" s="312" t="s">
        <v>656</v>
      </c>
      <c r="G580" s="311" t="s">
        <v>1813</v>
      </c>
      <c r="H580" s="311" t="s">
        <v>1814</v>
      </c>
      <c r="I580" s="313">
        <v>83.49</v>
      </c>
      <c r="J580" s="313">
        <v>28</v>
      </c>
      <c r="K580" s="314">
        <v>2337.7199999999998</v>
      </c>
    </row>
    <row r="581" spans="1:11" ht="14.4" customHeight="1" x14ac:dyDescent="0.3">
      <c r="A581" s="309" t="s">
        <v>350</v>
      </c>
      <c r="B581" s="310" t="s">
        <v>352</v>
      </c>
      <c r="C581" s="311" t="s">
        <v>358</v>
      </c>
      <c r="D581" s="312" t="s">
        <v>359</v>
      </c>
      <c r="E581" s="311" t="s">
        <v>655</v>
      </c>
      <c r="F581" s="312" t="s">
        <v>656</v>
      </c>
      <c r="G581" s="311" t="s">
        <v>1815</v>
      </c>
      <c r="H581" s="311" t="s">
        <v>1816</v>
      </c>
      <c r="I581" s="313">
        <v>72</v>
      </c>
      <c r="J581" s="313">
        <v>10</v>
      </c>
      <c r="K581" s="314">
        <v>720</v>
      </c>
    </row>
    <row r="582" spans="1:11" ht="14.4" customHeight="1" x14ac:dyDescent="0.3">
      <c r="A582" s="309" t="s">
        <v>350</v>
      </c>
      <c r="B582" s="310" t="s">
        <v>352</v>
      </c>
      <c r="C582" s="311" t="s">
        <v>358</v>
      </c>
      <c r="D582" s="312" t="s">
        <v>359</v>
      </c>
      <c r="E582" s="311" t="s">
        <v>655</v>
      </c>
      <c r="F582" s="312" t="s">
        <v>656</v>
      </c>
      <c r="G582" s="311" t="s">
        <v>1817</v>
      </c>
      <c r="H582" s="311" t="s">
        <v>1818</v>
      </c>
      <c r="I582" s="313">
        <v>411</v>
      </c>
      <c r="J582" s="313">
        <v>2</v>
      </c>
      <c r="K582" s="314">
        <v>822</v>
      </c>
    </row>
    <row r="583" spans="1:11" ht="14.4" customHeight="1" x14ac:dyDescent="0.3">
      <c r="A583" s="309" t="s">
        <v>350</v>
      </c>
      <c r="B583" s="310" t="s">
        <v>352</v>
      </c>
      <c r="C583" s="311" t="s">
        <v>358</v>
      </c>
      <c r="D583" s="312" t="s">
        <v>359</v>
      </c>
      <c r="E583" s="311" t="s">
        <v>655</v>
      </c>
      <c r="F583" s="312" t="s">
        <v>656</v>
      </c>
      <c r="G583" s="311" t="s">
        <v>1819</v>
      </c>
      <c r="H583" s="311" t="s">
        <v>1820</v>
      </c>
      <c r="I583" s="313">
        <v>83.49</v>
      </c>
      <c r="J583" s="313">
        <v>28</v>
      </c>
      <c r="K583" s="314">
        <v>2337.7199999999998</v>
      </c>
    </row>
    <row r="584" spans="1:11" ht="14.4" customHeight="1" x14ac:dyDescent="0.3">
      <c r="A584" s="309" t="s">
        <v>350</v>
      </c>
      <c r="B584" s="310" t="s">
        <v>352</v>
      </c>
      <c r="C584" s="311" t="s">
        <v>358</v>
      </c>
      <c r="D584" s="312" t="s">
        <v>359</v>
      </c>
      <c r="E584" s="311" t="s">
        <v>655</v>
      </c>
      <c r="F584" s="312" t="s">
        <v>656</v>
      </c>
      <c r="G584" s="311" t="s">
        <v>1821</v>
      </c>
      <c r="H584" s="311" t="s">
        <v>1822</v>
      </c>
      <c r="I584" s="313">
        <v>2378.86</v>
      </c>
      <c r="J584" s="313">
        <v>2</v>
      </c>
      <c r="K584" s="314">
        <v>4757.72</v>
      </c>
    </row>
    <row r="585" spans="1:11" ht="14.4" customHeight="1" x14ac:dyDescent="0.3">
      <c r="A585" s="309" t="s">
        <v>350</v>
      </c>
      <c r="B585" s="310" t="s">
        <v>352</v>
      </c>
      <c r="C585" s="311" t="s">
        <v>358</v>
      </c>
      <c r="D585" s="312" t="s">
        <v>359</v>
      </c>
      <c r="E585" s="311" t="s">
        <v>655</v>
      </c>
      <c r="F585" s="312" t="s">
        <v>656</v>
      </c>
      <c r="G585" s="311" t="s">
        <v>1823</v>
      </c>
      <c r="H585" s="311" t="s">
        <v>1824</v>
      </c>
      <c r="I585" s="313">
        <v>1.28</v>
      </c>
      <c r="J585" s="313">
        <v>100</v>
      </c>
      <c r="K585" s="314">
        <v>128.25</v>
      </c>
    </row>
    <row r="586" spans="1:11" ht="14.4" customHeight="1" x14ac:dyDescent="0.3">
      <c r="A586" s="309" t="s">
        <v>350</v>
      </c>
      <c r="B586" s="310" t="s">
        <v>352</v>
      </c>
      <c r="C586" s="311" t="s">
        <v>358</v>
      </c>
      <c r="D586" s="312" t="s">
        <v>359</v>
      </c>
      <c r="E586" s="311" t="s">
        <v>655</v>
      </c>
      <c r="F586" s="312" t="s">
        <v>656</v>
      </c>
      <c r="G586" s="311" t="s">
        <v>1825</v>
      </c>
      <c r="H586" s="311" t="s">
        <v>1826</v>
      </c>
      <c r="I586" s="313">
        <v>4.59</v>
      </c>
      <c r="J586" s="313">
        <v>120</v>
      </c>
      <c r="K586" s="314">
        <v>551</v>
      </c>
    </row>
    <row r="587" spans="1:11" ht="14.4" customHeight="1" x14ac:dyDescent="0.3">
      <c r="A587" s="309" t="s">
        <v>350</v>
      </c>
      <c r="B587" s="310" t="s">
        <v>352</v>
      </c>
      <c r="C587" s="311" t="s">
        <v>358</v>
      </c>
      <c r="D587" s="312" t="s">
        <v>359</v>
      </c>
      <c r="E587" s="311" t="s">
        <v>655</v>
      </c>
      <c r="F587" s="312" t="s">
        <v>656</v>
      </c>
      <c r="G587" s="311" t="s">
        <v>1827</v>
      </c>
      <c r="H587" s="311" t="s">
        <v>1828</v>
      </c>
      <c r="I587" s="313">
        <v>148.28</v>
      </c>
      <c r="J587" s="313">
        <v>2</v>
      </c>
      <c r="K587" s="314">
        <v>296.57</v>
      </c>
    </row>
    <row r="588" spans="1:11" ht="14.4" customHeight="1" x14ac:dyDescent="0.3">
      <c r="A588" s="309" t="s">
        <v>350</v>
      </c>
      <c r="B588" s="310" t="s">
        <v>352</v>
      </c>
      <c r="C588" s="311" t="s">
        <v>358</v>
      </c>
      <c r="D588" s="312" t="s">
        <v>359</v>
      </c>
      <c r="E588" s="311" t="s">
        <v>655</v>
      </c>
      <c r="F588" s="312" t="s">
        <v>656</v>
      </c>
      <c r="G588" s="311" t="s">
        <v>1829</v>
      </c>
      <c r="H588" s="311" t="s">
        <v>1830</v>
      </c>
      <c r="I588" s="313">
        <v>483.98</v>
      </c>
      <c r="J588" s="313">
        <v>6</v>
      </c>
      <c r="K588" s="314">
        <v>2903.88</v>
      </c>
    </row>
    <row r="589" spans="1:11" ht="14.4" customHeight="1" x14ac:dyDescent="0.3">
      <c r="A589" s="309" t="s">
        <v>350</v>
      </c>
      <c r="B589" s="310" t="s">
        <v>352</v>
      </c>
      <c r="C589" s="311" t="s">
        <v>358</v>
      </c>
      <c r="D589" s="312" t="s">
        <v>359</v>
      </c>
      <c r="E589" s="311" t="s">
        <v>655</v>
      </c>
      <c r="F589" s="312" t="s">
        <v>656</v>
      </c>
      <c r="G589" s="311" t="s">
        <v>1831</v>
      </c>
      <c r="H589" s="311" t="s">
        <v>1832</v>
      </c>
      <c r="I589" s="313">
        <v>65.099999999999994</v>
      </c>
      <c r="J589" s="313">
        <v>30</v>
      </c>
      <c r="K589" s="314">
        <v>1953</v>
      </c>
    </row>
    <row r="590" spans="1:11" ht="14.4" customHeight="1" x14ac:dyDescent="0.3">
      <c r="A590" s="309" t="s">
        <v>350</v>
      </c>
      <c r="B590" s="310" t="s">
        <v>352</v>
      </c>
      <c r="C590" s="311" t="s">
        <v>358</v>
      </c>
      <c r="D590" s="312" t="s">
        <v>359</v>
      </c>
      <c r="E590" s="311" t="s">
        <v>655</v>
      </c>
      <c r="F590" s="312" t="s">
        <v>656</v>
      </c>
      <c r="G590" s="311" t="s">
        <v>1833</v>
      </c>
      <c r="H590" s="311" t="s">
        <v>1834</v>
      </c>
      <c r="I590" s="313">
        <v>74.61</v>
      </c>
      <c r="J590" s="313">
        <v>6</v>
      </c>
      <c r="K590" s="314">
        <v>447.69</v>
      </c>
    </row>
    <row r="591" spans="1:11" ht="14.4" customHeight="1" x14ac:dyDescent="0.3">
      <c r="A591" s="309" t="s">
        <v>350</v>
      </c>
      <c r="B591" s="310" t="s">
        <v>352</v>
      </c>
      <c r="C591" s="311" t="s">
        <v>358</v>
      </c>
      <c r="D591" s="312" t="s">
        <v>359</v>
      </c>
      <c r="E591" s="311" t="s">
        <v>655</v>
      </c>
      <c r="F591" s="312" t="s">
        <v>656</v>
      </c>
      <c r="G591" s="311" t="s">
        <v>1835</v>
      </c>
      <c r="H591" s="311" t="s">
        <v>1836</v>
      </c>
      <c r="I591" s="313">
        <v>52.08</v>
      </c>
      <c r="J591" s="313">
        <v>20</v>
      </c>
      <c r="K591" s="314">
        <v>1041.5999999999999</v>
      </c>
    </row>
    <row r="592" spans="1:11" ht="14.4" customHeight="1" x14ac:dyDescent="0.3">
      <c r="A592" s="309" t="s">
        <v>350</v>
      </c>
      <c r="B592" s="310" t="s">
        <v>352</v>
      </c>
      <c r="C592" s="311" t="s">
        <v>358</v>
      </c>
      <c r="D592" s="312" t="s">
        <v>359</v>
      </c>
      <c r="E592" s="311" t="s">
        <v>655</v>
      </c>
      <c r="F592" s="312" t="s">
        <v>656</v>
      </c>
      <c r="G592" s="311" t="s">
        <v>1837</v>
      </c>
      <c r="H592" s="311" t="s">
        <v>1838</v>
      </c>
      <c r="I592" s="313">
        <v>2518.5</v>
      </c>
      <c r="J592" s="313">
        <v>2</v>
      </c>
      <c r="K592" s="314">
        <v>5037</v>
      </c>
    </row>
    <row r="593" spans="1:11" ht="14.4" customHeight="1" x14ac:dyDescent="0.3">
      <c r="A593" s="309" t="s">
        <v>350</v>
      </c>
      <c r="B593" s="310" t="s">
        <v>352</v>
      </c>
      <c r="C593" s="311" t="s">
        <v>358</v>
      </c>
      <c r="D593" s="312" t="s">
        <v>359</v>
      </c>
      <c r="E593" s="311" t="s">
        <v>655</v>
      </c>
      <c r="F593" s="312" t="s">
        <v>656</v>
      </c>
      <c r="G593" s="311" t="s">
        <v>1839</v>
      </c>
      <c r="H593" s="311" t="s">
        <v>1840</v>
      </c>
      <c r="I593" s="313">
        <v>465.86</v>
      </c>
      <c r="J593" s="313">
        <v>4</v>
      </c>
      <c r="K593" s="314">
        <v>1863.4299999999998</v>
      </c>
    </row>
    <row r="594" spans="1:11" ht="14.4" customHeight="1" x14ac:dyDescent="0.3">
      <c r="A594" s="309" t="s">
        <v>350</v>
      </c>
      <c r="B594" s="310" t="s">
        <v>352</v>
      </c>
      <c r="C594" s="311" t="s">
        <v>358</v>
      </c>
      <c r="D594" s="312" t="s">
        <v>359</v>
      </c>
      <c r="E594" s="311" t="s">
        <v>655</v>
      </c>
      <c r="F594" s="312" t="s">
        <v>656</v>
      </c>
      <c r="G594" s="311" t="s">
        <v>1841</v>
      </c>
      <c r="H594" s="311" t="s">
        <v>1842</v>
      </c>
      <c r="I594" s="313">
        <v>78.67</v>
      </c>
      <c r="J594" s="313">
        <v>30</v>
      </c>
      <c r="K594" s="314">
        <v>2360</v>
      </c>
    </row>
    <row r="595" spans="1:11" ht="14.4" customHeight="1" x14ac:dyDescent="0.3">
      <c r="A595" s="309" t="s">
        <v>350</v>
      </c>
      <c r="B595" s="310" t="s">
        <v>352</v>
      </c>
      <c r="C595" s="311" t="s">
        <v>358</v>
      </c>
      <c r="D595" s="312" t="s">
        <v>359</v>
      </c>
      <c r="E595" s="311" t="s">
        <v>655</v>
      </c>
      <c r="F595" s="312" t="s">
        <v>656</v>
      </c>
      <c r="G595" s="311" t="s">
        <v>1843</v>
      </c>
      <c r="H595" s="311" t="s">
        <v>1844</v>
      </c>
      <c r="I595" s="313">
        <v>309.35000000000002</v>
      </c>
      <c r="J595" s="313">
        <v>2</v>
      </c>
      <c r="K595" s="314">
        <v>618.70000000000005</v>
      </c>
    </row>
    <row r="596" spans="1:11" ht="14.4" customHeight="1" x14ac:dyDescent="0.3">
      <c r="A596" s="309" t="s">
        <v>350</v>
      </c>
      <c r="B596" s="310" t="s">
        <v>352</v>
      </c>
      <c r="C596" s="311" t="s">
        <v>358</v>
      </c>
      <c r="D596" s="312" t="s">
        <v>359</v>
      </c>
      <c r="E596" s="311" t="s">
        <v>655</v>
      </c>
      <c r="F596" s="312" t="s">
        <v>656</v>
      </c>
      <c r="G596" s="311" t="s">
        <v>1845</v>
      </c>
      <c r="H596" s="311" t="s">
        <v>1846</v>
      </c>
      <c r="I596" s="313">
        <v>66.5</v>
      </c>
      <c r="J596" s="313">
        <v>2</v>
      </c>
      <c r="K596" s="314">
        <v>133</v>
      </c>
    </row>
    <row r="597" spans="1:11" ht="14.4" customHeight="1" x14ac:dyDescent="0.3">
      <c r="A597" s="309" t="s">
        <v>350</v>
      </c>
      <c r="B597" s="310" t="s">
        <v>352</v>
      </c>
      <c r="C597" s="311" t="s">
        <v>358</v>
      </c>
      <c r="D597" s="312" t="s">
        <v>359</v>
      </c>
      <c r="E597" s="311" t="s">
        <v>655</v>
      </c>
      <c r="F597" s="312" t="s">
        <v>656</v>
      </c>
      <c r="G597" s="311" t="s">
        <v>1847</v>
      </c>
      <c r="H597" s="311" t="s">
        <v>1848</v>
      </c>
      <c r="I597" s="313">
        <v>1157.97</v>
      </c>
      <c r="J597" s="313">
        <v>2</v>
      </c>
      <c r="K597" s="314">
        <v>2315.94</v>
      </c>
    </row>
    <row r="598" spans="1:11" ht="14.4" customHeight="1" x14ac:dyDescent="0.3">
      <c r="A598" s="309" t="s">
        <v>350</v>
      </c>
      <c r="B598" s="310" t="s">
        <v>352</v>
      </c>
      <c r="C598" s="311" t="s">
        <v>358</v>
      </c>
      <c r="D598" s="312" t="s">
        <v>359</v>
      </c>
      <c r="E598" s="311" t="s">
        <v>655</v>
      </c>
      <c r="F598" s="312" t="s">
        <v>656</v>
      </c>
      <c r="G598" s="311" t="s">
        <v>1849</v>
      </c>
      <c r="H598" s="311" t="s">
        <v>1850</v>
      </c>
      <c r="I598" s="313">
        <v>74.61</v>
      </c>
      <c r="J598" s="313">
        <v>6</v>
      </c>
      <c r="K598" s="314">
        <v>447.69</v>
      </c>
    </row>
    <row r="599" spans="1:11" ht="14.4" customHeight="1" x14ac:dyDescent="0.3">
      <c r="A599" s="309" t="s">
        <v>350</v>
      </c>
      <c r="B599" s="310" t="s">
        <v>352</v>
      </c>
      <c r="C599" s="311" t="s">
        <v>358</v>
      </c>
      <c r="D599" s="312" t="s">
        <v>359</v>
      </c>
      <c r="E599" s="311" t="s">
        <v>655</v>
      </c>
      <c r="F599" s="312" t="s">
        <v>656</v>
      </c>
      <c r="G599" s="311" t="s">
        <v>1851</v>
      </c>
      <c r="H599" s="311" t="s">
        <v>1852</v>
      </c>
      <c r="I599" s="313">
        <v>387.2</v>
      </c>
      <c r="J599" s="313">
        <v>2</v>
      </c>
      <c r="K599" s="314">
        <v>774.4</v>
      </c>
    </row>
    <row r="600" spans="1:11" ht="14.4" customHeight="1" x14ac:dyDescent="0.3">
      <c r="A600" s="309" t="s">
        <v>350</v>
      </c>
      <c r="B600" s="310" t="s">
        <v>352</v>
      </c>
      <c r="C600" s="311" t="s">
        <v>358</v>
      </c>
      <c r="D600" s="312" t="s">
        <v>359</v>
      </c>
      <c r="E600" s="311" t="s">
        <v>655</v>
      </c>
      <c r="F600" s="312" t="s">
        <v>656</v>
      </c>
      <c r="G600" s="311" t="s">
        <v>1853</v>
      </c>
      <c r="H600" s="311" t="s">
        <v>1854</v>
      </c>
      <c r="I600" s="313">
        <v>6461.95</v>
      </c>
      <c r="J600" s="313">
        <v>2</v>
      </c>
      <c r="K600" s="314">
        <v>12923.91</v>
      </c>
    </row>
    <row r="601" spans="1:11" ht="14.4" customHeight="1" x14ac:dyDescent="0.3">
      <c r="A601" s="309" t="s">
        <v>350</v>
      </c>
      <c r="B601" s="310" t="s">
        <v>352</v>
      </c>
      <c r="C601" s="311" t="s">
        <v>358</v>
      </c>
      <c r="D601" s="312" t="s">
        <v>359</v>
      </c>
      <c r="E601" s="311" t="s">
        <v>655</v>
      </c>
      <c r="F601" s="312" t="s">
        <v>656</v>
      </c>
      <c r="G601" s="311" t="s">
        <v>1855</v>
      </c>
      <c r="H601" s="311" t="s">
        <v>1856</v>
      </c>
      <c r="I601" s="313">
        <v>0</v>
      </c>
      <c r="J601" s="313">
        <v>1</v>
      </c>
      <c r="K601" s="314">
        <v>0</v>
      </c>
    </row>
    <row r="602" spans="1:11" ht="14.4" customHeight="1" x14ac:dyDescent="0.3">
      <c r="A602" s="309" t="s">
        <v>350</v>
      </c>
      <c r="B602" s="310" t="s">
        <v>352</v>
      </c>
      <c r="C602" s="311" t="s">
        <v>358</v>
      </c>
      <c r="D602" s="312" t="s">
        <v>359</v>
      </c>
      <c r="E602" s="311" t="s">
        <v>655</v>
      </c>
      <c r="F602" s="312" t="s">
        <v>656</v>
      </c>
      <c r="G602" s="311" t="s">
        <v>1857</v>
      </c>
      <c r="H602" s="311" t="s">
        <v>1858</v>
      </c>
      <c r="I602" s="313">
        <v>103.71</v>
      </c>
      <c r="J602" s="313">
        <v>2</v>
      </c>
      <c r="K602" s="314">
        <v>207.42</v>
      </c>
    </row>
    <row r="603" spans="1:11" ht="14.4" customHeight="1" x14ac:dyDescent="0.3">
      <c r="A603" s="309" t="s">
        <v>350</v>
      </c>
      <c r="B603" s="310" t="s">
        <v>352</v>
      </c>
      <c r="C603" s="311" t="s">
        <v>358</v>
      </c>
      <c r="D603" s="312" t="s">
        <v>359</v>
      </c>
      <c r="E603" s="311" t="s">
        <v>655</v>
      </c>
      <c r="F603" s="312" t="s">
        <v>656</v>
      </c>
      <c r="G603" s="311" t="s">
        <v>1859</v>
      </c>
      <c r="H603" s="311" t="s">
        <v>1860</v>
      </c>
      <c r="I603" s="313">
        <v>1573</v>
      </c>
      <c r="J603" s="313">
        <v>1</v>
      </c>
      <c r="K603" s="314">
        <v>1573</v>
      </c>
    </row>
    <row r="604" spans="1:11" ht="14.4" customHeight="1" x14ac:dyDescent="0.3">
      <c r="A604" s="309" t="s">
        <v>350</v>
      </c>
      <c r="B604" s="310" t="s">
        <v>352</v>
      </c>
      <c r="C604" s="311" t="s">
        <v>358</v>
      </c>
      <c r="D604" s="312" t="s">
        <v>359</v>
      </c>
      <c r="E604" s="311" t="s">
        <v>655</v>
      </c>
      <c r="F604" s="312" t="s">
        <v>656</v>
      </c>
      <c r="G604" s="311" t="s">
        <v>1861</v>
      </c>
      <c r="H604" s="311" t="s">
        <v>1862</v>
      </c>
      <c r="I604" s="313">
        <v>1311.48</v>
      </c>
      <c r="J604" s="313">
        <v>2</v>
      </c>
      <c r="K604" s="314">
        <v>2622.97</v>
      </c>
    </row>
    <row r="605" spans="1:11" ht="14.4" customHeight="1" x14ac:dyDescent="0.3">
      <c r="A605" s="309" t="s">
        <v>350</v>
      </c>
      <c r="B605" s="310" t="s">
        <v>352</v>
      </c>
      <c r="C605" s="311" t="s">
        <v>358</v>
      </c>
      <c r="D605" s="312" t="s">
        <v>359</v>
      </c>
      <c r="E605" s="311" t="s">
        <v>655</v>
      </c>
      <c r="F605" s="312" t="s">
        <v>656</v>
      </c>
      <c r="G605" s="311" t="s">
        <v>1863</v>
      </c>
      <c r="H605" s="311" t="s">
        <v>1864</v>
      </c>
      <c r="I605" s="313">
        <v>505.79</v>
      </c>
      <c r="J605" s="313">
        <v>1</v>
      </c>
      <c r="K605" s="314">
        <v>505.79</v>
      </c>
    </row>
    <row r="606" spans="1:11" ht="14.4" customHeight="1" x14ac:dyDescent="0.3">
      <c r="A606" s="309" t="s">
        <v>350</v>
      </c>
      <c r="B606" s="310" t="s">
        <v>352</v>
      </c>
      <c r="C606" s="311" t="s">
        <v>358</v>
      </c>
      <c r="D606" s="312" t="s">
        <v>359</v>
      </c>
      <c r="E606" s="311" t="s">
        <v>655</v>
      </c>
      <c r="F606" s="312" t="s">
        <v>656</v>
      </c>
      <c r="G606" s="311" t="s">
        <v>1865</v>
      </c>
      <c r="H606" s="311" t="s">
        <v>1866</v>
      </c>
      <c r="I606" s="313">
        <v>1300.7550000000001</v>
      </c>
      <c r="J606" s="313">
        <v>2</v>
      </c>
      <c r="K606" s="314">
        <v>2601.5100000000002</v>
      </c>
    </row>
    <row r="607" spans="1:11" ht="14.4" customHeight="1" x14ac:dyDescent="0.3">
      <c r="A607" s="309" t="s">
        <v>350</v>
      </c>
      <c r="B607" s="310" t="s">
        <v>352</v>
      </c>
      <c r="C607" s="311" t="s">
        <v>358</v>
      </c>
      <c r="D607" s="312" t="s">
        <v>359</v>
      </c>
      <c r="E607" s="311" t="s">
        <v>655</v>
      </c>
      <c r="F607" s="312" t="s">
        <v>656</v>
      </c>
      <c r="G607" s="311" t="s">
        <v>1867</v>
      </c>
      <c r="H607" s="311" t="s">
        <v>1868</v>
      </c>
      <c r="I607" s="313">
        <v>41.37</v>
      </c>
      <c r="J607" s="313">
        <v>100</v>
      </c>
      <c r="K607" s="314">
        <v>4136.87</v>
      </c>
    </row>
    <row r="608" spans="1:11" ht="14.4" customHeight="1" x14ac:dyDescent="0.3">
      <c r="A608" s="309" t="s">
        <v>350</v>
      </c>
      <c r="B608" s="310" t="s">
        <v>352</v>
      </c>
      <c r="C608" s="311" t="s">
        <v>358</v>
      </c>
      <c r="D608" s="312" t="s">
        <v>359</v>
      </c>
      <c r="E608" s="311" t="s">
        <v>655</v>
      </c>
      <c r="F608" s="312" t="s">
        <v>656</v>
      </c>
      <c r="G608" s="311" t="s">
        <v>1869</v>
      </c>
      <c r="H608" s="311" t="s">
        <v>1870</v>
      </c>
      <c r="I608" s="313">
        <v>517.24</v>
      </c>
      <c r="J608" s="313">
        <v>3</v>
      </c>
      <c r="K608" s="314">
        <v>1551.71</v>
      </c>
    </row>
    <row r="609" spans="1:11" ht="14.4" customHeight="1" x14ac:dyDescent="0.3">
      <c r="A609" s="309" t="s">
        <v>350</v>
      </c>
      <c r="B609" s="310" t="s">
        <v>352</v>
      </c>
      <c r="C609" s="311" t="s">
        <v>358</v>
      </c>
      <c r="D609" s="312" t="s">
        <v>359</v>
      </c>
      <c r="E609" s="311" t="s">
        <v>655</v>
      </c>
      <c r="F609" s="312" t="s">
        <v>656</v>
      </c>
      <c r="G609" s="311" t="s">
        <v>1871</v>
      </c>
      <c r="H609" s="311" t="s">
        <v>1872</v>
      </c>
      <c r="I609" s="313">
        <v>290.37</v>
      </c>
      <c r="J609" s="313">
        <v>2</v>
      </c>
      <c r="K609" s="314">
        <v>580.73</v>
      </c>
    </row>
    <row r="610" spans="1:11" ht="14.4" customHeight="1" x14ac:dyDescent="0.3">
      <c r="A610" s="309" t="s">
        <v>350</v>
      </c>
      <c r="B610" s="310" t="s">
        <v>352</v>
      </c>
      <c r="C610" s="311" t="s">
        <v>358</v>
      </c>
      <c r="D610" s="312" t="s">
        <v>359</v>
      </c>
      <c r="E610" s="311" t="s">
        <v>655</v>
      </c>
      <c r="F610" s="312" t="s">
        <v>656</v>
      </c>
      <c r="G610" s="311" t="s">
        <v>1873</v>
      </c>
      <c r="H610" s="311" t="s">
        <v>1874</v>
      </c>
      <c r="I610" s="313">
        <v>338.8</v>
      </c>
      <c r="J610" s="313">
        <v>2</v>
      </c>
      <c r="K610" s="314">
        <v>677.6</v>
      </c>
    </row>
    <row r="611" spans="1:11" ht="14.4" customHeight="1" x14ac:dyDescent="0.3">
      <c r="A611" s="309" t="s">
        <v>350</v>
      </c>
      <c r="B611" s="310" t="s">
        <v>352</v>
      </c>
      <c r="C611" s="311" t="s">
        <v>358</v>
      </c>
      <c r="D611" s="312" t="s">
        <v>359</v>
      </c>
      <c r="E611" s="311" t="s">
        <v>655</v>
      </c>
      <c r="F611" s="312" t="s">
        <v>656</v>
      </c>
      <c r="G611" s="311" t="s">
        <v>1875</v>
      </c>
      <c r="H611" s="311" t="s">
        <v>1876</v>
      </c>
      <c r="I611" s="313">
        <v>19.97</v>
      </c>
      <c r="J611" s="313">
        <v>10</v>
      </c>
      <c r="K611" s="314">
        <v>199.65</v>
      </c>
    </row>
    <row r="612" spans="1:11" ht="14.4" customHeight="1" x14ac:dyDescent="0.3">
      <c r="A612" s="309" t="s">
        <v>350</v>
      </c>
      <c r="B612" s="310" t="s">
        <v>352</v>
      </c>
      <c r="C612" s="311" t="s">
        <v>358</v>
      </c>
      <c r="D612" s="312" t="s">
        <v>359</v>
      </c>
      <c r="E612" s="311" t="s">
        <v>655</v>
      </c>
      <c r="F612" s="312" t="s">
        <v>656</v>
      </c>
      <c r="G612" s="311" t="s">
        <v>1877</v>
      </c>
      <c r="H612" s="311" t="s">
        <v>1878</v>
      </c>
      <c r="I612" s="313">
        <v>83.49</v>
      </c>
      <c r="J612" s="313">
        <v>28</v>
      </c>
      <c r="K612" s="314">
        <v>2337.7199999999998</v>
      </c>
    </row>
    <row r="613" spans="1:11" ht="14.4" customHeight="1" x14ac:dyDescent="0.3">
      <c r="A613" s="309" t="s">
        <v>350</v>
      </c>
      <c r="B613" s="310" t="s">
        <v>352</v>
      </c>
      <c r="C613" s="311" t="s">
        <v>358</v>
      </c>
      <c r="D613" s="312" t="s">
        <v>359</v>
      </c>
      <c r="E613" s="311" t="s">
        <v>655</v>
      </c>
      <c r="F613" s="312" t="s">
        <v>656</v>
      </c>
      <c r="G613" s="311" t="s">
        <v>1879</v>
      </c>
      <c r="H613" s="311" t="s">
        <v>1880</v>
      </c>
      <c r="I613" s="313">
        <v>1427.81</v>
      </c>
      <c r="J613" s="313">
        <v>1</v>
      </c>
      <c r="K613" s="314">
        <v>1427.81</v>
      </c>
    </row>
    <row r="614" spans="1:11" ht="14.4" customHeight="1" x14ac:dyDescent="0.3">
      <c r="A614" s="309" t="s">
        <v>350</v>
      </c>
      <c r="B614" s="310" t="s">
        <v>352</v>
      </c>
      <c r="C614" s="311" t="s">
        <v>358</v>
      </c>
      <c r="D614" s="312" t="s">
        <v>359</v>
      </c>
      <c r="E614" s="311" t="s">
        <v>655</v>
      </c>
      <c r="F614" s="312" t="s">
        <v>656</v>
      </c>
      <c r="G614" s="311" t="s">
        <v>1881</v>
      </c>
      <c r="H614" s="311" t="s">
        <v>1882</v>
      </c>
      <c r="I614" s="313">
        <v>483.98</v>
      </c>
      <c r="J614" s="313">
        <v>4</v>
      </c>
      <c r="K614" s="314">
        <v>1935.92</v>
      </c>
    </row>
    <row r="615" spans="1:11" ht="14.4" customHeight="1" x14ac:dyDescent="0.3">
      <c r="A615" s="309" t="s">
        <v>350</v>
      </c>
      <c r="B615" s="310" t="s">
        <v>352</v>
      </c>
      <c r="C615" s="311" t="s">
        <v>358</v>
      </c>
      <c r="D615" s="312" t="s">
        <v>359</v>
      </c>
      <c r="E615" s="311" t="s">
        <v>655</v>
      </c>
      <c r="F615" s="312" t="s">
        <v>656</v>
      </c>
      <c r="G615" s="311" t="s">
        <v>1883</v>
      </c>
      <c r="H615" s="311" t="s">
        <v>1884</v>
      </c>
      <c r="I615" s="313">
        <v>338.8</v>
      </c>
      <c r="J615" s="313">
        <v>2</v>
      </c>
      <c r="K615" s="314">
        <v>677.6</v>
      </c>
    </row>
    <row r="616" spans="1:11" ht="14.4" customHeight="1" x14ac:dyDescent="0.3">
      <c r="A616" s="309" t="s">
        <v>350</v>
      </c>
      <c r="B616" s="310" t="s">
        <v>352</v>
      </c>
      <c r="C616" s="311" t="s">
        <v>358</v>
      </c>
      <c r="D616" s="312" t="s">
        <v>359</v>
      </c>
      <c r="E616" s="311" t="s">
        <v>655</v>
      </c>
      <c r="F616" s="312" t="s">
        <v>656</v>
      </c>
      <c r="G616" s="311" t="s">
        <v>1885</v>
      </c>
      <c r="H616" s="311" t="s">
        <v>1886</v>
      </c>
      <c r="I616" s="313">
        <v>562.61333333333334</v>
      </c>
      <c r="J616" s="313">
        <v>5</v>
      </c>
      <c r="K616" s="314">
        <v>2813.0600000000004</v>
      </c>
    </row>
    <row r="617" spans="1:11" ht="14.4" customHeight="1" x14ac:dyDescent="0.3">
      <c r="A617" s="309" t="s">
        <v>350</v>
      </c>
      <c r="B617" s="310" t="s">
        <v>352</v>
      </c>
      <c r="C617" s="311" t="s">
        <v>358</v>
      </c>
      <c r="D617" s="312" t="s">
        <v>359</v>
      </c>
      <c r="E617" s="311" t="s">
        <v>655</v>
      </c>
      <c r="F617" s="312" t="s">
        <v>656</v>
      </c>
      <c r="G617" s="311" t="s">
        <v>1887</v>
      </c>
      <c r="H617" s="311" t="s">
        <v>1888</v>
      </c>
      <c r="I617" s="313">
        <v>19.97</v>
      </c>
      <c r="J617" s="313">
        <v>10</v>
      </c>
      <c r="K617" s="314">
        <v>199.65</v>
      </c>
    </row>
    <row r="618" spans="1:11" ht="14.4" customHeight="1" x14ac:dyDescent="0.3">
      <c r="A618" s="309" t="s">
        <v>350</v>
      </c>
      <c r="B618" s="310" t="s">
        <v>352</v>
      </c>
      <c r="C618" s="311" t="s">
        <v>358</v>
      </c>
      <c r="D618" s="312" t="s">
        <v>359</v>
      </c>
      <c r="E618" s="311" t="s">
        <v>655</v>
      </c>
      <c r="F618" s="312" t="s">
        <v>656</v>
      </c>
      <c r="G618" s="311" t="s">
        <v>1889</v>
      </c>
      <c r="H618" s="311" t="s">
        <v>1890</v>
      </c>
      <c r="I618" s="313">
        <v>129.46</v>
      </c>
      <c r="J618" s="313">
        <v>5</v>
      </c>
      <c r="K618" s="314">
        <v>647.28</v>
      </c>
    </row>
    <row r="619" spans="1:11" ht="14.4" customHeight="1" x14ac:dyDescent="0.3">
      <c r="A619" s="309" t="s">
        <v>350</v>
      </c>
      <c r="B619" s="310" t="s">
        <v>352</v>
      </c>
      <c r="C619" s="311" t="s">
        <v>358</v>
      </c>
      <c r="D619" s="312" t="s">
        <v>359</v>
      </c>
      <c r="E619" s="311" t="s">
        <v>655</v>
      </c>
      <c r="F619" s="312" t="s">
        <v>656</v>
      </c>
      <c r="G619" s="311" t="s">
        <v>1891</v>
      </c>
      <c r="H619" s="311" t="s">
        <v>1892</v>
      </c>
      <c r="I619" s="313">
        <v>1668.3233333333335</v>
      </c>
      <c r="J619" s="313">
        <v>6</v>
      </c>
      <c r="K619" s="314">
        <v>10009.94</v>
      </c>
    </row>
    <row r="620" spans="1:11" ht="14.4" customHeight="1" x14ac:dyDescent="0.3">
      <c r="A620" s="309" t="s">
        <v>350</v>
      </c>
      <c r="B620" s="310" t="s">
        <v>352</v>
      </c>
      <c r="C620" s="311" t="s">
        <v>358</v>
      </c>
      <c r="D620" s="312" t="s">
        <v>359</v>
      </c>
      <c r="E620" s="311" t="s">
        <v>655</v>
      </c>
      <c r="F620" s="312" t="s">
        <v>656</v>
      </c>
      <c r="G620" s="311" t="s">
        <v>1893</v>
      </c>
      <c r="H620" s="311" t="s">
        <v>1894</v>
      </c>
      <c r="I620" s="313">
        <v>198.55</v>
      </c>
      <c r="J620" s="313">
        <v>2</v>
      </c>
      <c r="K620" s="314">
        <v>397.1</v>
      </c>
    </row>
    <row r="621" spans="1:11" ht="14.4" customHeight="1" x14ac:dyDescent="0.3">
      <c r="A621" s="309" t="s">
        <v>350</v>
      </c>
      <c r="B621" s="310" t="s">
        <v>352</v>
      </c>
      <c r="C621" s="311" t="s">
        <v>358</v>
      </c>
      <c r="D621" s="312" t="s">
        <v>359</v>
      </c>
      <c r="E621" s="311" t="s">
        <v>655</v>
      </c>
      <c r="F621" s="312" t="s">
        <v>656</v>
      </c>
      <c r="G621" s="311" t="s">
        <v>1895</v>
      </c>
      <c r="H621" s="311" t="s">
        <v>1896</v>
      </c>
      <c r="I621" s="313">
        <v>344.39</v>
      </c>
      <c r="J621" s="313">
        <v>2</v>
      </c>
      <c r="K621" s="314">
        <v>688.79</v>
      </c>
    </row>
    <row r="622" spans="1:11" ht="14.4" customHeight="1" x14ac:dyDescent="0.3">
      <c r="A622" s="309" t="s">
        <v>350</v>
      </c>
      <c r="B622" s="310" t="s">
        <v>352</v>
      </c>
      <c r="C622" s="311" t="s">
        <v>358</v>
      </c>
      <c r="D622" s="312" t="s">
        <v>359</v>
      </c>
      <c r="E622" s="311" t="s">
        <v>655</v>
      </c>
      <c r="F622" s="312" t="s">
        <v>656</v>
      </c>
      <c r="G622" s="311" t="s">
        <v>1897</v>
      </c>
      <c r="H622" s="311" t="s">
        <v>1898</v>
      </c>
      <c r="I622" s="313">
        <v>261.11</v>
      </c>
      <c r="J622" s="313">
        <v>1</v>
      </c>
      <c r="K622" s="314">
        <v>261.11</v>
      </c>
    </row>
    <row r="623" spans="1:11" ht="14.4" customHeight="1" x14ac:dyDescent="0.3">
      <c r="A623" s="309" t="s">
        <v>350</v>
      </c>
      <c r="B623" s="310" t="s">
        <v>352</v>
      </c>
      <c r="C623" s="311" t="s">
        <v>358</v>
      </c>
      <c r="D623" s="312" t="s">
        <v>359</v>
      </c>
      <c r="E623" s="311" t="s">
        <v>655</v>
      </c>
      <c r="F623" s="312" t="s">
        <v>656</v>
      </c>
      <c r="G623" s="311" t="s">
        <v>1899</v>
      </c>
      <c r="H623" s="311" t="s">
        <v>1900</v>
      </c>
      <c r="I623" s="313">
        <v>520.95000000000005</v>
      </c>
      <c r="J623" s="313">
        <v>20</v>
      </c>
      <c r="K623" s="314">
        <v>10419</v>
      </c>
    </row>
    <row r="624" spans="1:11" ht="14.4" customHeight="1" x14ac:dyDescent="0.3">
      <c r="A624" s="309" t="s">
        <v>350</v>
      </c>
      <c r="B624" s="310" t="s">
        <v>352</v>
      </c>
      <c r="C624" s="311" t="s">
        <v>358</v>
      </c>
      <c r="D624" s="312" t="s">
        <v>359</v>
      </c>
      <c r="E624" s="311" t="s">
        <v>655</v>
      </c>
      <c r="F624" s="312" t="s">
        <v>656</v>
      </c>
      <c r="G624" s="311" t="s">
        <v>1901</v>
      </c>
      <c r="H624" s="311" t="s">
        <v>1902</v>
      </c>
      <c r="I624" s="313">
        <v>19.16</v>
      </c>
      <c r="J624" s="313">
        <v>24</v>
      </c>
      <c r="K624" s="314">
        <v>459.75</v>
      </c>
    </row>
    <row r="625" spans="1:11" ht="14.4" customHeight="1" x14ac:dyDescent="0.3">
      <c r="A625" s="309" t="s">
        <v>350</v>
      </c>
      <c r="B625" s="310" t="s">
        <v>352</v>
      </c>
      <c r="C625" s="311" t="s">
        <v>358</v>
      </c>
      <c r="D625" s="312" t="s">
        <v>359</v>
      </c>
      <c r="E625" s="311" t="s">
        <v>655</v>
      </c>
      <c r="F625" s="312" t="s">
        <v>656</v>
      </c>
      <c r="G625" s="311" t="s">
        <v>1903</v>
      </c>
      <c r="H625" s="311" t="s">
        <v>1904</v>
      </c>
      <c r="I625" s="313">
        <v>2394.94</v>
      </c>
      <c r="J625" s="313">
        <v>1</v>
      </c>
      <c r="K625" s="314">
        <v>2394.94</v>
      </c>
    </row>
    <row r="626" spans="1:11" ht="14.4" customHeight="1" x14ac:dyDescent="0.3">
      <c r="A626" s="309" t="s">
        <v>350</v>
      </c>
      <c r="B626" s="310" t="s">
        <v>352</v>
      </c>
      <c r="C626" s="311" t="s">
        <v>358</v>
      </c>
      <c r="D626" s="312" t="s">
        <v>359</v>
      </c>
      <c r="E626" s="311" t="s">
        <v>655</v>
      </c>
      <c r="F626" s="312" t="s">
        <v>656</v>
      </c>
      <c r="G626" s="311" t="s">
        <v>1905</v>
      </c>
      <c r="H626" s="311" t="s">
        <v>1906</v>
      </c>
      <c r="I626" s="313">
        <v>250.69</v>
      </c>
      <c r="J626" s="313">
        <v>3</v>
      </c>
      <c r="K626" s="314">
        <v>752.08</v>
      </c>
    </row>
    <row r="627" spans="1:11" ht="14.4" customHeight="1" x14ac:dyDescent="0.3">
      <c r="A627" s="309" t="s">
        <v>350</v>
      </c>
      <c r="B627" s="310" t="s">
        <v>352</v>
      </c>
      <c r="C627" s="311" t="s">
        <v>358</v>
      </c>
      <c r="D627" s="312" t="s">
        <v>359</v>
      </c>
      <c r="E627" s="311" t="s">
        <v>655</v>
      </c>
      <c r="F627" s="312" t="s">
        <v>656</v>
      </c>
      <c r="G627" s="311" t="s">
        <v>1907</v>
      </c>
      <c r="H627" s="311" t="s">
        <v>1908</v>
      </c>
      <c r="I627" s="313">
        <v>1767.885</v>
      </c>
      <c r="J627" s="313">
        <v>4</v>
      </c>
      <c r="K627" s="314">
        <v>7071.54</v>
      </c>
    </row>
    <row r="628" spans="1:11" ht="14.4" customHeight="1" x14ac:dyDescent="0.3">
      <c r="A628" s="309" t="s">
        <v>350</v>
      </c>
      <c r="B628" s="310" t="s">
        <v>352</v>
      </c>
      <c r="C628" s="311" t="s">
        <v>358</v>
      </c>
      <c r="D628" s="312" t="s">
        <v>359</v>
      </c>
      <c r="E628" s="311" t="s">
        <v>655</v>
      </c>
      <c r="F628" s="312" t="s">
        <v>656</v>
      </c>
      <c r="G628" s="311" t="s">
        <v>1909</v>
      </c>
      <c r="H628" s="311" t="s">
        <v>1910</v>
      </c>
      <c r="I628" s="313">
        <v>223.76666666666665</v>
      </c>
      <c r="J628" s="313">
        <v>9</v>
      </c>
      <c r="K628" s="314">
        <v>2013.9</v>
      </c>
    </row>
    <row r="629" spans="1:11" ht="14.4" customHeight="1" x14ac:dyDescent="0.3">
      <c r="A629" s="309" t="s">
        <v>350</v>
      </c>
      <c r="B629" s="310" t="s">
        <v>352</v>
      </c>
      <c r="C629" s="311" t="s">
        <v>358</v>
      </c>
      <c r="D629" s="312" t="s">
        <v>359</v>
      </c>
      <c r="E629" s="311" t="s">
        <v>655</v>
      </c>
      <c r="F629" s="312" t="s">
        <v>656</v>
      </c>
      <c r="G629" s="311" t="s">
        <v>1911</v>
      </c>
      <c r="H629" s="311" t="s">
        <v>1912</v>
      </c>
      <c r="I629" s="313">
        <v>756.7</v>
      </c>
      <c r="J629" s="313">
        <v>5</v>
      </c>
      <c r="K629" s="314">
        <v>3783.5000000000005</v>
      </c>
    </row>
    <row r="630" spans="1:11" ht="14.4" customHeight="1" x14ac:dyDescent="0.3">
      <c r="A630" s="309" t="s">
        <v>350</v>
      </c>
      <c r="B630" s="310" t="s">
        <v>352</v>
      </c>
      <c r="C630" s="311" t="s">
        <v>358</v>
      </c>
      <c r="D630" s="312" t="s">
        <v>359</v>
      </c>
      <c r="E630" s="311" t="s">
        <v>655</v>
      </c>
      <c r="F630" s="312" t="s">
        <v>656</v>
      </c>
      <c r="G630" s="311" t="s">
        <v>1913</v>
      </c>
      <c r="H630" s="311" t="s">
        <v>1914</v>
      </c>
      <c r="I630" s="313">
        <v>1322.83</v>
      </c>
      <c r="J630" s="313">
        <v>1</v>
      </c>
      <c r="K630" s="314">
        <v>1322.83</v>
      </c>
    </row>
    <row r="631" spans="1:11" ht="14.4" customHeight="1" x14ac:dyDescent="0.3">
      <c r="A631" s="309" t="s">
        <v>350</v>
      </c>
      <c r="B631" s="310" t="s">
        <v>352</v>
      </c>
      <c r="C631" s="311" t="s">
        <v>358</v>
      </c>
      <c r="D631" s="312" t="s">
        <v>359</v>
      </c>
      <c r="E631" s="311" t="s">
        <v>655</v>
      </c>
      <c r="F631" s="312" t="s">
        <v>656</v>
      </c>
      <c r="G631" s="311" t="s">
        <v>1915</v>
      </c>
      <c r="H631" s="311" t="s">
        <v>1916</v>
      </c>
      <c r="I631" s="313">
        <v>191</v>
      </c>
      <c r="J631" s="313">
        <v>3</v>
      </c>
      <c r="K631" s="314">
        <v>573</v>
      </c>
    </row>
    <row r="632" spans="1:11" ht="14.4" customHeight="1" x14ac:dyDescent="0.3">
      <c r="A632" s="309" t="s">
        <v>350</v>
      </c>
      <c r="B632" s="310" t="s">
        <v>352</v>
      </c>
      <c r="C632" s="311" t="s">
        <v>358</v>
      </c>
      <c r="D632" s="312" t="s">
        <v>359</v>
      </c>
      <c r="E632" s="311" t="s">
        <v>655</v>
      </c>
      <c r="F632" s="312" t="s">
        <v>656</v>
      </c>
      <c r="G632" s="311" t="s">
        <v>1917</v>
      </c>
      <c r="H632" s="311" t="s">
        <v>1918</v>
      </c>
      <c r="I632" s="313">
        <v>1863.59</v>
      </c>
      <c r="J632" s="313">
        <v>2</v>
      </c>
      <c r="K632" s="314">
        <v>3727.17</v>
      </c>
    </row>
    <row r="633" spans="1:11" ht="14.4" customHeight="1" x14ac:dyDescent="0.3">
      <c r="A633" s="309" t="s">
        <v>350</v>
      </c>
      <c r="B633" s="310" t="s">
        <v>352</v>
      </c>
      <c r="C633" s="311" t="s">
        <v>358</v>
      </c>
      <c r="D633" s="312" t="s">
        <v>359</v>
      </c>
      <c r="E633" s="311" t="s">
        <v>655</v>
      </c>
      <c r="F633" s="312" t="s">
        <v>656</v>
      </c>
      <c r="G633" s="311" t="s">
        <v>1919</v>
      </c>
      <c r="H633" s="311" t="s">
        <v>1920</v>
      </c>
      <c r="I633" s="313">
        <v>1904.63</v>
      </c>
      <c r="J633" s="313">
        <v>2</v>
      </c>
      <c r="K633" s="314">
        <v>3809.26</v>
      </c>
    </row>
    <row r="634" spans="1:11" ht="14.4" customHeight="1" x14ac:dyDescent="0.3">
      <c r="A634" s="309" t="s">
        <v>350</v>
      </c>
      <c r="B634" s="310" t="s">
        <v>352</v>
      </c>
      <c r="C634" s="311" t="s">
        <v>358</v>
      </c>
      <c r="D634" s="312" t="s">
        <v>359</v>
      </c>
      <c r="E634" s="311" t="s">
        <v>655</v>
      </c>
      <c r="F634" s="312" t="s">
        <v>656</v>
      </c>
      <c r="G634" s="311" t="s">
        <v>1921</v>
      </c>
      <c r="H634" s="311" t="s">
        <v>1922</v>
      </c>
      <c r="I634" s="313">
        <v>1288</v>
      </c>
      <c r="J634" s="313">
        <v>1</v>
      </c>
      <c r="K634" s="314">
        <v>1288</v>
      </c>
    </row>
    <row r="635" spans="1:11" ht="14.4" customHeight="1" x14ac:dyDescent="0.3">
      <c r="A635" s="309" t="s">
        <v>350</v>
      </c>
      <c r="B635" s="310" t="s">
        <v>352</v>
      </c>
      <c r="C635" s="311" t="s">
        <v>358</v>
      </c>
      <c r="D635" s="312" t="s">
        <v>359</v>
      </c>
      <c r="E635" s="311" t="s">
        <v>655</v>
      </c>
      <c r="F635" s="312" t="s">
        <v>656</v>
      </c>
      <c r="G635" s="311" t="s">
        <v>1923</v>
      </c>
      <c r="H635" s="311" t="s">
        <v>1924</v>
      </c>
      <c r="I635" s="313">
        <v>107.27</v>
      </c>
      <c r="J635" s="313">
        <v>20</v>
      </c>
      <c r="K635" s="314">
        <v>2145.46</v>
      </c>
    </row>
    <row r="636" spans="1:11" ht="14.4" customHeight="1" x14ac:dyDescent="0.3">
      <c r="A636" s="309" t="s">
        <v>350</v>
      </c>
      <c r="B636" s="310" t="s">
        <v>352</v>
      </c>
      <c r="C636" s="311" t="s">
        <v>358</v>
      </c>
      <c r="D636" s="312" t="s">
        <v>359</v>
      </c>
      <c r="E636" s="311" t="s">
        <v>655</v>
      </c>
      <c r="F636" s="312" t="s">
        <v>656</v>
      </c>
      <c r="G636" s="311" t="s">
        <v>1925</v>
      </c>
      <c r="H636" s="311" t="s">
        <v>1926</v>
      </c>
      <c r="I636" s="313">
        <v>377.15</v>
      </c>
      <c r="J636" s="313">
        <v>2</v>
      </c>
      <c r="K636" s="314">
        <v>754.3</v>
      </c>
    </row>
    <row r="637" spans="1:11" ht="14.4" customHeight="1" x14ac:dyDescent="0.3">
      <c r="A637" s="309" t="s">
        <v>350</v>
      </c>
      <c r="B637" s="310" t="s">
        <v>352</v>
      </c>
      <c r="C637" s="311" t="s">
        <v>358</v>
      </c>
      <c r="D637" s="312" t="s">
        <v>359</v>
      </c>
      <c r="E637" s="311" t="s">
        <v>655</v>
      </c>
      <c r="F637" s="312" t="s">
        <v>656</v>
      </c>
      <c r="G637" s="311" t="s">
        <v>1927</v>
      </c>
      <c r="H637" s="311" t="s">
        <v>1928</v>
      </c>
      <c r="I637" s="313">
        <v>766.86666666666667</v>
      </c>
      <c r="J637" s="313">
        <v>4</v>
      </c>
      <c r="K637" s="314">
        <v>3025.6</v>
      </c>
    </row>
    <row r="638" spans="1:11" ht="14.4" customHeight="1" x14ac:dyDescent="0.3">
      <c r="A638" s="309" t="s">
        <v>350</v>
      </c>
      <c r="B638" s="310" t="s">
        <v>352</v>
      </c>
      <c r="C638" s="311" t="s">
        <v>358</v>
      </c>
      <c r="D638" s="312" t="s">
        <v>359</v>
      </c>
      <c r="E638" s="311" t="s">
        <v>655</v>
      </c>
      <c r="F638" s="312" t="s">
        <v>656</v>
      </c>
      <c r="G638" s="311" t="s">
        <v>1929</v>
      </c>
      <c r="H638" s="311" t="s">
        <v>1930</v>
      </c>
      <c r="I638" s="313">
        <v>170.01</v>
      </c>
      <c r="J638" s="313">
        <v>43</v>
      </c>
      <c r="K638" s="314">
        <v>7310.23</v>
      </c>
    </row>
    <row r="639" spans="1:11" ht="14.4" customHeight="1" x14ac:dyDescent="0.3">
      <c r="A639" s="309" t="s">
        <v>350</v>
      </c>
      <c r="B639" s="310" t="s">
        <v>352</v>
      </c>
      <c r="C639" s="311" t="s">
        <v>358</v>
      </c>
      <c r="D639" s="312" t="s">
        <v>359</v>
      </c>
      <c r="E639" s="311" t="s">
        <v>655</v>
      </c>
      <c r="F639" s="312" t="s">
        <v>656</v>
      </c>
      <c r="G639" s="311" t="s">
        <v>1931</v>
      </c>
      <c r="H639" s="311" t="s">
        <v>1488</v>
      </c>
      <c r="I639" s="313">
        <v>170.01</v>
      </c>
      <c r="J639" s="313">
        <v>53</v>
      </c>
      <c r="K639" s="314">
        <v>9010.2800000000007</v>
      </c>
    </row>
    <row r="640" spans="1:11" ht="14.4" customHeight="1" x14ac:dyDescent="0.3">
      <c r="A640" s="309" t="s">
        <v>350</v>
      </c>
      <c r="B640" s="310" t="s">
        <v>352</v>
      </c>
      <c r="C640" s="311" t="s">
        <v>358</v>
      </c>
      <c r="D640" s="312" t="s">
        <v>359</v>
      </c>
      <c r="E640" s="311" t="s">
        <v>655</v>
      </c>
      <c r="F640" s="312" t="s">
        <v>656</v>
      </c>
      <c r="G640" s="311" t="s">
        <v>1932</v>
      </c>
      <c r="H640" s="311" t="s">
        <v>1933</v>
      </c>
      <c r="I640" s="313">
        <v>536.79</v>
      </c>
      <c r="J640" s="313">
        <v>1</v>
      </c>
      <c r="K640" s="314">
        <v>536.79</v>
      </c>
    </row>
    <row r="641" spans="1:11" ht="14.4" customHeight="1" x14ac:dyDescent="0.3">
      <c r="A641" s="309" t="s">
        <v>350</v>
      </c>
      <c r="B641" s="310" t="s">
        <v>352</v>
      </c>
      <c r="C641" s="311" t="s">
        <v>358</v>
      </c>
      <c r="D641" s="312" t="s">
        <v>359</v>
      </c>
      <c r="E641" s="311" t="s">
        <v>655</v>
      </c>
      <c r="F641" s="312" t="s">
        <v>656</v>
      </c>
      <c r="G641" s="311" t="s">
        <v>1934</v>
      </c>
      <c r="H641" s="311" t="s">
        <v>1490</v>
      </c>
      <c r="I641" s="313">
        <v>193</v>
      </c>
      <c r="J641" s="313">
        <v>45</v>
      </c>
      <c r="K641" s="314">
        <v>8685.0499999999993</v>
      </c>
    </row>
    <row r="642" spans="1:11" ht="14.4" customHeight="1" x14ac:dyDescent="0.3">
      <c r="A642" s="309" t="s">
        <v>350</v>
      </c>
      <c r="B642" s="310" t="s">
        <v>352</v>
      </c>
      <c r="C642" s="311" t="s">
        <v>358</v>
      </c>
      <c r="D642" s="312" t="s">
        <v>359</v>
      </c>
      <c r="E642" s="311" t="s">
        <v>655</v>
      </c>
      <c r="F642" s="312" t="s">
        <v>656</v>
      </c>
      <c r="G642" s="311" t="s">
        <v>1935</v>
      </c>
      <c r="H642" s="311" t="s">
        <v>1936</v>
      </c>
      <c r="I642" s="313">
        <v>701.78000000000009</v>
      </c>
      <c r="J642" s="313">
        <v>3</v>
      </c>
      <c r="K642" s="314">
        <v>2105.34</v>
      </c>
    </row>
    <row r="643" spans="1:11" ht="14.4" customHeight="1" x14ac:dyDescent="0.3">
      <c r="A643" s="309" t="s">
        <v>350</v>
      </c>
      <c r="B643" s="310" t="s">
        <v>352</v>
      </c>
      <c r="C643" s="311" t="s">
        <v>358</v>
      </c>
      <c r="D643" s="312" t="s">
        <v>359</v>
      </c>
      <c r="E643" s="311" t="s">
        <v>655</v>
      </c>
      <c r="F643" s="312" t="s">
        <v>656</v>
      </c>
      <c r="G643" s="311" t="s">
        <v>1937</v>
      </c>
      <c r="H643" s="311" t="s">
        <v>1938</v>
      </c>
      <c r="I643" s="313">
        <v>250.69</v>
      </c>
      <c r="J643" s="313">
        <v>3</v>
      </c>
      <c r="K643" s="314">
        <v>752.08</v>
      </c>
    </row>
    <row r="644" spans="1:11" ht="14.4" customHeight="1" x14ac:dyDescent="0.3">
      <c r="A644" s="309" t="s">
        <v>350</v>
      </c>
      <c r="B644" s="310" t="s">
        <v>352</v>
      </c>
      <c r="C644" s="311" t="s">
        <v>358</v>
      </c>
      <c r="D644" s="312" t="s">
        <v>359</v>
      </c>
      <c r="E644" s="311" t="s">
        <v>655</v>
      </c>
      <c r="F644" s="312" t="s">
        <v>656</v>
      </c>
      <c r="G644" s="311" t="s">
        <v>1939</v>
      </c>
      <c r="H644" s="311" t="s">
        <v>1940</v>
      </c>
      <c r="I644" s="313">
        <v>601.32000000000005</v>
      </c>
      <c r="J644" s="313">
        <v>1</v>
      </c>
      <c r="K644" s="314">
        <v>601.32000000000005</v>
      </c>
    </row>
    <row r="645" spans="1:11" ht="14.4" customHeight="1" x14ac:dyDescent="0.3">
      <c r="A645" s="309" t="s">
        <v>350</v>
      </c>
      <c r="B645" s="310" t="s">
        <v>352</v>
      </c>
      <c r="C645" s="311" t="s">
        <v>358</v>
      </c>
      <c r="D645" s="312" t="s">
        <v>359</v>
      </c>
      <c r="E645" s="311" t="s">
        <v>655</v>
      </c>
      <c r="F645" s="312" t="s">
        <v>656</v>
      </c>
      <c r="G645" s="311" t="s">
        <v>1941</v>
      </c>
      <c r="H645" s="311" t="s">
        <v>1942</v>
      </c>
      <c r="I645" s="313">
        <v>1931.94</v>
      </c>
      <c r="J645" s="313">
        <v>2</v>
      </c>
      <c r="K645" s="314">
        <v>3863.88</v>
      </c>
    </row>
    <row r="646" spans="1:11" ht="14.4" customHeight="1" x14ac:dyDescent="0.3">
      <c r="A646" s="309" t="s">
        <v>350</v>
      </c>
      <c r="B646" s="310" t="s">
        <v>352</v>
      </c>
      <c r="C646" s="311" t="s">
        <v>358</v>
      </c>
      <c r="D646" s="312" t="s">
        <v>359</v>
      </c>
      <c r="E646" s="311" t="s">
        <v>655</v>
      </c>
      <c r="F646" s="312" t="s">
        <v>656</v>
      </c>
      <c r="G646" s="311" t="s">
        <v>1943</v>
      </c>
      <c r="H646" s="311" t="s">
        <v>1944</v>
      </c>
      <c r="I646" s="313">
        <v>104.26</v>
      </c>
      <c r="J646" s="313">
        <v>12</v>
      </c>
      <c r="K646" s="314">
        <v>1251.1500000000001</v>
      </c>
    </row>
    <row r="647" spans="1:11" ht="14.4" customHeight="1" x14ac:dyDescent="0.3">
      <c r="A647" s="309" t="s">
        <v>350</v>
      </c>
      <c r="B647" s="310" t="s">
        <v>352</v>
      </c>
      <c r="C647" s="311" t="s">
        <v>358</v>
      </c>
      <c r="D647" s="312" t="s">
        <v>359</v>
      </c>
      <c r="E647" s="311" t="s">
        <v>655</v>
      </c>
      <c r="F647" s="312" t="s">
        <v>656</v>
      </c>
      <c r="G647" s="311" t="s">
        <v>1945</v>
      </c>
      <c r="H647" s="311" t="s">
        <v>1946</v>
      </c>
      <c r="I647" s="313">
        <v>369.8</v>
      </c>
      <c r="J647" s="313">
        <v>3</v>
      </c>
      <c r="K647" s="314">
        <v>1109.2</v>
      </c>
    </row>
    <row r="648" spans="1:11" ht="14.4" customHeight="1" x14ac:dyDescent="0.3">
      <c r="A648" s="309" t="s">
        <v>350</v>
      </c>
      <c r="B648" s="310" t="s">
        <v>352</v>
      </c>
      <c r="C648" s="311" t="s">
        <v>358</v>
      </c>
      <c r="D648" s="312" t="s">
        <v>359</v>
      </c>
      <c r="E648" s="311" t="s">
        <v>655</v>
      </c>
      <c r="F648" s="312" t="s">
        <v>656</v>
      </c>
      <c r="G648" s="311" t="s">
        <v>1947</v>
      </c>
      <c r="H648" s="311" t="s">
        <v>1948</v>
      </c>
      <c r="I648" s="313">
        <v>5642.23</v>
      </c>
      <c r="J648" s="313">
        <v>1</v>
      </c>
      <c r="K648" s="314">
        <v>5642.23</v>
      </c>
    </row>
    <row r="649" spans="1:11" ht="14.4" customHeight="1" x14ac:dyDescent="0.3">
      <c r="A649" s="309" t="s">
        <v>350</v>
      </c>
      <c r="B649" s="310" t="s">
        <v>352</v>
      </c>
      <c r="C649" s="311" t="s">
        <v>358</v>
      </c>
      <c r="D649" s="312" t="s">
        <v>359</v>
      </c>
      <c r="E649" s="311" t="s">
        <v>655</v>
      </c>
      <c r="F649" s="312" t="s">
        <v>656</v>
      </c>
      <c r="G649" s="311" t="s">
        <v>1949</v>
      </c>
      <c r="H649" s="311" t="s">
        <v>1950</v>
      </c>
      <c r="I649" s="313">
        <v>198</v>
      </c>
      <c r="J649" s="313">
        <v>3</v>
      </c>
      <c r="K649" s="314">
        <v>594</v>
      </c>
    </row>
    <row r="650" spans="1:11" ht="14.4" customHeight="1" x14ac:dyDescent="0.3">
      <c r="A650" s="309" t="s">
        <v>350</v>
      </c>
      <c r="B650" s="310" t="s">
        <v>352</v>
      </c>
      <c r="C650" s="311" t="s">
        <v>358</v>
      </c>
      <c r="D650" s="312" t="s">
        <v>359</v>
      </c>
      <c r="E650" s="311" t="s">
        <v>655</v>
      </c>
      <c r="F650" s="312" t="s">
        <v>656</v>
      </c>
      <c r="G650" s="311" t="s">
        <v>1951</v>
      </c>
      <c r="H650" s="311" t="s">
        <v>1952</v>
      </c>
      <c r="I650" s="313">
        <v>65.11</v>
      </c>
      <c r="J650" s="313">
        <v>10</v>
      </c>
      <c r="K650" s="314">
        <v>651.07000000000005</v>
      </c>
    </row>
    <row r="651" spans="1:11" ht="14.4" customHeight="1" x14ac:dyDescent="0.3">
      <c r="A651" s="309" t="s">
        <v>350</v>
      </c>
      <c r="B651" s="310" t="s">
        <v>352</v>
      </c>
      <c r="C651" s="311" t="s">
        <v>358</v>
      </c>
      <c r="D651" s="312" t="s">
        <v>359</v>
      </c>
      <c r="E651" s="311" t="s">
        <v>655</v>
      </c>
      <c r="F651" s="312" t="s">
        <v>656</v>
      </c>
      <c r="G651" s="311" t="s">
        <v>1953</v>
      </c>
      <c r="H651" s="311" t="s">
        <v>1954</v>
      </c>
      <c r="I651" s="313">
        <v>3617.9</v>
      </c>
      <c r="J651" s="313">
        <v>1</v>
      </c>
      <c r="K651" s="314">
        <v>3617.9</v>
      </c>
    </row>
    <row r="652" spans="1:11" ht="14.4" customHeight="1" x14ac:dyDescent="0.3">
      <c r="A652" s="309" t="s">
        <v>350</v>
      </c>
      <c r="B652" s="310" t="s">
        <v>352</v>
      </c>
      <c r="C652" s="311" t="s">
        <v>358</v>
      </c>
      <c r="D652" s="312" t="s">
        <v>359</v>
      </c>
      <c r="E652" s="311" t="s">
        <v>655</v>
      </c>
      <c r="F652" s="312" t="s">
        <v>656</v>
      </c>
      <c r="G652" s="311" t="s">
        <v>1955</v>
      </c>
      <c r="H652" s="311" t="s">
        <v>1956</v>
      </c>
      <c r="I652" s="313">
        <v>552</v>
      </c>
      <c r="J652" s="313">
        <v>1</v>
      </c>
      <c r="K652" s="314">
        <v>552</v>
      </c>
    </row>
    <row r="653" spans="1:11" ht="14.4" customHeight="1" x14ac:dyDescent="0.3">
      <c r="A653" s="309" t="s">
        <v>350</v>
      </c>
      <c r="B653" s="310" t="s">
        <v>352</v>
      </c>
      <c r="C653" s="311" t="s">
        <v>358</v>
      </c>
      <c r="D653" s="312" t="s">
        <v>359</v>
      </c>
      <c r="E653" s="311" t="s">
        <v>655</v>
      </c>
      <c r="F653" s="312" t="s">
        <v>656</v>
      </c>
      <c r="G653" s="311" t="s">
        <v>1957</v>
      </c>
      <c r="H653" s="311" t="s">
        <v>1958</v>
      </c>
      <c r="I653" s="313">
        <v>1503.36</v>
      </c>
      <c r="J653" s="313">
        <v>2</v>
      </c>
      <c r="K653" s="314">
        <v>3006.72</v>
      </c>
    </row>
    <row r="654" spans="1:11" ht="14.4" customHeight="1" x14ac:dyDescent="0.3">
      <c r="A654" s="309" t="s">
        <v>350</v>
      </c>
      <c r="B654" s="310" t="s">
        <v>352</v>
      </c>
      <c r="C654" s="311" t="s">
        <v>358</v>
      </c>
      <c r="D654" s="312" t="s">
        <v>359</v>
      </c>
      <c r="E654" s="311" t="s">
        <v>655</v>
      </c>
      <c r="F654" s="312" t="s">
        <v>656</v>
      </c>
      <c r="G654" s="311" t="s">
        <v>1959</v>
      </c>
      <c r="H654" s="311" t="s">
        <v>1960</v>
      </c>
      <c r="I654" s="313">
        <v>34.840000000000003</v>
      </c>
      <c r="J654" s="313">
        <v>16</v>
      </c>
      <c r="K654" s="314">
        <v>552.49</v>
      </c>
    </row>
    <row r="655" spans="1:11" ht="14.4" customHeight="1" x14ac:dyDescent="0.3">
      <c r="A655" s="309" t="s">
        <v>350</v>
      </c>
      <c r="B655" s="310" t="s">
        <v>352</v>
      </c>
      <c r="C655" s="311" t="s">
        <v>358</v>
      </c>
      <c r="D655" s="312" t="s">
        <v>359</v>
      </c>
      <c r="E655" s="311" t="s">
        <v>655</v>
      </c>
      <c r="F655" s="312" t="s">
        <v>656</v>
      </c>
      <c r="G655" s="311" t="s">
        <v>1961</v>
      </c>
      <c r="H655" s="311" t="s">
        <v>1962</v>
      </c>
      <c r="I655" s="313">
        <v>843.37</v>
      </c>
      <c r="J655" s="313">
        <v>1</v>
      </c>
      <c r="K655" s="314">
        <v>843.37</v>
      </c>
    </row>
    <row r="656" spans="1:11" ht="14.4" customHeight="1" x14ac:dyDescent="0.3">
      <c r="A656" s="309" t="s">
        <v>350</v>
      </c>
      <c r="B656" s="310" t="s">
        <v>352</v>
      </c>
      <c r="C656" s="311" t="s">
        <v>358</v>
      </c>
      <c r="D656" s="312" t="s">
        <v>359</v>
      </c>
      <c r="E656" s="311" t="s">
        <v>655</v>
      </c>
      <c r="F656" s="312" t="s">
        <v>656</v>
      </c>
      <c r="G656" s="311" t="s">
        <v>1963</v>
      </c>
      <c r="H656" s="311" t="s">
        <v>1964</v>
      </c>
      <c r="I656" s="313">
        <v>1681.3</v>
      </c>
      <c r="J656" s="313">
        <v>2</v>
      </c>
      <c r="K656" s="314">
        <v>3362.6</v>
      </c>
    </row>
    <row r="657" spans="1:11" ht="14.4" customHeight="1" x14ac:dyDescent="0.3">
      <c r="A657" s="309" t="s">
        <v>350</v>
      </c>
      <c r="B657" s="310" t="s">
        <v>352</v>
      </c>
      <c r="C657" s="311" t="s">
        <v>358</v>
      </c>
      <c r="D657" s="312" t="s">
        <v>359</v>
      </c>
      <c r="E657" s="311" t="s">
        <v>655</v>
      </c>
      <c r="F657" s="312" t="s">
        <v>656</v>
      </c>
      <c r="G657" s="311" t="s">
        <v>1965</v>
      </c>
      <c r="H657" s="311" t="s">
        <v>1966</v>
      </c>
      <c r="I657" s="313">
        <v>254.08</v>
      </c>
      <c r="J657" s="313">
        <v>1</v>
      </c>
      <c r="K657" s="314">
        <v>254.08</v>
      </c>
    </row>
    <row r="658" spans="1:11" ht="14.4" customHeight="1" x14ac:dyDescent="0.3">
      <c r="A658" s="309" t="s">
        <v>350</v>
      </c>
      <c r="B658" s="310" t="s">
        <v>352</v>
      </c>
      <c r="C658" s="311" t="s">
        <v>358</v>
      </c>
      <c r="D658" s="312" t="s">
        <v>359</v>
      </c>
      <c r="E658" s="311" t="s">
        <v>655</v>
      </c>
      <c r="F658" s="312" t="s">
        <v>656</v>
      </c>
      <c r="G658" s="311" t="s">
        <v>1967</v>
      </c>
      <c r="H658" s="311" t="s">
        <v>1968</v>
      </c>
      <c r="I658" s="313">
        <v>843.37</v>
      </c>
      <c r="J658" s="313">
        <v>1</v>
      </c>
      <c r="K658" s="314">
        <v>843.37</v>
      </c>
    </row>
    <row r="659" spans="1:11" ht="14.4" customHeight="1" x14ac:dyDescent="0.3">
      <c r="A659" s="309" t="s">
        <v>350</v>
      </c>
      <c r="B659" s="310" t="s">
        <v>352</v>
      </c>
      <c r="C659" s="311" t="s">
        <v>358</v>
      </c>
      <c r="D659" s="312" t="s">
        <v>359</v>
      </c>
      <c r="E659" s="311" t="s">
        <v>655</v>
      </c>
      <c r="F659" s="312" t="s">
        <v>656</v>
      </c>
      <c r="G659" s="311" t="s">
        <v>1969</v>
      </c>
      <c r="H659" s="311" t="s">
        <v>1970</v>
      </c>
      <c r="I659" s="313">
        <v>843.37</v>
      </c>
      <c r="J659" s="313">
        <v>1</v>
      </c>
      <c r="K659" s="314">
        <v>843.37</v>
      </c>
    </row>
    <row r="660" spans="1:11" ht="14.4" customHeight="1" x14ac:dyDescent="0.3">
      <c r="A660" s="309" t="s">
        <v>350</v>
      </c>
      <c r="B660" s="310" t="s">
        <v>352</v>
      </c>
      <c r="C660" s="311" t="s">
        <v>358</v>
      </c>
      <c r="D660" s="312" t="s">
        <v>359</v>
      </c>
      <c r="E660" s="311" t="s">
        <v>655</v>
      </c>
      <c r="F660" s="312" t="s">
        <v>656</v>
      </c>
      <c r="G660" s="311" t="s">
        <v>1971</v>
      </c>
      <c r="H660" s="311" t="s">
        <v>1972</v>
      </c>
      <c r="I660" s="313">
        <v>843.37</v>
      </c>
      <c r="J660" s="313">
        <v>1</v>
      </c>
      <c r="K660" s="314">
        <v>843.37</v>
      </c>
    </row>
    <row r="661" spans="1:11" ht="14.4" customHeight="1" x14ac:dyDescent="0.3">
      <c r="A661" s="309" t="s">
        <v>350</v>
      </c>
      <c r="B661" s="310" t="s">
        <v>352</v>
      </c>
      <c r="C661" s="311" t="s">
        <v>358</v>
      </c>
      <c r="D661" s="312" t="s">
        <v>359</v>
      </c>
      <c r="E661" s="311" t="s">
        <v>655</v>
      </c>
      <c r="F661" s="312" t="s">
        <v>656</v>
      </c>
      <c r="G661" s="311" t="s">
        <v>1973</v>
      </c>
      <c r="H661" s="311" t="s">
        <v>1974</v>
      </c>
      <c r="I661" s="313">
        <v>854.26</v>
      </c>
      <c r="J661" s="313">
        <v>1</v>
      </c>
      <c r="K661" s="314">
        <v>854.26</v>
      </c>
    </row>
    <row r="662" spans="1:11" ht="14.4" customHeight="1" x14ac:dyDescent="0.3">
      <c r="A662" s="309" t="s">
        <v>350</v>
      </c>
      <c r="B662" s="310" t="s">
        <v>352</v>
      </c>
      <c r="C662" s="311" t="s">
        <v>358</v>
      </c>
      <c r="D662" s="312" t="s">
        <v>359</v>
      </c>
      <c r="E662" s="311" t="s">
        <v>655</v>
      </c>
      <c r="F662" s="312" t="s">
        <v>656</v>
      </c>
      <c r="G662" s="311" t="s">
        <v>1975</v>
      </c>
      <c r="H662" s="311" t="s">
        <v>1976</v>
      </c>
      <c r="I662" s="313">
        <v>3995</v>
      </c>
      <c r="J662" s="313">
        <v>1</v>
      </c>
      <c r="K662" s="314">
        <v>3995</v>
      </c>
    </row>
    <row r="663" spans="1:11" ht="14.4" customHeight="1" x14ac:dyDescent="0.3">
      <c r="A663" s="309" t="s">
        <v>350</v>
      </c>
      <c r="B663" s="310" t="s">
        <v>352</v>
      </c>
      <c r="C663" s="311" t="s">
        <v>358</v>
      </c>
      <c r="D663" s="312" t="s">
        <v>359</v>
      </c>
      <c r="E663" s="311" t="s">
        <v>655</v>
      </c>
      <c r="F663" s="312" t="s">
        <v>656</v>
      </c>
      <c r="G663" s="311" t="s">
        <v>1977</v>
      </c>
      <c r="H663" s="311" t="s">
        <v>1978</v>
      </c>
      <c r="I663" s="313">
        <v>250.19</v>
      </c>
      <c r="J663" s="313">
        <v>1</v>
      </c>
      <c r="K663" s="314">
        <v>250.19</v>
      </c>
    </row>
    <row r="664" spans="1:11" ht="14.4" customHeight="1" x14ac:dyDescent="0.3">
      <c r="A664" s="309" t="s">
        <v>350</v>
      </c>
      <c r="B664" s="310" t="s">
        <v>352</v>
      </c>
      <c r="C664" s="311" t="s">
        <v>358</v>
      </c>
      <c r="D664" s="312" t="s">
        <v>359</v>
      </c>
      <c r="E664" s="311" t="s">
        <v>655</v>
      </c>
      <c r="F664" s="312" t="s">
        <v>656</v>
      </c>
      <c r="G664" s="311" t="s">
        <v>1979</v>
      </c>
      <c r="H664" s="311" t="s">
        <v>1980</v>
      </c>
      <c r="I664" s="313">
        <v>798.6</v>
      </c>
      <c r="J664" s="313">
        <v>1</v>
      </c>
      <c r="K664" s="314">
        <v>798.6</v>
      </c>
    </row>
    <row r="665" spans="1:11" ht="14.4" customHeight="1" x14ac:dyDescent="0.3">
      <c r="A665" s="309" t="s">
        <v>350</v>
      </c>
      <c r="B665" s="310" t="s">
        <v>352</v>
      </c>
      <c r="C665" s="311" t="s">
        <v>358</v>
      </c>
      <c r="D665" s="312" t="s">
        <v>359</v>
      </c>
      <c r="E665" s="311" t="s">
        <v>655</v>
      </c>
      <c r="F665" s="312" t="s">
        <v>656</v>
      </c>
      <c r="G665" s="311" t="s">
        <v>1981</v>
      </c>
      <c r="H665" s="311" t="s">
        <v>1982</v>
      </c>
      <c r="I665" s="313">
        <v>798.6</v>
      </c>
      <c r="J665" s="313">
        <v>1</v>
      </c>
      <c r="K665" s="314">
        <v>798.6</v>
      </c>
    </row>
    <row r="666" spans="1:11" ht="14.4" customHeight="1" x14ac:dyDescent="0.3">
      <c r="A666" s="309" t="s">
        <v>350</v>
      </c>
      <c r="B666" s="310" t="s">
        <v>352</v>
      </c>
      <c r="C666" s="311" t="s">
        <v>358</v>
      </c>
      <c r="D666" s="312" t="s">
        <v>359</v>
      </c>
      <c r="E666" s="311" t="s">
        <v>655</v>
      </c>
      <c r="F666" s="312" t="s">
        <v>656</v>
      </c>
      <c r="G666" s="311" t="s">
        <v>1983</v>
      </c>
      <c r="H666" s="311" t="s">
        <v>1984</v>
      </c>
      <c r="I666" s="313">
        <v>95.04</v>
      </c>
      <c r="J666" s="313">
        <v>50</v>
      </c>
      <c r="K666" s="314">
        <v>4752</v>
      </c>
    </row>
    <row r="667" spans="1:11" ht="14.4" customHeight="1" x14ac:dyDescent="0.3">
      <c r="A667" s="309" t="s">
        <v>350</v>
      </c>
      <c r="B667" s="310" t="s">
        <v>352</v>
      </c>
      <c r="C667" s="311" t="s">
        <v>358</v>
      </c>
      <c r="D667" s="312" t="s">
        <v>359</v>
      </c>
      <c r="E667" s="311" t="s">
        <v>655</v>
      </c>
      <c r="F667" s="312" t="s">
        <v>656</v>
      </c>
      <c r="G667" s="311" t="s">
        <v>1985</v>
      </c>
      <c r="H667" s="311" t="s">
        <v>1986</v>
      </c>
      <c r="I667" s="313">
        <v>254.08</v>
      </c>
      <c r="J667" s="313">
        <v>2</v>
      </c>
      <c r="K667" s="314">
        <v>508.16</v>
      </c>
    </row>
    <row r="668" spans="1:11" ht="14.4" customHeight="1" x14ac:dyDescent="0.3">
      <c r="A668" s="309" t="s">
        <v>350</v>
      </c>
      <c r="B668" s="310" t="s">
        <v>352</v>
      </c>
      <c r="C668" s="311" t="s">
        <v>358</v>
      </c>
      <c r="D668" s="312" t="s">
        <v>359</v>
      </c>
      <c r="E668" s="311" t="s">
        <v>655</v>
      </c>
      <c r="F668" s="312" t="s">
        <v>656</v>
      </c>
      <c r="G668" s="311" t="s">
        <v>1987</v>
      </c>
      <c r="H668" s="311" t="s">
        <v>1988</v>
      </c>
      <c r="I668" s="313">
        <v>843.37</v>
      </c>
      <c r="J668" s="313">
        <v>1</v>
      </c>
      <c r="K668" s="314">
        <v>843.37</v>
      </c>
    </row>
    <row r="669" spans="1:11" ht="14.4" customHeight="1" x14ac:dyDescent="0.3">
      <c r="A669" s="309" t="s">
        <v>350</v>
      </c>
      <c r="B669" s="310" t="s">
        <v>352</v>
      </c>
      <c r="C669" s="311" t="s">
        <v>358</v>
      </c>
      <c r="D669" s="312" t="s">
        <v>359</v>
      </c>
      <c r="E669" s="311" t="s">
        <v>655</v>
      </c>
      <c r="F669" s="312" t="s">
        <v>656</v>
      </c>
      <c r="G669" s="311" t="s">
        <v>1989</v>
      </c>
      <c r="H669" s="311" t="s">
        <v>1990</v>
      </c>
      <c r="I669" s="313">
        <v>1023.5</v>
      </c>
      <c r="J669" s="313">
        <v>1</v>
      </c>
      <c r="K669" s="314">
        <v>1023.5</v>
      </c>
    </row>
    <row r="670" spans="1:11" ht="14.4" customHeight="1" x14ac:dyDescent="0.3">
      <c r="A670" s="309" t="s">
        <v>350</v>
      </c>
      <c r="B670" s="310" t="s">
        <v>352</v>
      </c>
      <c r="C670" s="311" t="s">
        <v>358</v>
      </c>
      <c r="D670" s="312" t="s">
        <v>359</v>
      </c>
      <c r="E670" s="311" t="s">
        <v>655</v>
      </c>
      <c r="F670" s="312" t="s">
        <v>656</v>
      </c>
      <c r="G670" s="311" t="s">
        <v>1991</v>
      </c>
      <c r="H670" s="311" t="s">
        <v>1992</v>
      </c>
      <c r="I670" s="313">
        <v>242.42</v>
      </c>
      <c r="J670" s="313">
        <v>1</v>
      </c>
      <c r="K670" s="314">
        <v>242.42</v>
      </c>
    </row>
    <row r="671" spans="1:11" ht="14.4" customHeight="1" x14ac:dyDescent="0.3">
      <c r="A671" s="309" t="s">
        <v>350</v>
      </c>
      <c r="B671" s="310" t="s">
        <v>352</v>
      </c>
      <c r="C671" s="311" t="s">
        <v>358</v>
      </c>
      <c r="D671" s="312" t="s">
        <v>359</v>
      </c>
      <c r="E671" s="311" t="s">
        <v>655</v>
      </c>
      <c r="F671" s="312" t="s">
        <v>656</v>
      </c>
      <c r="G671" s="311" t="s">
        <v>1993</v>
      </c>
      <c r="H671" s="311" t="s">
        <v>1994</v>
      </c>
      <c r="I671" s="313">
        <v>659.01</v>
      </c>
      <c r="J671" s="313">
        <v>10</v>
      </c>
      <c r="K671" s="314">
        <v>6590.08</v>
      </c>
    </row>
    <row r="672" spans="1:11" ht="14.4" customHeight="1" x14ac:dyDescent="0.3">
      <c r="A672" s="309" t="s">
        <v>350</v>
      </c>
      <c r="B672" s="310" t="s">
        <v>352</v>
      </c>
      <c r="C672" s="311" t="s">
        <v>358</v>
      </c>
      <c r="D672" s="312" t="s">
        <v>359</v>
      </c>
      <c r="E672" s="311" t="s">
        <v>655</v>
      </c>
      <c r="F672" s="312" t="s">
        <v>656</v>
      </c>
      <c r="G672" s="311" t="s">
        <v>1995</v>
      </c>
      <c r="H672" s="311" t="s">
        <v>1996</v>
      </c>
      <c r="I672" s="313">
        <v>552</v>
      </c>
      <c r="J672" s="313">
        <v>1</v>
      </c>
      <c r="K672" s="314">
        <v>552</v>
      </c>
    </row>
    <row r="673" spans="1:11" ht="14.4" customHeight="1" x14ac:dyDescent="0.3">
      <c r="A673" s="309" t="s">
        <v>350</v>
      </c>
      <c r="B673" s="310" t="s">
        <v>352</v>
      </c>
      <c r="C673" s="311" t="s">
        <v>358</v>
      </c>
      <c r="D673" s="312" t="s">
        <v>359</v>
      </c>
      <c r="E673" s="311" t="s">
        <v>655</v>
      </c>
      <c r="F673" s="312" t="s">
        <v>656</v>
      </c>
      <c r="G673" s="311" t="s">
        <v>1997</v>
      </c>
      <c r="H673" s="311" t="s">
        <v>1998</v>
      </c>
      <c r="I673" s="313">
        <v>18.399999999999999</v>
      </c>
      <c r="J673" s="313">
        <v>30</v>
      </c>
      <c r="K673" s="314">
        <v>552</v>
      </c>
    </row>
    <row r="674" spans="1:11" ht="14.4" customHeight="1" x14ac:dyDescent="0.3">
      <c r="A674" s="309" t="s">
        <v>350</v>
      </c>
      <c r="B674" s="310" t="s">
        <v>352</v>
      </c>
      <c r="C674" s="311" t="s">
        <v>358</v>
      </c>
      <c r="D674" s="312" t="s">
        <v>359</v>
      </c>
      <c r="E674" s="311" t="s">
        <v>655</v>
      </c>
      <c r="F674" s="312" t="s">
        <v>656</v>
      </c>
      <c r="G674" s="311" t="s">
        <v>1999</v>
      </c>
      <c r="H674" s="311" t="s">
        <v>2000</v>
      </c>
      <c r="I674" s="313">
        <v>968.84</v>
      </c>
      <c r="J674" s="313">
        <v>2</v>
      </c>
      <c r="K674" s="314">
        <v>1937.68</v>
      </c>
    </row>
    <row r="675" spans="1:11" ht="14.4" customHeight="1" x14ac:dyDescent="0.3">
      <c r="A675" s="309" t="s">
        <v>350</v>
      </c>
      <c r="B675" s="310" t="s">
        <v>352</v>
      </c>
      <c r="C675" s="311" t="s">
        <v>358</v>
      </c>
      <c r="D675" s="312" t="s">
        <v>359</v>
      </c>
      <c r="E675" s="311" t="s">
        <v>655</v>
      </c>
      <c r="F675" s="312" t="s">
        <v>656</v>
      </c>
      <c r="G675" s="311" t="s">
        <v>2001</v>
      </c>
      <c r="H675" s="311" t="s">
        <v>2002</v>
      </c>
      <c r="I675" s="313">
        <v>110.5</v>
      </c>
      <c r="J675" s="313">
        <v>6</v>
      </c>
      <c r="K675" s="314">
        <v>663</v>
      </c>
    </row>
    <row r="676" spans="1:11" ht="14.4" customHeight="1" x14ac:dyDescent="0.3">
      <c r="A676" s="309" t="s">
        <v>350</v>
      </c>
      <c r="B676" s="310" t="s">
        <v>352</v>
      </c>
      <c r="C676" s="311" t="s">
        <v>358</v>
      </c>
      <c r="D676" s="312" t="s">
        <v>359</v>
      </c>
      <c r="E676" s="311" t="s">
        <v>655</v>
      </c>
      <c r="F676" s="312" t="s">
        <v>656</v>
      </c>
      <c r="G676" s="311" t="s">
        <v>2003</v>
      </c>
      <c r="H676" s="311" t="s">
        <v>2004</v>
      </c>
      <c r="I676" s="313">
        <v>36.270000000000003</v>
      </c>
      <c r="J676" s="313">
        <v>20</v>
      </c>
      <c r="K676" s="314">
        <v>725.4</v>
      </c>
    </row>
    <row r="677" spans="1:11" ht="14.4" customHeight="1" x14ac:dyDescent="0.3">
      <c r="A677" s="309" t="s">
        <v>350</v>
      </c>
      <c r="B677" s="310" t="s">
        <v>352</v>
      </c>
      <c r="C677" s="311" t="s">
        <v>358</v>
      </c>
      <c r="D677" s="312" t="s">
        <v>359</v>
      </c>
      <c r="E677" s="311" t="s">
        <v>655</v>
      </c>
      <c r="F677" s="312" t="s">
        <v>656</v>
      </c>
      <c r="G677" s="311" t="s">
        <v>2005</v>
      </c>
      <c r="H677" s="311" t="s">
        <v>2006</v>
      </c>
      <c r="I677" s="313">
        <v>1440</v>
      </c>
      <c r="J677" s="313">
        <v>2</v>
      </c>
      <c r="K677" s="314">
        <v>2880</v>
      </c>
    </row>
    <row r="678" spans="1:11" ht="14.4" customHeight="1" x14ac:dyDescent="0.3">
      <c r="A678" s="309" t="s">
        <v>350</v>
      </c>
      <c r="B678" s="310" t="s">
        <v>352</v>
      </c>
      <c r="C678" s="311" t="s">
        <v>358</v>
      </c>
      <c r="D678" s="312" t="s">
        <v>359</v>
      </c>
      <c r="E678" s="311" t="s">
        <v>655</v>
      </c>
      <c r="F678" s="312" t="s">
        <v>656</v>
      </c>
      <c r="G678" s="311" t="s">
        <v>2007</v>
      </c>
      <c r="H678" s="311" t="s">
        <v>2008</v>
      </c>
      <c r="I678" s="313">
        <v>33.42</v>
      </c>
      <c r="J678" s="313">
        <v>12</v>
      </c>
      <c r="K678" s="314">
        <v>401</v>
      </c>
    </row>
    <row r="679" spans="1:11" ht="14.4" customHeight="1" x14ac:dyDescent="0.3">
      <c r="A679" s="309" t="s">
        <v>350</v>
      </c>
      <c r="B679" s="310" t="s">
        <v>352</v>
      </c>
      <c r="C679" s="311" t="s">
        <v>358</v>
      </c>
      <c r="D679" s="312" t="s">
        <v>359</v>
      </c>
      <c r="E679" s="311" t="s">
        <v>655</v>
      </c>
      <c r="F679" s="312" t="s">
        <v>656</v>
      </c>
      <c r="G679" s="311" t="s">
        <v>2009</v>
      </c>
      <c r="H679" s="311" t="s">
        <v>2010</v>
      </c>
      <c r="I679" s="313">
        <v>2587.4299999999998</v>
      </c>
      <c r="J679" s="313">
        <v>1</v>
      </c>
      <c r="K679" s="314">
        <v>2587.4299999999998</v>
      </c>
    </row>
    <row r="680" spans="1:11" ht="14.4" customHeight="1" x14ac:dyDescent="0.3">
      <c r="A680" s="309" t="s">
        <v>350</v>
      </c>
      <c r="B680" s="310" t="s">
        <v>352</v>
      </c>
      <c r="C680" s="311" t="s">
        <v>358</v>
      </c>
      <c r="D680" s="312" t="s">
        <v>359</v>
      </c>
      <c r="E680" s="311" t="s">
        <v>655</v>
      </c>
      <c r="F680" s="312" t="s">
        <v>656</v>
      </c>
      <c r="G680" s="311" t="s">
        <v>2011</v>
      </c>
      <c r="H680" s="311" t="s">
        <v>2012</v>
      </c>
      <c r="I680" s="313">
        <v>782</v>
      </c>
      <c r="J680" s="313">
        <v>1</v>
      </c>
      <c r="K680" s="314">
        <v>782</v>
      </c>
    </row>
    <row r="681" spans="1:11" ht="14.4" customHeight="1" x14ac:dyDescent="0.3">
      <c r="A681" s="309" t="s">
        <v>350</v>
      </c>
      <c r="B681" s="310" t="s">
        <v>352</v>
      </c>
      <c r="C681" s="311" t="s">
        <v>358</v>
      </c>
      <c r="D681" s="312" t="s">
        <v>359</v>
      </c>
      <c r="E681" s="311" t="s">
        <v>655</v>
      </c>
      <c r="F681" s="312" t="s">
        <v>656</v>
      </c>
      <c r="G681" s="311" t="s">
        <v>2013</v>
      </c>
      <c r="H681" s="311" t="s">
        <v>2014</v>
      </c>
      <c r="I681" s="313">
        <v>446.19</v>
      </c>
      <c r="J681" s="313">
        <v>5</v>
      </c>
      <c r="K681" s="314">
        <v>2230.9499999999998</v>
      </c>
    </row>
    <row r="682" spans="1:11" ht="14.4" customHeight="1" x14ac:dyDescent="0.3">
      <c r="A682" s="309" t="s">
        <v>350</v>
      </c>
      <c r="B682" s="310" t="s">
        <v>352</v>
      </c>
      <c r="C682" s="311" t="s">
        <v>358</v>
      </c>
      <c r="D682" s="312" t="s">
        <v>359</v>
      </c>
      <c r="E682" s="311" t="s">
        <v>655</v>
      </c>
      <c r="F682" s="312" t="s">
        <v>656</v>
      </c>
      <c r="G682" s="311" t="s">
        <v>2015</v>
      </c>
      <c r="H682" s="311" t="s">
        <v>2016</v>
      </c>
      <c r="I682" s="313">
        <v>8812</v>
      </c>
      <c r="J682" s="313">
        <v>1</v>
      </c>
      <c r="K682" s="314">
        <v>8812</v>
      </c>
    </row>
    <row r="683" spans="1:11" ht="14.4" customHeight="1" x14ac:dyDescent="0.3">
      <c r="A683" s="309" t="s">
        <v>350</v>
      </c>
      <c r="B683" s="310" t="s">
        <v>352</v>
      </c>
      <c r="C683" s="311" t="s">
        <v>358</v>
      </c>
      <c r="D683" s="312" t="s">
        <v>359</v>
      </c>
      <c r="E683" s="311" t="s">
        <v>655</v>
      </c>
      <c r="F683" s="312" t="s">
        <v>656</v>
      </c>
      <c r="G683" s="311" t="s">
        <v>2017</v>
      </c>
      <c r="H683" s="311" t="s">
        <v>2018</v>
      </c>
      <c r="I683" s="313">
        <v>854.26</v>
      </c>
      <c r="J683" s="313">
        <v>1</v>
      </c>
      <c r="K683" s="314">
        <v>854.26</v>
      </c>
    </row>
    <row r="684" spans="1:11" ht="14.4" customHeight="1" x14ac:dyDescent="0.3">
      <c r="A684" s="309" t="s">
        <v>350</v>
      </c>
      <c r="B684" s="310" t="s">
        <v>352</v>
      </c>
      <c r="C684" s="311" t="s">
        <v>358</v>
      </c>
      <c r="D684" s="312" t="s">
        <v>359</v>
      </c>
      <c r="E684" s="311" t="s">
        <v>655</v>
      </c>
      <c r="F684" s="312" t="s">
        <v>656</v>
      </c>
      <c r="G684" s="311" t="s">
        <v>2019</v>
      </c>
      <c r="H684" s="311" t="s">
        <v>2020</v>
      </c>
      <c r="I684" s="313">
        <v>798.6</v>
      </c>
      <c r="J684" s="313">
        <v>1</v>
      </c>
      <c r="K684" s="314">
        <v>798.6</v>
      </c>
    </row>
    <row r="685" spans="1:11" ht="14.4" customHeight="1" x14ac:dyDescent="0.3">
      <c r="A685" s="309" t="s">
        <v>350</v>
      </c>
      <c r="B685" s="310" t="s">
        <v>352</v>
      </c>
      <c r="C685" s="311" t="s">
        <v>358</v>
      </c>
      <c r="D685" s="312" t="s">
        <v>359</v>
      </c>
      <c r="E685" s="311" t="s">
        <v>655</v>
      </c>
      <c r="F685" s="312" t="s">
        <v>656</v>
      </c>
      <c r="G685" s="311" t="s">
        <v>2021</v>
      </c>
      <c r="H685" s="311" t="s">
        <v>2022</v>
      </c>
      <c r="I685" s="313">
        <v>798.6</v>
      </c>
      <c r="J685" s="313">
        <v>1</v>
      </c>
      <c r="K685" s="314">
        <v>798.6</v>
      </c>
    </row>
    <row r="686" spans="1:11" ht="14.4" customHeight="1" x14ac:dyDescent="0.3">
      <c r="A686" s="309" t="s">
        <v>350</v>
      </c>
      <c r="B686" s="310" t="s">
        <v>352</v>
      </c>
      <c r="C686" s="311" t="s">
        <v>358</v>
      </c>
      <c r="D686" s="312" t="s">
        <v>359</v>
      </c>
      <c r="E686" s="311" t="s">
        <v>655</v>
      </c>
      <c r="F686" s="312" t="s">
        <v>656</v>
      </c>
      <c r="G686" s="311" t="s">
        <v>2023</v>
      </c>
      <c r="H686" s="311" t="s">
        <v>2024</v>
      </c>
      <c r="I686" s="313">
        <v>17.68</v>
      </c>
      <c r="J686" s="313">
        <v>180</v>
      </c>
      <c r="K686" s="314">
        <v>3182.5</v>
      </c>
    </row>
    <row r="687" spans="1:11" ht="14.4" customHeight="1" x14ac:dyDescent="0.3">
      <c r="A687" s="309" t="s">
        <v>350</v>
      </c>
      <c r="B687" s="310" t="s">
        <v>352</v>
      </c>
      <c r="C687" s="311" t="s">
        <v>358</v>
      </c>
      <c r="D687" s="312" t="s">
        <v>359</v>
      </c>
      <c r="E687" s="311" t="s">
        <v>655</v>
      </c>
      <c r="F687" s="312" t="s">
        <v>656</v>
      </c>
      <c r="G687" s="311" t="s">
        <v>2025</v>
      </c>
      <c r="H687" s="311" t="s">
        <v>2026</v>
      </c>
      <c r="I687" s="313">
        <v>57.66</v>
      </c>
      <c r="J687" s="313">
        <v>20</v>
      </c>
      <c r="K687" s="314">
        <v>1153.2</v>
      </c>
    </row>
    <row r="688" spans="1:11" ht="14.4" customHeight="1" x14ac:dyDescent="0.3">
      <c r="A688" s="309" t="s">
        <v>350</v>
      </c>
      <c r="B688" s="310" t="s">
        <v>352</v>
      </c>
      <c r="C688" s="311" t="s">
        <v>358</v>
      </c>
      <c r="D688" s="312" t="s">
        <v>359</v>
      </c>
      <c r="E688" s="311" t="s">
        <v>655</v>
      </c>
      <c r="F688" s="312" t="s">
        <v>656</v>
      </c>
      <c r="G688" s="311" t="s">
        <v>2027</v>
      </c>
      <c r="H688" s="311" t="s">
        <v>2028</v>
      </c>
      <c r="I688" s="313">
        <v>798.6</v>
      </c>
      <c r="J688" s="313">
        <v>1</v>
      </c>
      <c r="K688" s="314">
        <v>798.6</v>
      </c>
    </row>
    <row r="689" spans="1:11" ht="14.4" customHeight="1" x14ac:dyDescent="0.3">
      <c r="A689" s="309" t="s">
        <v>350</v>
      </c>
      <c r="B689" s="310" t="s">
        <v>352</v>
      </c>
      <c r="C689" s="311" t="s">
        <v>358</v>
      </c>
      <c r="D689" s="312" t="s">
        <v>359</v>
      </c>
      <c r="E689" s="311" t="s">
        <v>655</v>
      </c>
      <c r="F689" s="312" t="s">
        <v>656</v>
      </c>
      <c r="G689" s="311" t="s">
        <v>2029</v>
      </c>
      <c r="H689" s="311" t="s">
        <v>2030</v>
      </c>
      <c r="I689" s="313">
        <v>668</v>
      </c>
      <c r="J689" s="313">
        <v>2</v>
      </c>
      <c r="K689" s="314">
        <v>1336</v>
      </c>
    </row>
    <row r="690" spans="1:11" ht="14.4" customHeight="1" x14ac:dyDescent="0.3">
      <c r="A690" s="309" t="s">
        <v>350</v>
      </c>
      <c r="B690" s="310" t="s">
        <v>352</v>
      </c>
      <c r="C690" s="311" t="s">
        <v>358</v>
      </c>
      <c r="D690" s="312" t="s">
        <v>359</v>
      </c>
      <c r="E690" s="311" t="s">
        <v>655</v>
      </c>
      <c r="F690" s="312" t="s">
        <v>656</v>
      </c>
      <c r="G690" s="311" t="s">
        <v>2031</v>
      </c>
      <c r="H690" s="311" t="s">
        <v>2032</v>
      </c>
      <c r="I690" s="313">
        <v>1497.3</v>
      </c>
      <c r="J690" s="313">
        <v>2</v>
      </c>
      <c r="K690" s="314">
        <v>2994.6</v>
      </c>
    </row>
    <row r="691" spans="1:11" ht="14.4" customHeight="1" x14ac:dyDescent="0.3">
      <c r="A691" s="309" t="s">
        <v>350</v>
      </c>
      <c r="B691" s="310" t="s">
        <v>352</v>
      </c>
      <c r="C691" s="311" t="s">
        <v>358</v>
      </c>
      <c r="D691" s="312" t="s">
        <v>359</v>
      </c>
      <c r="E691" s="311" t="s">
        <v>655</v>
      </c>
      <c r="F691" s="312" t="s">
        <v>656</v>
      </c>
      <c r="G691" s="311" t="s">
        <v>2033</v>
      </c>
      <c r="H691" s="311" t="s">
        <v>2034</v>
      </c>
      <c r="I691" s="313">
        <v>978.89</v>
      </c>
      <c r="J691" s="313">
        <v>1</v>
      </c>
      <c r="K691" s="314">
        <v>978.89</v>
      </c>
    </row>
    <row r="692" spans="1:11" ht="14.4" customHeight="1" x14ac:dyDescent="0.3">
      <c r="A692" s="309" t="s">
        <v>350</v>
      </c>
      <c r="B692" s="310" t="s">
        <v>352</v>
      </c>
      <c r="C692" s="311" t="s">
        <v>358</v>
      </c>
      <c r="D692" s="312" t="s">
        <v>359</v>
      </c>
      <c r="E692" s="311" t="s">
        <v>655</v>
      </c>
      <c r="F692" s="312" t="s">
        <v>656</v>
      </c>
      <c r="G692" s="311" t="s">
        <v>2035</v>
      </c>
      <c r="H692" s="311" t="s">
        <v>2036</v>
      </c>
      <c r="I692" s="313">
        <v>798.6</v>
      </c>
      <c r="J692" s="313">
        <v>1</v>
      </c>
      <c r="K692" s="314">
        <v>798.6</v>
      </c>
    </row>
    <row r="693" spans="1:11" ht="14.4" customHeight="1" x14ac:dyDescent="0.3">
      <c r="A693" s="309" t="s">
        <v>350</v>
      </c>
      <c r="B693" s="310" t="s">
        <v>352</v>
      </c>
      <c r="C693" s="311" t="s">
        <v>358</v>
      </c>
      <c r="D693" s="312" t="s">
        <v>359</v>
      </c>
      <c r="E693" s="311" t="s">
        <v>655</v>
      </c>
      <c r="F693" s="312" t="s">
        <v>656</v>
      </c>
      <c r="G693" s="311" t="s">
        <v>2037</v>
      </c>
      <c r="H693" s="311" t="s">
        <v>2038</v>
      </c>
      <c r="I693" s="313">
        <v>104.26</v>
      </c>
      <c r="J693" s="313">
        <v>12</v>
      </c>
      <c r="K693" s="314">
        <v>1251.1500000000001</v>
      </c>
    </row>
    <row r="694" spans="1:11" ht="14.4" customHeight="1" x14ac:dyDescent="0.3">
      <c r="A694" s="309" t="s">
        <v>350</v>
      </c>
      <c r="B694" s="310" t="s">
        <v>352</v>
      </c>
      <c r="C694" s="311" t="s">
        <v>358</v>
      </c>
      <c r="D694" s="312" t="s">
        <v>359</v>
      </c>
      <c r="E694" s="311" t="s">
        <v>655</v>
      </c>
      <c r="F694" s="312" t="s">
        <v>656</v>
      </c>
      <c r="G694" s="311" t="s">
        <v>2039</v>
      </c>
      <c r="H694" s="311" t="s">
        <v>2040</v>
      </c>
      <c r="I694" s="313">
        <v>112.515</v>
      </c>
      <c r="J694" s="313">
        <v>5</v>
      </c>
      <c r="K694" s="314">
        <v>556.63</v>
      </c>
    </row>
    <row r="695" spans="1:11" ht="14.4" customHeight="1" x14ac:dyDescent="0.3">
      <c r="A695" s="309" t="s">
        <v>350</v>
      </c>
      <c r="B695" s="310" t="s">
        <v>352</v>
      </c>
      <c r="C695" s="311" t="s">
        <v>358</v>
      </c>
      <c r="D695" s="312" t="s">
        <v>359</v>
      </c>
      <c r="E695" s="311" t="s">
        <v>655</v>
      </c>
      <c r="F695" s="312" t="s">
        <v>656</v>
      </c>
      <c r="G695" s="311" t="s">
        <v>2041</v>
      </c>
      <c r="H695" s="311" t="s">
        <v>2042</v>
      </c>
      <c r="I695" s="313">
        <v>1139.25</v>
      </c>
      <c r="J695" s="313">
        <v>1</v>
      </c>
      <c r="K695" s="314">
        <v>1139.25</v>
      </c>
    </row>
    <row r="696" spans="1:11" ht="14.4" customHeight="1" x14ac:dyDescent="0.3">
      <c r="A696" s="309" t="s">
        <v>350</v>
      </c>
      <c r="B696" s="310" t="s">
        <v>352</v>
      </c>
      <c r="C696" s="311" t="s">
        <v>358</v>
      </c>
      <c r="D696" s="312" t="s">
        <v>359</v>
      </c>
      <c r="E696" s="311" t="s">
        <v>655</v>
      </c>
      <c r="F696" s="312" t="s">
        <v>656</v>
      </c>
      <c r="G696" s="311" t="s">
        <v>2043</v>
      </c>
      <c r="H696" s="311" t="s">
        <v>2044</v>
      </c>
      <c r="I696" s="313">
        <v>843.37</v>
      </c>
      <c r="J696" s="313">
        <v>1</v>
      </c>
      <c r="K696" s="314">
        <v>843.37</v>
      </c>
    </row>
    <row r="697" spans="1:11" ht="14.4" customHeight="1" x14ac:dyDescent="0.3">
      <c r="A697" s="309" t="s">
        <v>350</v>
      </c>
      <c r="B697" s="310" t="s">
        <v>352</v>
      </c>
      <c r="C697" s="311" t="s">
        <v>358</v>
      </c>
      <c r="D697" s="312" t="s">
        <v>359</v>
      </c>
      <c r="E697" s="311" t="s">
        <v>655</v>
      </c>
      <c r="F697" s="312" t="s">
        <v>656</v>
      </c>
      <c r="G697" s="311" t="s">
        <v>2045</v>
      </c>
      <c r="H697" s="311" t="s">
        <v>2046</v>
      </c>
      <c r="I697" s="313">
        <v>843.37</v>
      </c>
      <c r="J697" s="313">
        <v>1</v>
      </c>
      <c r="K697" s="314">
        <v>843.37</v>
      </c>
    </row>
    <row r="698" spans="1:11" ht="14.4" customHeight="1" x14ac:dyDescent="0.3">
      <c r="A698" s="309" t="s">
        <v>350</v>
      </c>
      <c r="B698" s="310" t="s">
        <v>352</v>
      </c>
      <c r="C698" s="311" t="s">
        <v>358</v>
      </c>
      <c r="D698" s="312" t="s">
        <v>359</v>
      </c>
      <c r="E698" s="311" t="s">
        <v>655</v>
      </c>
      <c r="F698" s="312" t="s">
        <v>656</v>
      </c>
      <c r="G698" s="311" t="s">
        <v>2047</v>
      </c>
      <c r="H698" s="311" t="s">
        <v>2048</v>
      </c>
      <c r="I698" s="313">
        <v>104.26</v>
      </c>
      <c r="J698" s="313">
        <v>12</v>
      </c>
      <c r="K698" s="314">
        <v>1251.1500000000001</v>
      </c>
    </row>
    <row r="699" spans="1:11" ht="14.4" customHeight="1" x14ac:dyDescent="0.3">
      <c r="A699" s="309" t="s">
        <v>350</v>
      </c>
      <c r="B699" s="310" t="s">
        <v>352</v>
      </c>
      <c r="C699" s="311" t="s">
        <v>358</v>
      </c>
      <c r="D699" s="312" t="s">
        <v>359</v>
      </c>
      <c r="E699" s="311" t="s">
        <v>655</v>
      </c>
      <c r="F699" s="312" t="s">
        <v>656</v>
      </c>
      <c r="G699" s="311" t="s">
        <v>2049</v>
      </c>
      <c r="H699" s="311" t="s">
        <v>2050</v>
      </c>
      <c r="I699" s="313">
        <v>1651</v>
      </c>
      <c r="J699" s="313">
        <v>2</v>
      </c>
      <c r="K699" s="314">
        <v>3302</v>
      </c>
    </row>
    <row r="700" spans="1:11" ht="14.4" customHeight="1" x14ac:dyDescent="0.3">
      <c r="A700" s="309" t="s">
        <v>350</v>
      </c>
      <c r="B700" s="310" t="s">
        <v>352</v>
      </c>
      <c r="C700" s="311" t="s">
        <v>358</v>
      </c>
      <c r="D700" s="312" t="s">
        <v>359</v>
      </c>
      <c r="E700" s="311" t="s">
        <v>655</v>
      </c>
      <c r="F700" s="312" t="s">
        <v>656</v>
      </c>
      <c r="G700" s="311" t="s">
        <v>2051</v>
      </c>
      <c r="H700" s="311" t="s">
        <v>2052</v>
      </c>
      <c r="I700" s="313">
        <v>1195</v>
      </c>
      <c r="J700" s="313">
        <v>2</v>
      </c>
      <c r="K700" s="314">
        <v>2390</v>
      </c>
    </row>
    <row r="701" spans="1:11" ht="14.4" customHeight="1" x14ac:dyDescent="0.3">
      <c r="A701" s="309" t="s">
        <v>350</v>
      </c>
      <c r="B701" s="310" t="s">
        <v>352</v>
      </c>
      <c r="C701" s="311" t="s">
        <v>358</v>
      </c>
      <c r="D701" s="312" t="s">
        <v>359</v>
      </c>
      <c r="E701" s="311" t="s">
        <v>655</v>
      </c>
      <c r="F701" s="312" t="s">
        <v>656</v>
      </c>
      <c r="G701" s="311" t="s">
        <v>2053</v>
      </c>
      <c r="H701" s="311" t="s">
        <v>2054</v>
      </c>
      <c r="I701" s="313">
        <v>3383</v>
      </c>
      <c r="J701" s="313">
        <v>1</v>
      </c>
      <c r="K701" s="314">
        <v>3383</v>
      </c>
    </row>
    <row r="702" spans="1:11" ht="14.4" customHeight="1" x14ac:dyDescent="0.3">
      <c r="A702" s="309" t="s">
        <v>350</v>
      </c>
      <c r="B702" s="310" t="s">
        <v>352</v>
      </c>
      <c r="C702" s="311" t="s">
        <v>358</v>
      </c>
      <c r="D702" s="312" t="s">
        <v>359</v>
      </c>
      <c r="E702" s="311" t="s">
        <v>655</v>
      </c>
      <c r="F702" s="312" t="s">
        <v>656</v>
      </c>
      <c r="G702" s="311" t="s">
        <v>2055</v>
      </c>
      <c r="H702" s="311" t="s">
        <v>2056</v>
      </c>
      <c r="I702" s="313">
        <v>854.26</v>
      </c>
      <c r="J702" s="313">
        <v>1</v>
      </c>
      <c r="K702" s="314">
        <v>854.26</v>
      </c>
    </row>
    <row r="703" spans="1:11" ht="14.4" customHeight="1" x14ac:dyDescent="0.3">
      <c r="A703" s="309" t="s">
        <v>350</v>
      </c>
      <c r="B703" s="310" t="s">
        <v>352</v>
      </c>
      <c r="C703" s="311" t="s">
        <v>358</v>
      </c>
      <c r="D703" s="312" t="s">
        <v>359</v>
      </c>
      <c r="E703" s="311" t="s">
        <v>655</v>
      </c>
      <c r="F703" s="312" t="s">
        <v>656</v>
      </c>
      <c r="G703" s="311" t="s">
        <v>2057</v>
      </c>
      <c r="H703" s="311" t="s">
        <v>2058</v>
      </c>
      <c r="I703" s="313">
        <v>798.6</v>
      </c>
      <c r="J703" s="313">
        <v>1</v>
      </c>
      <c r="K703" s="314">
        <v>798.6</v>
      </c>
    </row>
    <row r="704" spans="1:11" ht="14.4" customHeight="1" x14ac:dyDescent="0.3">
      <c r="A704" s="309" t="s">
        <v>350</v>
      </c>
      <c r="B704" s="310" t="s">
        <v>352</v>
      </c>
      <c r="C704" s="311" t="s">
        <v>358</v>
      </c>
      <c r="D704" s="312" t="s">
        <v>359</v>
      </c>
      <c r="E704" s="311" t="s">
        <v>655</v>
      </c>
      <c r="F704" s="312" t="s">
        <v>656</v>
      </c>
      <c r="G704" s="311" t="s">
        <v>2059</v>
      </c>
      <c r="H704" s="311" t="s">
        <v>2060</v>
      </c>
      <c r="I704" s="313">
        <v>798.6</v>
      </c>
      <c r="J704" s="313">
        <v>1</v>
      </c>
      <c r="K704" s="314">
        <v>798.6</v>
      </c>
    </row>
    <row r="705" spans="1:11" ht="14.4" customHeight="1" x14ac:dyDescent="0.3">
      <c r="A705" s="309" t="s">
        <v>350</v>
      </c>
      <c r="B705" s="310" t="s">
        <v>352</v>
      </c>
      <c r="C705" s="311" t="s">
        <v>358</v>
      </c>
      <c r="D705" s="312" t="s">
        <v>359</v>
      </c>
      <c r="E705" s="311" t="s">
        <v>655</v>
      </c>
      <c r="F705" s="312" t="s">
        <v>656</v>
      </c>
      <c r="G705" s="311" t="s">
        <v>2061</v>
      </c>
      <c r="H705" s="311" t="s">
        <v>2062</v>
      </c>
      <c r="I705" s="313">
        <v>459.8</v>
      </c>
      <c r="J705" s="313">
        <v>1</v>
      </c>
      <c r="K705" s="314">
        <v>459.8</v>
      </c>
    </row>
    <row r="706" spans="1:11" ht="14.4" customHeight="1" x14ac:dyDescent="0.3">
      <c r="A706" s="309" t="s">
        <v>350</v>
      </c>
      <c r="B706" s="310" t="s">
        <v>352</v>
      </c>
      <c r="C706" s="311" t="s">
        <v>358</v>
      </c>
      <c r="D706" s="312" t="s">
        <v>359</v>
      </c>
      <c r="E706" s="311" t="s">
        <v>655</v>
      </c>
      <c r="F706" s="312" t="s">
        <v>656</v>
      </c>
      <c r="G706" s="311" t="s">
        <v>2063</v>
      </c>
      <c r="H706" s="311" t="s">
        <v>2064</v>
      </c>
      <c r="I706" s="313">
        <v>94.38</v>
      </c>
      <c r="J706" s="313">
        <v>5</v>
      </c>
      <c r="K706" s="314">
        <v>471.9</v>
      </c>
    </row>
    <row r="707" spans="1:11" ht="14.4" customHeight="1" x14ac:dyDescent="0.3">
      <c r="A707" s="309" t="s">
        <v>350</v>
      </c>
      <c r="B707" s="310" t="s">
        <v>352</v>
      </c>
      <c r="C707" s="311" t="s">
        <v>358</v>
      </c>
      <c r="D707" s="312" t="s">
        <v>359</v>
      </c>
      <c r="E707" s="311" t="s">
        <v>655</v>
      </c>
      <c r="F707" s="312" t="s">
        <v>656</v>
      </c>
      <c r="G707" s="311" t="s">
        <v>2065</v>
      </c>
      <c r="H707" s="311" t="s">
        <v>2066</v>
      </c>
      <c r="I707" s="313">
        <v>240.79</v>
      </c>
      <c r="J707" s="313">
        <v>1</v>
      </c>
      <c r="K707" s="314">
        <v>240.79</v>
      </c>
    </row>
    <row r="708" spans="1:11" ht="14.4" customHeight="1" x14ac:dyDescent="0.3">
      <c r="A708" s="309" t="s">
        <v>350</v>
      </c>
      <c r="B708" s="310" t="s">
        <v>352</v>
      </c>
      <c r="C708" s="311" t="s">
        <v>358</v>
      </c>
      <c r="D708" s="312" t="s">
        <v>359</v>
      </c>
      <c r="E708" s="311" t="s">
        <v>655</v>
      </c>
      <c r="F708" s="312" t="s">
        <v>656</v>
      </c>
      <c r="G708" s="311" t="s">
        <v>2067</v>
      </c>
      <c r="H708" s="311" t="s">
        <v>2068</v>
      </c>
      <c r="I708" s="313">
        <v>468.78</v>
      </c>
      <c r="J708" s="313">
        <v>1</v>
      </c>
      <c r="K708" s="314">
        <v>468.78</v>
      </c>
    </row>
    <row r="709" spans="1:11" ht="14.4" customHeight="1" x14ac:dyDescent="0.3">
      <c r="A709" s="309" t="s">
        <v>350</v>
      </c>
      <c r="B709" s="310" t="s">
        <v>352</v>
      </c>
      <c r="C709" s="311" t="s">
        <v>358</v>
      </c>
      <c r="D709" s="312" t="s">
        <v>359</v>
      </c>
      <c r="E709" s="311" t="s">
        <v>655</v>
      </c>
      <c r="F709" s="312" t="s">
        <v>656</v>
      </c>
      <c r="G709" s="311" t="s">
        <v>2069</v>
      </c>
      <c r="H709" s="311" t="s">
        <v>2070</v>
      </c>
      <c r="I709" s="313">
        <v>87.37</v>
      </c>
      <c r="J709" s="313">
        <v>10</v>
      </c>
      <c r="K709" s="314">
        <v>873.72</v>
      </c>
    </row>
    <row r="710" spans="1:11" ht="14.4" customHeight="1" x14ac:dyDescent="0.3">
      <c r="A710" s="309" t="s">
        <v>350</v>
      </c>
      <c r="B710" s="310" t="s">
        <v>352</v>
      </c>
      <c r="C710" s="311" t="s">
        <v>358</v>
      </c>
      <c r="D710" s="312" t="s">
        <v>359</v>
      </c>
      <c r="E710" s="311" t="s">
        <v>655</v>
      </c>
      <c r="F710" s="312" t="s">
        <v>656</v>
      </c>
      <c r="G710" s="311" t="s">
        <v>2071</v>
      </c>
      <c r="H710" s="311" t="s">
        <v>2072</v>
      </c>
      <c r="I710" s="313">
        <v>59.29</v>
      </c>
      <c r="J710" s="313">
        <v>30</v>
      </c>
      <c r="K710" s="314">
        <v>1778.7</v>
      </c>
    </row>
    <row r="711" spans="1:11" ht="14.4" customHeight="1" x14ac:dyDescent="0.3">
      <c r="A711" s="309" t="s">
        <v>350</v>
      </c>
      <c r="B711" s="310" t="s">
        <v>352</v>
      </c>
      <c r="C711" s="311" t="s">
        <v>358</v>
      </c>
      <c r="D711" s="312" t="s">
        <v>359</v>
      </c>
      <c r="E711" s="311" t="s">
        <v>655</v>
      </c>
      <c r="F711" s="312" t="s">
        <v>656</v>
      </c>
      <c r="G711" s="311" t="s">
        <v>2073</v>
      </c>
      <c r="H711" s="311" t="s">
        <v>2074</v>
      </c>
      <c r="I711" s="313">
        <v>240.79</v>
      </c>
      <c r="J711" s="313">
        <v>1</v>
      </c>
      <c r="K711" s="314">
        <v>240.79</v>
      </c>
    </row>
    <row r="712" spans="1:11" ht="14.4" customHeight="1" x14ac:dyDescent="0.3">
      <c r="A712" s="309" t="s">
        <v>350</v>
      </c>
      <c r="B712" s="310" t="s">
        <v>352</v>
      </c>
      <c r="C712" s="311" t="s">
        <v>358</v>
      </c>
      <c r="D712" s="312" t="s">
        <v>359</v>
      </c>
      <c r="E712" s="311" t="s">
        <v>655</v>
      </c>
      <c r="F712" s="312" t="s">
        <v>656</v>
      </c>
      <c r="G712" s="311" t="s">
        <v>2075</v>
      </c>
      <c r="H712" s="311" t="s">
        <v>2076</v>
      </c>
      <c r="I712" s="313">
        <v>6.78</v>
      </c>
      <c r="J712" s="313">
        <v>1004</v>
      </c>
      <c r="K712" s="314">
        <v>6803.1</v>
      </c>
    </row>
    <row r="713" spans="1:11" ht="14.4" customHeight="1" x14ac:dyDescent="0.3">
      <c r="A713" s="309" t="s">
        <v>350</v>
      </c>
      <c r="B713" s="310" t="s">
        <v>352</v>
      </c>
      <c r="C713" s="311" t="s">
        <v>358</v>
      </c>
      <c r="D713" s="312" t="s">
        <v>359</v>
      </c>
      <c r="E713" s="311" t="s">
        <v>655</v>
      </c>
      <c r="F713" s="312" t="s">
        <v>656</v>
      </c>
      <c r="G713" s="311" t="s">
        <v>2077</v>
      </c>
      <c r="H713" s="311" t="s">
        <v>2078</v>
      </c>
      <c r="I713" s="313">
        <v>114.1</v>
      </c>
      <c r="J713" s="313">
        <v>5</v>
      </c>
      <c r="K713" s="314">
        <v>570.5</v>
      </c>
    </row>
    <row r="714" spans="1:11" ht="14.4" customHeight="1" x14ac:dyDescent="0.3">
      <c r="A714" s="309" t="s">
        <v>350</v>
      </c>
      <c r="B714" s="310" t="s">
        <v>352</v>
      </c>
      <c r="C714" s="311" t="s">
        <v>358</v>
      </c>
      <c r="D714" s="312" t="s">
        <v>359</v>
      </c>
      <c r="E714" s="311" t="s">
        <v>655</v>
      </c>
      <c r="F714" s="312" t="s">
        <v>656</v>
      </c>
      <c r="G714" s="311" t="s">
        <v>2079</v>
      </c>
      <c r="H714" s="311" t="s">
        <v>2080</v>
      </c>
      <c r="I714" s="313">
        <v>834.9</v>
      </c>
      <c r="J714" s="313">
        <v>2</v>
      </c>
      <c r="K714" s="314">
        <v>1669.8</v>
      </c>
    </row>
    <row r="715" spans="1:11" ht="14.4" customHeight="1" x14ac:dyDescent="0.3">
      <c r="A715" s="309" t="s">
        <v>350</v>
      </c>
      <c r="B715" s="310" t="s">
        <v>352</v>
      </c>
      <c r="C715" s="311" t="s">
        <v>358</v>
      </c>
      <c r="D715" s="312" t="s">
        <v>359</v>
      </c>
      <c r="E715" s="311" t="s">
        <v>655</v>
      </c>
      <c r="F715" s="312" t="s">
        <v>656</v>
      </c>
      <c r="G715" s="311" t="s">
        <v>2081</v>
      </c>
      <c r="H715" s="311" t="s">
        <v>2082</v>
      </c>
      <c r="I715" s="313">
        <v>834.9</v>
      </c>
      <c r="J715" s="313">
        <v>1</v>
      </c>
      <c r="K715" s="314">
        <v>834.9</v>
      </c>
    </row>
    <row r="716" spans="1:11" ht="14.4" customHeight="1" x14ac:dyDescent="0.3">
      <c r="A716" s="309" t="s">
        <v>350</v>
      </c>
      <c r="B716" s="310" t="s">
        <v>352</v>
      </c>
      <c r="C716" s="311" t="s">
        <v>358</v>
      </c>
      <c r="D716" s="312" t="s">
        <v>359</v>
      </c>
      <c r="E716" s="311" t="s">
        <v>655</v>
      </c>
      <c r="F716" s="312" t="s">
        <v>656</v>
      </c>
      <c r="G716" s="311" t="s">
        <v>2083</v>
      </c>
      <c r="H716" s="311" t="s">
        <v>2084</v>
      </c>
      <c r="I716" s="313">
        <v>625.89</v>
      </c>
      <c r="J716" s="313">
        <v>1</v>
      </c>
      <c r="K716" s="314">
        <v>625.89</v>
      </c>
    </row>
    <row r="717" spans="1:11" ht="14.4" customHeight="1" x14ac:dyDescent="0.3">
      <c r="A717" s="309" t="s">
        <v>350</v>
      </c>
      <c r="B717" s="310" t="s">
        <v>352</v>
      </c>
      <c r="C717" s="311" t="s">
        <v>358</v>
      </c>
      <c r="D717" s="312" t="s">
        <v>359</v>
      </c>
      <c r="E717" s="311" t="s">
        <v>655</v>
      </c>
      <c r="F717" s="312" t="s">
        <v>656</v>
      </c>
      <c r="G717" s="311" t="s">
        <v>2085</v>
      </c>
      <c r="H717" s="311" t="s">
        <v>2086</v>
      </c>
      <c r="I717" s="313">
        <v>790</v>
      </c>
      <c r="J717" s="313">
        <v>1</v>
      </c>
      <c r="K717" s="314">
        <v>790</v>
      </c>
    </row>
    <row r="718" spans="1:11" ht="14.4" customHeight="1" x14ac:dyDescent="0.3">
      <c r="A718" s="309" t="s">
        <v>350</v>
      </c>
      <c r="B718" s="310" t="s">
        <v>352</v>
      </c>
      <c r="C718" s="311" t="s">
        <v>358</v>
      </c>
      <c r="D718" s="312" t="s">
        <v>359</v>
      </c>
      <c r="E718" s="311" t="s">
        <v>655</v>
      </c>
      <c r="F718" s="312" t="s">
        <v>656</v>
      </c>
      <c r="G718" s="311" t="s">
        <v>2087</v>
      </c>
      <c r="H718" s="311" t="s">
        <v>2088</v>
      </c>
      <c r="I718" s="313">
        <v>464.07</v>
      </c>
      <c r="J718" s="313">
        <v>3</v>
      </c>
      <c r="K718" s="314">
        <v>1392.21</v>
      </c>
    </row>
    <row r="719" spans="1:11" ht="14.4" customHeight="1" x14ac:dyDescent="0.3">
      <c r="A719" s="309" t="s">
        <v>350</v>
      </c>
      <c r="B719" s="310" t="s">
        <v>352</v>
      </c>
      <c r="C719" s="311" t="s">
        <v>358</v>
      </c>
      <c r="D719" s="312" t="s">
        <v>359</v>
      </c>
      <c r="E719" s="311" t="s">
        <v>655</v>
      </c>
      <c r="F719" s="312" t="s">
        <v>656</v>
      </c>
      <c r="G719" s="311" t="s">
        <v>2089</v>
      </c>
      <c r="H719" s="311" t="s">
        <v>2090</v>
      </c>
      <c r="I719" s="313">
        <v>114.1</v>
      </c>
      <c r="J719" s="313">
        <v>5</v>
      </c>
      <c r="K719" s="314">
        <v>570.5</v>
      </c>
    </row>
    <row r="720" spans="1:11" ht="14.4" customHeight="1" x14ac:dyDescent="0.3">
      <c r="A720" s="309" t="s">
        <v>350</v>
      </c>
      <c r="B720" s="310" t="s">
        <v>352</v>
      </c>
      <c r="C720" s="311" t="s">
        <v>358</v>
      </c>
      <c r="D720" s="312" t="s">
        <v>359</v>
      </c>
      <c r="E720" s="311" t="s">
        <v>655</v>
      </c>
      <c r="F720" s="312" t="s">
        <v>656</v>
      </c>
      <c r="G720" s="311" t="s">
        <v>2091</v>
      </c>
      <c r="H720" s="311" t="s">
        <v>2092</v>
      </c>
      <c r="I720" s="313">
        <v>94.38</v>
      </c>
      <c r="J720" s="313">
        <v>5</v>
      </c>
      <c r="K720" s="314">
        <v>471.9</v>
      </c>
    </row>
    <row r="721" spans="1:11" ht="14.4" customHeight="1" x14ac:dyDescent="0.3">
      <c r="A721" s="309" t="s">
        <v>350</v>
      </c>
      <c r="B721" s="310" t="s">
        <v>352</v>
      </c>
      <c r="C721" s="311" t="s">
        <v>358</v>
      </c>
      <c r="D721" s="312" t="s">
        <v>359</v>
      </c>
      <c r="E721" s="311" t="s">
        <v>655</v>
      </c>
      <c r="F721" s="312" t="s">
        <v>656</v>
      </c>
      <c r="G721" s="311" t="s">
        <v>2093</v>
      </c>
      <c r="H721" s="311" t="s">
        <v>2094</v>
      </c>
      <c r="I721" s="313">
        <v>1.84</v>
      </c>
      <c r="J721" s="313">
        <v>200</v>
      </c>
      <c r="K721" s="314">
        <v>368.7</v>
      </c>
    </row>
    <row r="722" spans="1:11" ht="14.4" customHeight="1" x14ac:dyDescent="0.3">
      <c r="A722" s="309" t="s">
        <v>350</v>
      </c>
      <c r="B722" s="310" t="s">
        <v>352</v>
      </c>
      <c r="C722" s="311" t="s">
        <v>358</v>
      </c>
      <c r="D722" s="312" t="s">
        <v>359</v>
      </c>
      <c r="E722" s="311" t="s">
        <v>655</v>
      </c>
      <c r="F722" s="312" t="s">
        <v>656</v>
      </c>
      <c r="G722" s="311" t="s">
        <v>2095</v>
      </c>
      <c r="H722" s="311" t="s">
        <v>2096</v>
      </c>
      <c r="I722" s="313">
        <v>1.84</v>
      </c>
      <c r="J722" s="313">
        <v>100</v>
      </c>
      <c r="K722" s="314">
        <v>184.4</v>
      </c>
    </row>
    <row r="723" spans="1:11" ht="14.4" customHeight="1" x14ac:dyDescent="0.3">
      <c r="A723" s="309" t="s">
        <v>350</v>
      </c>
      <c r="B723" s="310" t="s">
        <v>352</v>
      </c>
      <c r="C723" s="311" t="s">
        <v>358</v>
      </c>
      <c r="D723" s="312" t="s">
        <v>359</v>
      </c>
      <c r="E723" s="311" t="s">
        <v>655</v>
      </c>
      <c r="F723" s="312" t="s">
        <v>656</v>
      </c>
      <c r="G723" s="311" t="s">
        <v>2097</v>
      </c>
      <c r="H723" s="311" t="s">
        <v>2098</v>
      </c>
      <c r="I723" s="313">
        <v>834.9</v>
      </c>
      <c r="J723" s="313">
        <v>1</v>
      </c>
      <c r="K723" s="314">
        <v>834.9</v>
      </c>
    </row>
    <row r="724" spans="1:11" ht="14.4" customHeight="1" x14ac:dyDescent="0.3">
      <c r="A724" s="309" t="s">
        <v>350</v>
      </c>
      <c r="B724" s="310" t="s">
        <v>352</v>
      </c>
      <c r="C724" s="311" t="s">
        <v>358</v>
      </c>
      <c r="D724" s="312" t="s">
        <v>359</v>
      </c>
      <c r="E724" s="311" t="s">
        <v>657</v>
      </c>
      <c r="F724" s="312" t="s">
        <v>658</v>
      </c>
      <c r="G724" s="311" t="s">
        <v>2099</v>
      </c>
      <c r="H724" s="311" t="s">
        <v>2100</v>
      </c>
      <c r="I724" s="313">
        <v>61.550000000000004</v>
      </c>
      <c r="J724" s="313">
        <v>252</v>
      </c>
      <c r="K724" s="314">
        <v>15511.650000000001</v>
      </c>
    </row>
    <row r="725" spans="1:11" ht="14.4" customHeight="1" x14ac:dyDescent="0.3">
      <c r="A725" s="309" t="s">
        <v>350</v>
      </c>
      <c r="B725" s="310" t="s">
        <v>352</v>
      </c>
      <c r="C725" s="311" t="s">
        <v>358</v>
      </c>
      <c r="D725" s="312" t="s">
        <v>359</v>
      </c>
      <c r="E725" s="311" t="s">
        <v>657</v>
      </c>
      <c r="F725" s="312" t="s">
        <v>658</v>
      </c>
      <c r="G725" s="311" t="s">
        <v>2101</v>
      </c>
      <c r="H725" s="311" t="s">
        <v>2102</v>
      </c>
      <c r="I725" s="313">
        <v>50.12</v>
      </c>
      <c r="J725" s="313">
        <v>72</v>
      </c>
      <c r="K725" s="314">
        <v>3608.42</v>
      </c>
    </row>
    <row r="726" spans="1:11" ht="14.4" customHeight="1" x14ac:dyDescent="0.3">
      <c r="A726" s="309" t="s">
        <v>350</v>
      </c>
      <c r="B726" s="310" t="s">
        <v>352</v>
      </c>
      <c r="C726" s="311" t="s">
        <v>358</v>
      </c>
      <c r="D726" s="312" t="s">
        <v>359</v>
      </c>
      <c r="E726" s="311" t="s">
        <v>657</v>
      </c>
      <c r="F726" s="312" t="s">
        <v>658</v>
      </c>
      <c r="G726" s="311" t="s">
        <v>2103</v>
      </c>
      <c r="H726" s="311" t="s">
        <v>2104</v>
      </c>
      <c r="I726" s="313">
        <v>45.11</v>
      </c>
      <c r="J726" s="313">
        <v>144</v>
      </c>
      <c r="K726" s="314">
        <v>6495.2</v>
      </c>
    </row>
    <row r="727" spans="1:11" ht="14.4" customHeight="1" x14ac:dyDescent="0.3">
      <c r="A727" s="309" t="s">
        <v>350</v>
      </c>
      <c r="B727" s="310" t="s">
        <v>352</v>
      </c>
      <c r="C727" s="311" t="s">
        <v>358</v>
      </c>
      <c r="D727" s="312" t="s">
        <v>359</v>
      </c>
      <c r="E727" s="311" t="s">
        <v>657</v>
      </c>
      <c r="F727" s="312" t="s">
        <v>658</v>
      </c>
      <c r="G727" s="311" t="s">
        <v>2105</v>
      </c>
      <c r="H727" s="311" t="s">
        <v>2106</v>
      </c>
      <c r="I727" s="313">
        <v>48.56</v>
      </c>
      <c r="J727" s="313">
        <v>180</v>
      </c>
      <c r="K727" s="314">
        <v>8740</v>
      </c>
    </row>
    <row r="728" spans="1:11" ht="14.4" customHeight="1" x14ac:dyDescent="0.3">
      <c r="A728" s="309" t="s">
        <v>350</v>
      </c>
      <c r="B728" s="310" t="s">
        <v>352</v>
      </c>
      <c r="C728" s="311" t="s">
        <v>358</v>
      </c>
      <c r="D728" s="312" t="s">
        <v>359</v>
      </c>
      <c r="E728" s="311" t="s">
        <v>657</v>
      </c>
      <c r="F728" s="312" t="s">
        <v>658</v>
      </c>
      <c r="G728" s="311" t="s">
        <v>2107</v>
      </c>
      <c r="H728" s="311" t="s">
        <v>2108</v>
      </c>
      <c r="I728" s="313">
        <v>46.830000000000005</v>
      </c>
      <c r="J728" s="313">
        <v>144</v>
      </c>
      <c r="K728" s="314">
        <v>6715.07</v>
      </c>
    </row>
    <row r="729" spans="1:11" ht="14.4" customHeight="1" x14ac:dyDescent="0.3">
      <c r="A729" s="309" t="s">
        <v>350</v>
      </c>
      <c r="B729" s="310" t="s">
        <v>352</v>
      </c>
      <c r="C729" s="311" t="s">
        <v>358</v>
      </c>
      <c r="D729" s="312" t="s">
        <v>359</v>
      </c>
      <c r="E729" s="311" t="s">
        <v>657</v>
      </c>
      <c r="F729" s="312" t="s">
        <v>658</v>
      </c>
      <c r="G729" s="311" t="s">
        <v>2109</v>
      </c>
      <c r="H729" s="311" t="s">
        <v>2110</v>
      </c>
      <c r="I729" s="313">
        <v>38.200000000000003</v>
      </c>
      <c r="J729" s="313">
        <v>36</v>
      </c>
      <c r="K729" s="314">
        <v>1375.31</v>
      </c>
    </row>
    <row r="730" spans="1:11" ht="14.4" customHeight="1" x14ac:dyDescent="0.3">
      <c r="A730" s="309" t="s">
        <v>350</v>
      </c>
      <c r="B730" s="310" t="s">
        <v>352</v>
      </c>
      <c r="C730" s="311" t="s">
        <v>358</v>
      </c>
      <c r="D730" s="312" t="s">
        <v>359</v>
      </c>
      <c r="E730" s="311" t="s">
        <v>657</v>
      </c>
      <c r="F730" s="312" t="s">
        <v>658</v>
      </c>
      <c r="G730" s="311" t="s">
        <v>2111</v>
      </c>
      <c r="H730" s="311" t="s">
        <v>2112</v>
      </c>
      <c r="I730" s="313">
        <v>101.94</v>
      </c>
      <c r="J730" s="313">
        <v>72</v>
      </c>
      <c r="K730" s="314">
        <v>7339.76</v>
      </c>
    </row>
    <row r="731" spans="1:11" ht="14.4" customHeight="1" x14ac:dyDescent="0.3">
      <c r="A731" s="309" t="s">
        <v>350</v>
      </c>
      <c r="B731" s="310" t="s">
        <v>352</v>
      </c>
      <c r="C731" s="311" t="s">
        <v>358</v>
      </c>
      <c r="D731" s="312" t="s">
        <v>359</v>
      </c>
      <c r="E731" s="311" t="s">
        <v>657</v>
      </c>
      <c r="F731" s="312" t="s">
        <v>658</v>
      </c>
      <c r="G731" s="311" t="s">
        <v>2113</v>
      </c>
      <c r="H731" s="311" t="s">
        <v>2114</v>
      </c>
      <c r="I731" s="313">
        <v>72.040000000000006</v>
      </c>
      <c r="J731" s="313">
        <v>72</v>
      </c>
      <c r="K731" s="314">
        <v>5186.57</v>
      </c>
    </row>
    <row r="732" spans="1:11" ht="14.4" customHeight="1" x14ac:dyDescent="0.3">
      <c r="A732" s="309" t="s">
        <v>350</v>
      </c>
      <c r="B732" s="310" t="s">
        <v>352</v>
      </c>
      <c r="C732" s="311" t="s">
        <v>358</v>
      </c>
      <c r="D732" s="312" t="s">
        <v>359</v>
      </c>
      <c r="E732" s="311" t="s">
        <v>657</v>
      </c>
      <c r="F732" s="312" t="s">
        <v>658</v>
      </c>
      <c r="G732" s="311" t="s">
        <v>2115</v>
      </c>
      <c r="H732" s="311" t="s">
        <v>2116</v>
      </c>
      <c r="I732" s="313">
        <v>81.069999999999993</v>
      </c>
      <c r="J732" s="313">
        <v>36</v>
      </c>
      <c r="K732" s="314">
        <v>2918.7</v>
      </c>
    </row>
    <row r="733" spans="1:11" ht="14.4" customHeight="1" x14ac:dyDescent="0.3">
      <c r="A733" s="309" t="s">
        <v>350</v>
      </c>
      <c r="B733" s="310" t="s">
        <v>352</v>
      </c>
      <c r="C733" s="311" t="s">
        <v>358</v>
      </c>
      <c r="D733" s="312" t="s">
        <v>359</v>
      </c>
      <c r="E733" s="311" t="s">
        <v>657</v>
      </c>
      <c r="F733" s="312" t="s">
        <v>658</v>
      </c>
      <c r="G733" s="311" t="s">
        <v>2117</v>
      </c>
      <c r="H733" s="311" t="s">
        <v>2118</v>
      </c>
      <c r="I733" s="313">
        <v>35.729999999999997</v>
      </c>
      <c r="J733" s="313">
        <v>180</v>
      </c>
      <c r="K733" s="314">
        <v>6430.5499999999993</v>
      </c>
    </row>
    <row r="734" spans="1:11" ht="14.4" customHeight="1" x14ac:dyDescent="0.3">
      <c r="A734" s="309" t="s">
        <v>350</v>
      </c>
      <c r="B734" s="310" t="s">
        <v>352</v>
      </c>
      <c r="C734" s="311" t="s">
        <v>358</v>
      </c>
      <c r="D734" s="312" t="s">
        <v>359</v>
      </c>
      <c r="E734" s="311" t="s">
        <v>657</v>
      </c>
      <c r="F734" s="312" t="s">
        <v>658</v>
      </c>
      <c r="G734" s="311" t="s">
        <v>2119</v>
      </c>
      <c r="H734" s="311" t="s">
        <v>2120</v>
      </c>
      <c r="I734" s="313">
        <v>79.760000000000005</v>
      </c>
      <c r="J734" s="313">
        <v>108</v>
      </c>
      <c r="K734" s="314">
        <v>8614.5</v>
      </c>
    </row>
    <row r="735" spans="1:11" ht="14.4" customHeight="1" x14ac:dyDescent="0.3">
      <c r="A735" s="309" t="s">
        <v>350</v>
      </c>
      <c r="B735" s="310" t="s">
        <v>352</v>
      </c>
      <c r="C735" s="311" t="s">
        <v>358</v>
      </c>
      <c r="D735" s="312" t="s">
        <v>359</v>
      </c>
      <c r="E735" s="311" t="s">
        <v>657</v>
      </c>
      <c r="F735" s="312" t="s">
        <v>658</v>
      </c>
      <c r="G735" s="311" t="s">
        <v>2121</v>
      </c>
      <c r="H735" s="311" t="s">
        <v>2122</v>
      </c>
      <c r="I735" s="313">
        <v>66.47</v>
      </c>
      <c r="J735" s="313">
        <v>36</v>
      </c>
      <c r="K735" s="314">
        <v>2392.77</v>
      </c>
    </row>
    <row r="736" spans="1:11" ht="14.4" customHeight="1" x14ac:dyDescent="0.3">
      <c r="A736" s="309" t="s">
        <v>350</v>
      </c>
      <c r="B736" s="310" t="s">
        <v>352</v>
      </c>
      <c r="C736" s="311" t="s">
        <v>358</v>
      </c>
      <c r="D736" s="312" t="s">
        <v>359</v>
      </c>
      <c r="E736" s="311" t="s">
        <v>659</v>
      </c>
      <c r="F736" s="312" t="s">
        <v>660</v>
      </c>
      <c r="G736" s="311" t="s">
        <v>2123</v>
      </c>
      <c r="H736" s="311" t="s">
        <v>2124</v>
      </c>
      <c r="I736" s="313">
        <v>0.29799999999999993</v>
      </c>
      <c r="J736" s="313">
        <v>7900</v>
      </c>
      <c r="K736" s="314">
        <v>2360</v>
      </c>
    </row>
    <row r="737" spans="1:11" ht="14.4" customHeight="1" x14ac:dyDescent="0.3">
      <c r="A737" s="309" t="s">
        <v>350</v>
      </c>
      <c r="B737" s="310" t="s">
        <v>352</v>
      </c>
      <c r="C737" s="311" t="s">
        <v>358</v>
      </c>
      <c r="D737" s="312" t="s">
        <v>359</v>
      </c>
      <c r="E737" s="311" t="s">
        <v>659</v>
      </c>
      <c r="F737" s="312" t="s">
        <v>660</v>
      </c>
      <c r="G737" s="311" t="s">
        <v>2125</v>
      </c>
      <c r="H737" s="311" t="s">
        <v>2126</v>
      </c>
      <c r="I737" s="313">
        <v>0.29888888888888882</v>
      </c>
      <c r="J737" s="313">
        <v>6900</v>
      </c>
      <c r="K737" s="314">
        <v>2068</v>
      </c>
    </row>
    <row r="738" spans="1:11" ht="14.4" customHeight="1" x14ac:dyDescent="0.3">
      <c r="A738" s="309" t="s">
        <v>350</v>
      </c>
      <c r="B738" s="310" t="s">
        <v>352</v>
      </c>
      <c r="C738" s="311" t="s">
        <v>358</v>
      </c>
      <c r="D738" s="312" t="s">
        <v>359</v>
      </c>
      <c r="E738" s="311" t="s">
        <v>659</v>
      </c>
      <c r="F738" s="312" t="s">
        <v>660</v>
      </c>
      <c r="G738" s="311" t="s">
        <v>2127</v>
      </c>
      <c r="H738" s="311" t="s">
        <v>2128</v>
      </c>
      <c r="I738" s="313">
        <v>0.3</v>
      </c>
      <c r="J738" s="313">
        <v>3800</v>
      </c>
      <c r="K738" s="314">
        <v>1145</v>
      </c>
    </row>
    <row r="739" spans="1:11" ht="14.4" customHeight="1" x14ac:dyDescent="0.3">
      <c r="A739" s="309" t="s">
        <v>350</v>
      </c>
      <c r="B739" s="310" t="s">
        <v>352</v>
      </c>
      <c r="C739" s="311" t="s">
        <v>358</v>
      </c>
      <c r="D739" s="312" t="s">
        <v>359</v>
      </c>
      <c r="E739" s="311" t="s">
        <v>659</v>
      </c>
      <c r="F739" s="312" t="s">
        <v>660</v>
      </c>
      <c r="G739" s="311" t="s">
        <v>2129</v>
      </c>
      <c r="H739" s="311" t="s">
        <v>2130</v>
      </c>
      <c r="I739" s="313">
        <v>0.45</v>
      </c>
      <c r="J739" s="313">
        <v>600</v>
      </c>
      <c r="K739" s="314">
        <v>270</v>
      </c>
    </row>
    <row r="740" spans="1:11" ht="14.4" customHeight="1" x14ac:dyDescent="0.3">
      <c r="A740" s="309" t="s">
        <v>350</v>
      </c>
      <c r="B740" s="310" t="s">
        <v>352</v>
      </c>
      <c r="C740" s="311" t="s">
        <v>358</v>
      </c>
      <c r="D740" s="312" t="s">
        <v>359</v>
      </c>
      <c r="E740" s="311" t="s">
        <v>661</v>
      </c>
      <c r="F740" s="312" t="s">
        <v>662</v>
      </c>
      <c r="G740" s="311" t="s">
        <v>2131</v>
      </c>
      <c r="H740" s="311" t="s">
        <v>2132</v>
      </c>
      <c r="I740" s="313">
        <v>0.7908333333333335</v>
      </c>
      <c r="J740" s="313">
        <v>33000</v>
      </c>
      <c r="K740" s="314">
        <v>26000</v>
      </c>
    </row>
    <row r="741" spans="1:11" ht="14.4" customHeight="1" x14ac:dyDescent="0.3">
      <c r="A741" s="309" t="s">
        <v>350</v>
      </c>
      <c r="B741" s="310" t="s">
        <v>352</v>
      </c>
      <c r="C741" s="311" t="s">
        <v>358</v>
      </c>
      <c r="D741" s="312" t="s">
        <v>359</v>
      </c>
      <c r="E741" s="311" t="s">
        <v>661</v>
      </c>
      <c r="F741" s="312" t="s">
        <v>662</v>
      </c>
      <c r="G741" s="311" t="s">
        <v>2133</v>
      </c>
      <c r="H741" s="311" t="s">
        <v>2134</v>
      </c>
      <c r="I741" s="313">
        <v>0.67749999999999988</v>
      </c>
      <c r="J741" s="313">
        <v>13900</v>
      </c>
      <c r="K741" s="314">
        <v>9568.01</v>
      </c>
    </row>
    <row r="742" spans="1:11" ht="14.4" customHeight="1" x14ac:dyDescent="0.3">
      <c r="A742" s="309" t="s">
        <v>350</v>
      </c>
      <c r="B742" s="310" t="s">
        <v>352</v>
      </c>
      <c r="C742" s="311" t="s">
        <v>358</v>
      </c>
      <c r="D742" s="312" t="s">
        <v>359</v>
      </c>
      <c r="E742" s="311" t="s">
        <v>661</v>
      </c>
      <c r="F742" s="312" t="s">
        <v>662</v>
      </c>
      <c r="G742" s="311" t="s">
        <v>2135</v>
      </c>
      <c r="H742" s="311" t="s">
        <v>2136</v>
      </c>
      <c r="I742" s="313">
        <v>0.85999999999999988</v>
      </c>
      <c r="J742" s="313">
        <v>8000</v>
      </c>
      <c r="K742" s="314">
        <v>6874.03</v>
      </c>
    </row>
    <row r="743" spans="1:11" ht="14.4" customHeight="1" x14ac:dyDescent="0.3">
      <c r="A743" s="309" t="s">
        <v>350</v>
      </c>
      <c r="B743" s="310" t="s">
        <v>352</v>
      </c>
      <c r="C743" s="311" t="s">
        <v>358</v>
      </c>
      <c r="D743" s="312" t="s">
        <v>359</v>
      </c>
      <c r="E743" s="311" t="s">
        <v>661</v>
      </c>
      <c r="F743" s="312" t="s">
        <v>662</v>
      </c>
      <c r="G743" s="311" t="s">
        <v>2137</v>
      </c>
      <c r="H743" s="311" t="s">
        <v>2138</v>
      </c>
      <c r="I743" s="313">
        <v>0.72714285714285709</v>
      </c>
      <c r="J743" s="313">
        <v>7000</v>
      </c>
      <c r="K743" s="314">
        <v>4764.2</v>
      </c>
    </row>
    <row r="744" spans="1:11" ht="14.4" customHeight="1" x14ac:dyDescent="0.3">
      <c r="A744" s="309" t="s">
        <v>350</v>
      </c>
      <c r="B744" s="310" t="s">
        <v>352</v>
      </c>
      <c r="C744" s="311" t="s">
        <v>358</v>
      </c>
      <c r="D744" s="312" t="s">
        <v>359</v>
      </c>
      <c r="E744" s="311" t="s">
        <v>661</v>
      </c>
      <c r="F744" s="312" t="s">
        <v>662</v>
      </c>
      <c r="G744" s="311" t="s">
        <v>2139</v>
      </c>
      <c r="H744" s="311" t="s">
        <v>2140</v>
      </c>
      <c r="I744" s="313">
        <v>10.55</v>
      </c>
      <c r="J744" s="313">
        <v>80</v>
      </c>
      <c r="K744" s="314">
        <v>844.1</v>
      </c>
    </row>
    <row r="745" spans="1:11" ht="14.4" customHeight="1" x14ac:dyDescent="0.3">
      <c r="A745" s="309" t="s">
        <v>350</v>
      </c>
      <c r="B745" s="310" t="s">
        <v>352</v>
      </c>
      <c r="C745" s="311" t="s">
        <v>358</v>
      </c>
      <c r="D745" s="312" t="s">
        <v>359</v>
      </c>
      <c r="E745" s="311" t="s">
        <v>661</v>
      </c>
      <c r="F745" s="312" t="s">
        <v>662</v>
      </c>
      <c r="G745" s="311" t="s">
        <v>2141</v>
      </c>
      <c r="H745" s="311" t="s">
        <v>2142</v>
      </c>
      <c r="I745" s="313">
        <v>0.69000000000000006</v>
      </c>
      <c r="J745" s="313">
        <v>1900</v>
      </c>
      <c r="K745" s="314">
        <v>1312</v>
      </c>
    </row>
    <row r="746" spans="1:11" ht="14.4" customHeight="1" x14ac:dyDescent="0.3">
      <c r="A746" s="309" t="s">
        <v>350</v>
      </c>
      <c r="B746" s="310" t="s">
        <v>352</v>
      </c>
      <c r="C746" s="311" t="s">
        <v>358</v>
      </c>
      <c r="D746" s="312" t="s">
        <v>359</v>
      </c>
      <c r="E746" s="311" t="s">
        <v>661</v>
      </c>
      <c r="F746" s="312" t="s">
        <v>662</v>
      </c>
      <c r="G746" s="311" t="s">
        <v>2143</v>
      </c>
      <c r="H746" s="311" t="s">
        <v>2144</v>
      </c>
      <c r="I746" s="313">
        <v>0.70416666666666672</v>
      </c>
      <c r="J746" s="313">
        <v>5500</v>
      </c>
      <c r="K746" s="314">
        <v>3863.4</v>
      </c>
    </row>
    <row r="747" spans="1:11" ht="14.4" customHeight="1" x14ac:dyDescent="0.3">
      <c r="A747" s="309" t="s">
        <v>350</v>
      </c>
      <c r="B747" s="310" t="s">
        <v>352</v>
      </c>
      <c r="C747" s="311" t="s">
        <v>358</v>
      </c>
      <c r="D747" s="312" t="s">
        <v>359</v>
      </c>
      <c r="E747" s="311" t="s">
        <v>661</v>
      </c>
      <c r="F747" s="312" t="s">
        <v>662</v>
      </c>
      <c r="G747" s="311" t="s">
        <v>2145</v>
      </c>
      <c r="H747" s="311" t="s">
        <v>2146</v>
      </c>
      <c r="I747" s="313">
        <v>1.0540000000000003</v>
      </c>
      <c r="J747" s="313">
        <v>5200</v>
      </c>
      <c r="K747" s="314">
        <v>5459.8799999999992</v>
      </c>
    </row>
    <row r="748" spans="1:11" ht="14.4" customHeight="1" x14ac:dyDescent="0.3">
      <c r="A748" s="309" t="s">
        <v>350</v>
      </c>
      <c r="B748" s="310" t="s">
        <v>352</v>
      </c>
      <c r="C748" s="311" t="s">
        <v>358</v>
      </c>
      <c r="D748" s="312" t="s">
        <v>359</v>
      </c>
      <c r="E748" s="311" t="s">
        <v>661</v>
      </c>
      <c r="F748" s="312" t="s">
        <v>662</v>
      </c>
      <c r="G748" s="311" t="s">
        <v>2147</v>
      </c>
      <c r="H748" s="311" t="s">
        <v>2148</v>
      </c>
      <c r="I748" s="313">
        <v>7.2200000000000006</v>
      </c>
      <c r="J748" s="313">
        <v>250</v>
      </c>
      <c r="K748" s="314">
        <v>1805</v>
      </c>
    </row>
    <row r="749" spans="1:11" ht="14.4" customHeight="1" x14ac:dyDescent="0.3">
      <c r="A749" s="309" t="s">
        <v>350</v>
      </c>
      <c r="B749" s="310" t="s">
        <v>352</v>
      </c>
      <c r="C749" s="311" t="s">
        <v>358</v>
      </c>
      <c r="D749" s="312" t="s">
        <v>359</v>
      </c>
      <c r="E749" s="311" t="s">
        <v>661</v>
      </c>
      <c r="F749" s="312" t="s">
        <v>662</v>
      </c>
      <c r="G749" s="311" t="s">
        <v>2149</v>
      </c>
      <c r="H749" s="311" t="s">
        <v>2150</v>
      </c>
      <c r="I749" s="313">
        <v>7.2925000000000004</v>
      </c>
      <c r="J749" s="313">
        <v>200</v>
      </c>
      <c r="K749" s="314">
        <v>1458.5</v>
      </c>
    </row>
    <row r="750" spans="1:11" ht="14.4" customHeight="1" x14ac:dyDescent="0.3">
      <c r="A750" s="309" t="s">
        <v>350</v>
      </c>
      <c r="B750" s="310" t="s">
        <v>352</v>
      </c>
      <c r="C750" s="311" t="s">
        <v>358</v>
      </c>
      <c r="D750" s="312" t="s">
        <v>359</v>
      </c>
      <c r="E750" s="311" t="s">
        <v>661</v>
      </c>
      <c r="F750" s="312" t="s">
        <v>662</v>
      </c>
      <c r="G750" s="311" t="s">
        <v>2151</v>
      </c>
      <c r="H750" s="311" t="s">
        <v>2152</v>
      </c>
      <c r="I750" s="313">
        <v>7.51</v>
      </c>
      <c r="J750" s="313">
        <v>50</v>
      </c>
      <c r="K750" s="314">
        <v>375.5</v>
      </c>
    </row>
    <row r="751" spans="1:11" ht="14.4" customHeight="1" x14ac:dyDescent="0.3">
      <c r="A751" s="309" t="s">
        <v>350</v>
      </c>
      <c r="B751" s="310" t="s">
        <v>352</v>
      </c>
      <c r="C751" s="311" t="s">
        <v>358</v>
      </c>
      <c r="D751" s="312" t="s">
        <v>359</v>
      </c>
      <c r="E751" s="311" t="s">
        <v>661</v>
      </c>
      <c r="F751" s="312" t="s">
        <v>662</v>
      </c>
      <c r="G751" s="311" t="s">
        <v>2153</v>
      </c>
      <c r="H751" s="311" t="s">
        <v>2154</v>
      </c>
      <c r="I751" s="313">
        <v>7.4412500000000001</v>
      </c>
      <c r="J751" s="313">
        <v>377</v>
      </c>
      <c r="K751" s="314">
        <v>2804</v>
      </c>
    </row>
    <row r="752" spans="1:11" ht="14.4" customHeight="1" x14ac:dyDescent="0.3">
      <c r="A752" s="309" t="s">
        <v>350</v>
      </c>
      <c r="B752" s="310" t="s">
        <v>352</v>
      </c>
      <c r="C752" s="311" t="s">
        <v>358</v>
      </c>
      <c r="D752" s="312" t="s">
        <v>359</v>
      </c>
      <c r="E752" s="311" t="s">
        <v>661</v>
      </c>
      <c r="F752" s="312" t="s">
        <v>662</v>
      </c>
      <c r="G752" s="311" t="s">
        <v>2155</v>
      </c>
      <c r="H752" s="311" t="s">
        <v>2156</v>
      </c>
      <c r="I752" s="313">
        <v>7.4624999999999995</v>
      </c>
      <c r="J752" s="313">
        <v>650</v>
      </c>
      <c r="K752" s="314">
        <v>4852.5</v>
      </c>
    </row>
    <row r="753" spans="1:11" ht="14.4" customHeight="1" x14ac:dyDescent="0.3">
      <c r="A753" s="309" t="s">
        <v>350</v>
      </c>
      <c r="B753" s="310" t="s">
        <v>352</v>
      </c>
      <c r="C753" s="311" t="s">
        <v>358</v>
      </c>
      <c r="D753" s="312" t="s">
        <v>359</v>
      </c>
      <c r="E753" s="311" t="s">
        <v>661</v>
      </c>
      <c r="F753" s="312" t="s">
        <v>662</v>
      </c>
      <c r="G753" s="311" t="s">
        <v>2157</v>
      </c>
      <c r="H753" s="311" t="s">
        <v>2158</v>
      </c>
      <c r="I753" s="313">
        <v>10.92</v>
      </c>
      <c r="J753" s="313">
        <v>40</v>
      </c>
      <c r="K753" s="314">
        <v>436.8</v>
      </c>
    </row>
    <row r="754" spans="1:11" ht="14.4" customHeight="1" x14ac:dyDescent="0.3">
      <c r="A754" s="309" t="s">
        <v>350</v>
      </c>
      <c r="B754" s="310" t="s">
        <v>352</v>
      </c>
      <c r="C754" s="311" t="s">
        <v>358</v>
      </c>
      <c r="D754" s="312" t="s">
        <v>359</v>
      </c>
      <c r="E754" s="311" t="s">
        <v>661</v>
      </c>
      <c r="F754" s="312" t="s">
        <v>662</v>
      </c>
      <c r="G754" s="311" t="s">
        <v>2159</v>
      </c>
      <c r="H754" s="311" t="s">
        <v>2160</v>
      </c>
      <c r="I754" s="313">
        <v>0.79818181818181833</v>
      </c>
      <c r="J754" s="313">
        <v>22000</v>
      </c>
      <c r="K754" s="314">
        <v>17470</v>
      </c>
    </row>
    <row r="755" spans="1:11" ht="14.4" customHeight="1" x14ac:dyDescent="0.3">
      <c r="A755" s="309" t="s">
        <v>350</v>
      </c>
      <c r="B755" s="310" t="s">
        <v>352</v>
      </c>
      <c r="C755" s="311" t="s">
        <v>358</v>
      </c>
      <c r="D755" s="312" t="s">
        <v>359</v>
      </c>
      <c r="E755" s="311" t="s">
        <v>661</v>
      </c>
      <c r="F755" s="312" t="s">
        <v>662</v>
      </c>
      <c r="G755" s="311" t="s">
        <v>2161</v>
      </c>
      <c r="H755" s="311" t="s">
        <v>2162</v>
      </c>
      <c r="I755" s="313">
        <v>0.79600000000000004</v>
      </c>
      <c r="J755" s="313">
        <v>40000</v>
      </c>
      <c r="K755" s="314">
        <v>31590</v>
      </c>
    </row>
    <row r="756" spans="1:11" ht="14.4" customHeight="1" x14ac:dyDescent="0.3">
      <c r="A756" s="309" t="s">
        <v>350</v>
      </c>
      <c r="B756" s="310" t="s">
        <v>352</v>
      </c>
      <c r="C756" s="311" t="s">
        <v>358</v>
      </c>
      <c r="D756" s="312" t="s">
        <v>359</v>
      </c>
      <c r="E756" s="311" t="s">
        <v>661</v>
      </c>
      <c r="F756" s="312" t="s">
        <v>662</v>
      </c>
      <c r="G756" s="311" t="s">
        <v>2163</v>
      </c>
      <c r="H756" s="311" t="s">
        <v>2164</v>
      </c>
      <c r="I756" s="313">
        <v>1.22</v>
      </c>
      <c r="J756" s="313">
        <v>1000</v>
      </c>
      <c r="K756" s="314">
        <v>1219</v>
      </c>
    </row>
    <row r="757" spans="1:11" ht="14.4" customHeight="1" x14ac:dyDescent="0.3">
      <c r="A757" s="309" t="s">
        <v>350</v>
      </c>
      <c r="B757" s="310" t="s">
        <v>352</v>
      </c>
      <c r="C757" s="311" t="s">
        <v>358</v>
      </c>
      <c r="D757" s="312" t="s">
        <v>359</v>
      </c>
      <c r="E757" s="311" t="s">
        <v>661</v>
      </c>
      <c r="F757" s="312" t="s">
        <v>662</v>
      </c>
      <c r="G757" s="311" t="s">
        <v>2165</v>
      </c>
      <c r="H757" s="311" t="s">
        <v>2166</v>
      </c>
      <c r="I757" s="313">
        <v>0.86</v>
      </c>
      <c r="J757" s="313">
        <v>6000</v>
      </c>
      <c r="K757" s="314">
        <v>5160</v>
      </c>
    </row>
    <row r="758" spans="1:11" ht="14.4" customHeight="1" x14ac:dyDescent="0.3">
      <c r="A758" s="309" t="s">
        <v>350</v>
      </c>
      <c r="B758" s="310" t="s">
        <v>352</v>
      </c>
      <c r="C758" s="311" t="s">
        <v>358</v>
      </c>
      <c r="D758" s="312" t="s">
        <v>359</v>
      </c>
      <c r="E758" s="311" t="s">
        <v>661</v>
      </c>
      <c r="F758" s="312" t="s">
        <v>662</v>
      </c>
      <c r="G758" s="311" t="s">
        <v>2167</v>
      </c>
      <c r="H758" s="311" t="s">
        <v>2168</v>
      </c>
      <c r="I758" s="313">
        <v>0.80666666666666664</v>
      </c>
      <c r="J758" s="313">
        <v>8000</v>
      </c>
      <c r="K758" s="314">
        <v>6450.79</v>
      </c>
    </row>
    <row r="759" spans="1:11" ht="14.4" customHeight="1" x14ac:dyDescent="0.3">
      <c r="A759" s="309" t="s">
        <v>350</v>
      </c>
      <c r="B759" s="310" t="s">
        <v>352</v>
      </c>
      <c r="C759" s="311" t="s">
        <v>358</v>
      </c>
      <c r="D759" s="312" t="s">
        <v>359</v>
      </c>
      <c r="E759" s="311" t="s">
        <v>661</v>
      </c>
      <c r="F759" s="312" t="s">
        <v>662</v>
      </c>
      <c r="G759" s="311" t="s">
        <v>2169</v>
      </c>
      <c r="H759" s="311" t="s">
        <v>2170</v>
      </c>
      <c r="I759" s="313">
        <v>0.80666666666666664</v>
      </c>
      <c r="J759" s="313">
        <v>8000</v>
      </c>
      <c r="K759" s="314">
        <v>6450.79</v>
      </c>
    </row>
    <row r="760" spans="1:11" ht="14.4" customHeight="1" x14ac:dyDescent="0.3">
      <c r="A760" s="309" t="s">
        <v>350</v>
      </c>
      <c r="B760" s="310" t="s">
        <v>352</v>
      </c>
      <c r="C760" s="311" t="s">
        <v>358</v>
      </c>
      <c r="D760" s="312" t="s">
        <v>359</v>
      </c>
      <c r="E760" s="311" t="s">
        <v>661</v>
      </c>
      <c r="F760" s="312" t="s">
        <v>662</v>
      </c>
      <c r="G760" s="311" t="s">
        <v>2171</v>
      </c>
      <c r="H760" s="311" t="s">
        <v>2172</v>
      </c>
      <c r="I760" s="313">
        <v>0.81</v>
      </c>
      <c r="J760" s="313">
        <v>10000</v>
      </c>
      <c r="K760" s="314">
        <v>8070.7400000000007</v>
      </c>
    </row>
    <row r="761" spans="1:11" ht="14.4" customHeight="1" x14ac:dyDescent="0.3">
      <c r="A761" s="309" t="s">
        <v>350</v>
      </c>
      <c r="B761" s="310" t="s">
        <v>352</v>
      </c>
      <c r="C761" s="311" t="s">
        <v>358</v>
      </c>
      <c r="D761" s="312" t="s">
        <v>359</v>
      </c>
      <c r="E761" s="311" t="s">
        <v>661</v>
      </c>
      <c r="F761" s="312" t="s">
        <v>662</v>
      </c>
      <c r="G761" s="311" t="s">
        <v>2173</v>
      </c>
      <c r="H761" s="311" t="s">
        <v>2174</v>
      </c>
      <c r="I761" s="313">
        <v>0.77500000000000002</v>
      </c>
      <c r="J761" s="313">
        <v>3000</v>
      </c>
      <c r="K761" s="314">
        <v>2320</v>
      </c>
    </row>
    <row r="762" spans="1:11" ht="14.4" customHeight="1" x14ac:dyDescent="0.3">
      <c r="A762" s="309" t="s">
        <v>350</v>
      </c>
      <c r="B762" s="310" t="s">
        <v>352</v>
      </c>
      <c r="C762" s="311" t="s">
        <v>358</v>
      </c>
      <c r="D762" s="312" t="s">
        <v>359</v>
      </c>
      <c r="E762" s="311" t="s">
        <v>661</v>
      </c>
      <c r="F762" s="312" t="s">
        <v>662</v>
      </c>
      <c r="G762" s="311" t="s">
        <v>2175</v>
      </c>
      <c r="H762" s="311" t="s">
        <v>2176</v>
      </c>
      <c r="I762" s="313">
        <v>0.77500000000000002</v>
      </c>
      <c r="J762" s="313">
        <v>5000</v>
      </c>
      <c r="K762" s="314">
        <v>3860</v>
      </c>
    </row>
    <row r="763" spans="1:11" ht="14.4" customHeight="1" x14ac:dyDescent="0.3">
      <c r="A763" s="309" t="s">
        <v>350</v>
      </c>
      <c r="B763" s="310" t="s">
        <v>352</v>
      </c>
      <c r="C763" s="311" t="s">
        <v>358</v>
      </c>
      <c r="D763" s="312" t="s">
        <v>359</v>
      </c>
      <c r="E763" s="311" t="s">
        <v>661</v>
      </c>
      <c r="F763" s="312" t="s">
        <v>662</v>
      </c>
      <c r="G763" s="311" t="s">
        <v>2177</v>
      </c>
      <c r="H763" s="311" t="s">
        <v>2178</v>
      </c>
      <c r="I763" s="313">
        <v>1.1599999999999999</v>
      </c>
      <c r="J763" s="313">
        <v>1000</v>
      </c>
      <c r="K763" s="314">
        <v>1159.9100000000001</v>
      </c>
    </row>
    <row r="764" spans="1:11" ht="14.4" customHeight="1" x14ac:dyDescent="0.3">
      <c r="A764" s="309" t="s">
        <v>350</v>
      </c>
      <c r="B764" s="310" t="s">
        <v>352</v>
      </c>
      <c r="C764" s="311" t="s">
        <v>358</v>
      </c>
      <c r="D764" s="312" t="s">
        <v>359</v>
      </c>
      <c r="E764" s="311" t="s">
        <v>661</v>
      </c>
      <c r="F764" s="312" t="s">
        <v>662</v>
      </c>
      <c r="G764" s="311" t="s">
        <v>2179</v>
      </c>
      <c r="H764" s="311" t="s">
        <v>2180</v>
      </c>
      <c r="I764" s="313">
        <v>0.77</v>
      </c>
      <c r="J764" s="313">
        <v>6000</v>
      </c>
      <c r="K764" s="314">
        <v>4620</v>
      </c>
    </row>
    <row r="765" spans="1:11" ht="14.4" customHeight="1" x14ac:dyDescent="0.3">
      <c r="A765" s="309" t="s">
        <v>350</v>
      </c>
      <c r="B765" s="310" t="s">
        <v>352</v>
      </c>
      <c r="C765" s="311" t="s">
        <v>358</v>
      </c>
      <c r="D765" s="312" t="s">
        <v>359</v>
      </c>
      <c r="E765" s="311" t="s">
        <v>645</v>
      </c>
      <c r="F765" s="312" t="s">
        <v>646</v>
      </c>
      <c r="G765" s="311" t="s">
        <v>2181</v>
      </c>
      <c r="H765" s="311" t="s">
        <v>2182</v>
      </c>
      <c r="I765" s="313">
        <v>87.12</v>
      </c>
      <c r="J765" s="313">
        <v>1</v>
      </c>
      <c r="K765" s="314">
        <v>87.12</v>
      </c>
    </row>
    <row r="766" spans="1:11" ht="14.4" customHeight="1" thickBot="1" x14ac:dyDescent="0.35">
      <c r="A766" s="315" t="s">
        <v>350</v>
      </c>
      <c r="B766" s="316" t="s">
        <v>352</v>
      </c>
      <c r="C766" s="317" t="s">
        <v>358</v>
      </c>
      <c r="D766" s="318" t="s">
        <v>359</v>
      </c>
      <c r="E766" s="317" t="s">
        <v>645</v>
      </c>
      <c r="F766" s="318" t="s">
        <v>646</v>
      </c>
      <c r="G766" s="317" t="s">
        <v>2183</v>
      </c>
      <c r="H766" s="317" t="s">
        <v>2184</v>
      </c>
      <c r="I766" s="319">
        <v>309.955149905935</v>
      </c>
      <c r="J766" s="319">
        <v>1</v>
      </c>
      <c r="K766" s="320">
        <v>309.955149905935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7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65" bestFit="1" customWidth="1"/>
    <col min="2" max="2" width="7.77734375" style="144" customWidth="1"/>
    <col min="3" max="3" width="5.44140625" style="65" hidden="1" customWidth="1"/>
    <col min="4" max="4" width="7.77734375" style="144" customWidth="1"/>
    <col min="5" max="5" width="5.44140625" style="65" hidden="1" customWidth="1"/>
    <col min="6" max="6" width="7.77734375" style="144" customWidth="1"/>
    <col min="7" max="7" width="7.77734375" style="86" customWidth="1"/>
    <col min="8" max="8" width="7.77734375" style="144" customWidth="1"/>
    <col min="9" max="9" width="5.44140625" style="65" hidden="1" customWidth="1"/>
    <col min="10" max="10" width="7.77734375" style="144" customWidth="1"/>
    <col min="11" max="11" width="5.44140625" style="65" hidden="1" customWidth="1"/>
    <col min="12" max="12" width="7.77734375" style="144" customWidth="1"/>
    <col min="13" max="13" width="7.77734375" style="86" customWidth="1"/>
    <col min="14" max="14" width="7.77734375" style="144" customWidth="1"/>
    <col min="15" max="15" width="5" style="65" hidden="1" customWidth="1"/>
    <col min="16" max="16" width="7.77734375" style="144" customWidth="1"/>
    <col min="17" max="17" width="5" style="65" hidden="1" customWidth="1"/>
    <col min="18" max="18" width="7.77734375" style="144" customWidth="1"/>
    <col min="19" max="19" width="7.77734375" style="86" customWidth="1"/>
    <col min="20" max="16384" width="8.88671875" style="65"/>
  </cols>
  <sheetData>
    <row r="1" spans="1:19" ht="18.600000000000001" customHeight="1" thickBot="1" x14ac:dyDescent="0.4">
      <c r="A1" s="257" t="s">
        <v>131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</row>
    <row r="2" spans="1:19" ht="14.4" customHeight="1" thickBot="1" x14ac:dyDescent="0.35">
      <c r="A2" s="270" t="s">
        <v>162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ht="14.4" customHeight="1" thickBot="1" x14ac:dyDescent="0.35">
      <c r="A3" s="201" t="s">
        <v>133</v>
      </c>
      <c r="B3" s="202">
        <f>SUBTOTAL(9,B6:B1048576)</f>
        <v>21797016.379999992</v>
      </c>
      <c r="C3" s="203">
        <f t="shared" ref="C3:R3" si="0">SUBTOTAL(9,C6:C1048576)</f>
        <v>2</v>
      </c>
      <c r="D3" s="203">
        <f t="shared" si="0"/>
        <v>21068750.709999993</v>
      </c>
      <c r="E3" s="203">
        <f t="shared" si="0"/>
        <v>1.9415662684701855</v>
      </c>
      <c r="F3" s="203">
        <f t="shared" si="0"/>
        <v>20215037.260000005</v>
      </c>
      <c r="G3" s="205">
        <f>IF(B3&lt;&gt;0,F3/B3,"")</f>
        <v>0.92742221722365903</v>
      </c>
      <c r="H3" s="206">
        <f t="shared" si="0"/>
        <v>3418153.99</v>
      </c>
      <c r="I3" s="203">
        <f t="shared" si="0"/>
        <v>2</v>
      </c>
      <c r="J3" s="203">
        <f t="shared" si="0"/>
        <v>3045725.59</v>
      </c>
      <c r="K3" s="203">
        <f t="shared" si="0"/>
        <v>1.7787625788811328</v>
      </c>
      <c r="L3" s="203">
        <f t="shared" si="0"/>
        <v>2915785.45</v>
      </c>
      <c r="M3" s="204">
        <f>IF(H3&lt;&gt;0,L3/H3,"")</f>
        <v>0.85302928379771448</v>
      </c>
      <c r="N3" s="202">
        <f t="shared" si="0"/>
        <v>0</v>
      </c>
      <c r="O3" s="203">
        <f t="shared" si="0"/>
        <v>0</v>
      </c>
      <c r="P3" s="203">
        <f t="shared" si="0"/>
        <v>0</v>
      </c>
      <c r="Q3" s="203">
        <f t="shared" si="0"/>
        <v>0</v>
      </c>
      <c r="R3" s="203">
        <f t="shared" si="0"/>
        <v>0</v>
      </c>
      <c r="S3" s="205" t="str">
        <f>IF(N3&lt;&gt;0,R3/N3,"")</f>
        <v/>
      </c>
    </row>
    <row r="4" spans="1:19" ht="14.4" customHeight="1" x14ac:dyDescent="0.3">
      <c r="A4" s="258" t="s">
        <v>107</v>
      </c>
      <c r="B4" s="259" t="s">
        <v>108</v>
      </c>
      <c r="C4" s="260"/>
      <c r="D4" s="260"/>
      <c r="E4" s="260"/>
      <c r="F4" s="260"/>
      <c r="G4" s="261"/>
      <c r="H4" s="259" t="s">
        <v>109</v>
      </c>
      <c r="I4" s="260"/>
      <c r="J4" s="260"/>
      <c r="K4" s="260"/>
      <c r="L4" s="260"/>
      <c r="M4" s="261"/>
      <c r="N4" s="259" t="s">
        <v>110</v>
      </c>
      <c r="O4" s="260"/>
      <c r="P4" s="260"/>
      <c r="Q4" s="260"/>
      <c r="R4" s="260"/>
      <c r="S4" s="261"/>
    </row>
    <row r="5" spans="1:19" ht="14.4" customHeight="1" thickBot="1" x14ac:dyDescent="0.35">
      <c r="A5" s="343"/>
      <c r="B5" s="344">
        <v>2011</v>
      </c>
      <c r="C5" s="345"/>
      <c r="D5" s="345">
        <v>2012</v>
      </c>
      <c r="E5" s="345"/>
      <c r="F5" s="345">
        <v>2013</v>
      </c>
      <c r="G5" s="346" t="s">
        <v>5</v>
      </c>
      <c r="H5" s="344">
        <v>2011</v>
      </c>
      <c r="I5" s="345"/>
      <c r="J5" s="345">
        <v>2012</v>
      </c>
      <c r="K5" s="345"/>
      <c r="L5" s="345">
        <v>2013</v>
      </c>
      <c r="M5" s="346" t="s">
        <v>5</v>
      </c>
      <c r="N5" s="344">
        <v>2011</v>
      </c>
      <c r="O5" s="345"/>
      <c r="P5" s="345">
        <v>2012</v>
      </c>
      <c r="Q5" s="345"/>
      <c r="R5" s="345">
        <v>2013</v>
      </c>
      <c r="S5" s="346" t="s">
        <v>5</v>
      </c>
    </row>
    <row r="6" spans="1:19" ht="14.4" customHeight="1" x14ac:dyDescent="0.3">
      <c r="A6" s="337" t="s">
        <v>2185</v>
      </c>
      <c r="B6" s="347">
        <v>15169259.509999994</v>
      </c>
      <c r="C6" s="304">
        <v>1</v>
      </c>
      <c r="D6" s="347">
        <v>14563694.999999996</v>
      </c>
      <c r="E6" s="304">
        <v>0.96007949434836992</v>
      </c>
      <c r="F6" s="347">
        <v>14212949.410000009</v>
      </c>
      <c r="G6" s="326">
        <v>0.93695736437434152</v>
      </c>
      <c r="H6" s="347">
        <v>2195325.9900000002</v>
      </c>
      <c r="I6" s="304">
        <v>1</v>
      </c>
      <c r="J6" s="347">
        <v>1965311.5899999999</v>
      </c>
      <c r="K6" s="304">
        <v>0.89522540112596205</v>
      </c>
      <c r="L6" s="347">
        <v>1812972.45</v>
      </c>
      <c r="M6" s="326">
        <v>0.82583290967187961</v>
      </c>
      <c r="N6" s="347"/>
      <c r="O6" s="304"/>
      <c r="P6" s="347"/>
      <c r="Q6" s="304"/>
      <c r="R6" s="347"/>
      <c r="S6" s="348"/>
    </row>
    <row r="7" spans="1:19" ht="14.4" customHeight="1" thickBot="1" x14ac:dyDescent="0.35">
      <c r="A7" s="351" t="s">
        <v>2186</v>
      </c>
      <c r="B7" s="349">
        <v>6627756.8699999982</v>
      </c>
      <c r="C7" s="316">
        <v>1</v>
      </c>
      <c r="D7" s="349">
        <v>6505055.709999999</v>
      </c>
      <c r="E7" s="316">
        <v>0.98148677412181551</v>
      </c>
      <c r="F7" s="349">
        <v>6002087.8499999978</v>
      </c>
      <c r="G7" s="327">
        <v>0.9055986765549533</v>
      </c>
      <c r="H7" s="349">
        <v>1222828</v>
      </c>
      <c r="I7" s="316">
        <v>1</v>
      </c>
      <c r="J7" s="349">
        <v>1080414</v>
      </c>
      <c r="K7" s="316">
        <v>0.88353717775517082</v>
      </c>
      <c r="L7" s="349">
        <v>1102813</v>
      </c>
      <c r="M7" s="327">
        <v>0.9018545535430984</v>
      </c>
      <c r="N7" s="349"/>
      <c r="O7" s="316"/>
      <c r="P7" s="349"/>
      <c r="Q7" s="316"/>
      <c r="R7" s="349"/>
      <c r="S7" s="350"/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21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65" bestFit="1" customWidth="1"/>
    <col min="2" max="2" width="2.109375" style="65" bestFit="1" customWidth="1"/>
    <col min="3" max="3" width="8" style="65" bestFit="1" customWidth="1"/>
    <col min="4" max="4" width="50.88671875" style="65" bestFit="1" customWidth="1"/>
    <col min="5" max="6" width="11.109375" style="93" customWidth="1"/>
    <col min="7" max="8" width="9.33203125" style="65" hidden="1" customWidth="1"/>
    <col min="9" max="10" width="11.109375" style="93" customWidth="1"/>
    <col min="11" max="12" width="9.33203125" style="65" hidden="1" customWidth="1"/>
    <col min="13" max="14" width="11.109375" style="93" customWidth="1"/>
    <col min="15" max="15" width="11.109375" style="86" customWidth="1"/>
    <col min="16" max="16" width="11.109375" style="93" customWidth="1"/>
    <col min="17" max="16384" width="8.88671875" style="65"/>
  </cols>
  <sheetData>
    <row r="1" spans="1:16" ht="18.600000000000001" customHeight="1" thickBot="1" x14ac:dyDescent="0.4">
      <c r="A1" s="211" t="s">
        <v>132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</row>
    <row r="2" spans="1:16" ht="14.4" customHeight="1" thickBot="1" x14ac:dyDescent="0.4">
      <c r="A2" s="270" t="s">
        <v>162</v>
      </c>
      <c r="B2" s="94"/>
      <c r="C2" s="94"/>
      <c r="D2" s="94"/>
      <c r="E2" s="145"/>
      <c r="F2" s="145"/>
      <c r="G2" s="94"/>
      <c r="H2" s="94"/>
      <c r="I2" s="145"/>
      <c r="J2" s="145"/>
      <c r="K2" s="94"/>
      <c r="L2" s="94"/>
      <c r="M2" s="145"/>
      <c r="N2" s="145"/>
      <c r="O2" s="149"/>
      <c r="P2" s="145"/>
    </row>
    <row r="3" spans="1:16" ht="14.4" customHeight="1" thickBot="1" x14ac:dyDescent="0.35">
      <c r="D3" s="107" t="s">
        <v>133</v>
      </c>
      <c r="E3" s="146">
        <f t="shared" ref="E3:N3" si="0">SUBTOTAL(9,E6:E1048576)</f>
        <v>95759</v>
      </c>
      <c r="F3" s="147">
        <f t="shared" si="0"/>
        <v>25215170.369999994</v>
      </c>
      <c r="G3" s="95"/>
      <c r="H3" s="95"/>
      <c r="I3" s="147">
        <f t="shared" si="0"/>
        <v>90965</v>
      </c>
      <c r="J3" s="147">
        <f t="shared" si="0"/>
        <v>24114476.300000004</v>
      </c>
      <c r="K3" s="95"/>
      <c r="L3" s="95"/>
      <c r="M3" s="147">
        <f t="shared" si="0"/>
        <v>90145</v>
      </c>
      <c r="N3" s="147">
        <f t="shared" si="0"/>
        <v>23130822.710000001</v>
      </c>
      <c r="O3" s="96">
        <f>IF(F3=0,0,N3/F3)</f>
        <v>0.91733755396394756</v>
      </c>
      <c r="P3" s="148">
        <f>IF(M3=0,0,N3/M3)</f>
        <v>256.59573697931114</v>
      </c>
    </row>
    <row r="4" spans="1:16" ht="14.4" customHeight="1" x14ac:dyDescent="0.3">
      <c r="A4" s="263" t="s">
        <v>103</v>
      </c>
      <c r="B4" s="264" t="s">
        <v>104</v>
      </c>
      <c r="C4" s="265" t="s">
        <v>105</v>
      </c>
      <c r="D4" s="266" t="s">
        <v>78</v>
      </c>
      <c r="E4" s="267">
        <v>2011</v>
      </c>
      <c r="F4" s="268"/>
      <c r="G4" s="143"/>
      <c r="H4" s="143"/>
      <c r="I4" s="267">
        <v>2012</v>
      </c>
      <c r="J4" s="268"/>
      <c r="K4" s="143"/>
      <c r="L4" s="143"/>
      <c r="M4" s="267">
        <v>2013</v>
      </c>
      <c r="N4" s="268"/>
      <c r="O4" s="269" t="s">
        <v>5</v>
      </c>
      <c r="P4" s="262" t="s">
        <v>106</v>
      </c>
    </row>
    <row r="5" spans="1:16" ht="14.4" customHeight="1" thickBot="1" x14ac:dyDescent="0.35">
      <c r="A5" s="352"/>
      <c r="B5" s="353"/>
      <c r="C5" s="354"/>
      <c r="D5" s="355"/>
      <c r="E5" s="356" t="s">
        <v>80</v>
      </c>
      <c r="F5" s="357" t="s">
        <v>17</v>
      </c>
      <c r="G5" s="358"/>
      <c r="H5" s="358"/>
      <c r="I5" s="356" t="s">
        <v>80</v>
      </c>
      <c r="J5" s="357" t="s">
        <v>17</v>
      </c>
      <c r="K5" s="358"/>
      <c r="L5" s="358"/>
      <c r="M5" s="356" t="s">
        <v>80</v>
      </c>
      <c r="N5" s="357" t="s">
        <v>17</v>
      </c>
      <c r="O5" s="359"/>
      <c r="P5" s="360"/>
    </row>
    <row r="6" spans="1:16" ht="14.4" customHeight="1" x14ac:dyDescent="0.3">
      <c r="A6" s="303" t="s">
        <v>2187</v>
      </c>
      <c r="B6" s="304" t="s">
        <v>2188</v>
      </c>
      <c r="C6" s="304" t="s">
        <v>2189</v>
      </c>
      <c r="D6" s="304" t="s">
        <v>2190</v>
      </c>
      <c r="E6" s="307"/>
      <c r="F6" s="307"/>
      <c r="G6" s="304"/>
      <c r="H6" s="304"/>
      <c r="I6" s="307">
        <v>4</v>
      </c>
      <c r="J6" s="307">
        <v>16.600000000000001</v>
      </c>
      <c r="K6" s="304"/>
      <c r="L6" s="304">
        <v>4.1500000000000004</v>
      </c>
      <c r="M6" s="307">
        <v>3</v>
      </c>
      <c r="N6" s="307">
        <v>12.45</v>
      </c>
      <c r="O6" s="326"/>
      <c r="P6" s="308">
        <v>4.1499999999999995</v>
      </c>
    </row>
    <row r="7" spans="1:16" ht="14.4" customHeight="1" x14ac:dyDescent="0.3">
      <c r="A7" s="309" t="s">
        <v>2187</v>
      </c>
      <c r="B7" s="310" t="s">
        <v>2188</v>
      </c>
      <c r="C7" s="310" t="s">
        <v>2191</v>
      </c>
      <c r="D7" s="310" t="s">
        <v>2190</v>
      </c>
      <c r="E7" s="313">
        <v>1</v>
      </c>
      <c r="F7" s="313">
        <v>277</v>
      </c>
      <c r="G7" s="310">
        <v>1</v>
      </c>
      <c r="H7" s="310">
        <v>277</v>
      </c>
      <c r="I7" s="313">
        <v>4</v>
      </c>
      <c r="J7" s="313">
        <v>1108</v>
      </c>
      <c r="K7" s="310">
        <v>4</v>
      </c>
      <c r="L7" s="310">
        <v>277</v>
      </c>
      <c r="M7" s="313"/>
      <c r="N7" s="313"/>
      <c r="O7" s="333"/>
      <c r="P7" s="314"/>
    </row>
    <row r="8" spans="1:16" ht="14.4" customHeight="1" x14ac:dyDescent="0.3">
      <c r="A8" s="309" t="s">
        <v>2187</v>
      </c>
      <c r="B8" s="310" t="s">
        <v>2188</v>
      </c>
      <c r="C8" s="310" t="s">
        <v>2192</v>
      </c>
      <c r="D8" s="310" t="s">
        <v>2190</v>
      </c>
      <c r="E8" s="313"/>
      <c r="F8" s="313"/>
      <c r="G8" s="310"/>
      <c r="H8" s="310"/>
      <c r="I8" s="313">
        <v>3</v>
      </c>
      <c r="J8" s="313">
        <v>339</v>
      </c>
      <c r="K8" s="310"/>
      <c r="L8" s="310">
        <v>113</v>
      </c>
      <c r="M8" s="313"/>
      <c r="N8" s="313"/>
      <c r="O8" s="333"/>
      <c r="P8" s="314"/>
    </row>
    <row r="9" spans="1:16" ht="14.4" customHeight="1" x14ac:dyDescent="0.3">
      <c r="A9" s="309" t="s">
        <v>2187</v>
      </c>
      <c r="B9" s="310" t="s">
        <v>2188</v>
      </c>
      <c r="C9" s="310" t="s">
        <v>2193</v>
      </c>
      <c r="D9" s="310" t="s">
        <v>2190</v>
      </c>
      <c r="E9" s="313"/>
      <c r="F9" s="313"/>
      <c r="G9" s="310"/>
      <c r="H9" s="310"/>
      <c r="I9" s="313">
        <v>2</v>
      </c>
      <c r="J9" s="313">
        <v>438</v>
      </c>
      <c r="K9" s="310"/>
      <c r="L9" s="310">
        <v>219</v>
      </c>
      <c r="M9" s="313"/>
      <c r="N9" s="313"/>
      <c r="O9" s="333"/>
      <c r="P9" s="314"/>
    </row>
    <row r="10" spans="1:16" ht="14.4" customHeight="1" x14ac:dyDescent="0.3">
      <c r="A10" s="309" t="s">
        <v>2187</v>
      </c>
      <c r="B10" s="310" t="s">
        <v>2188</v>
      </c>
      <c r="C10" s="310" t="s">
        <v>2194</v>
      </c>
      <c r="D10" s="310" t="s">
        <v>2190</v>
      </c>
      <c r="E10" s="313"/>
      <c r="F10" s="313"/>
      <c r="G10" s="310"/>
      <c r="H10" s="310"/>
      <c r="I10" s="313">
        <v>3</v>
      </c>
      <c r="J10" s="313">
        <v>2034</v>
      </c>
      <c r="K10" s="310"/>
      <c r="L10" s="310">
        <v>678</v>
      </c>
      <c r="M10" s="313"/>
      <c r="N10" s="313"/>
      <c r="O10" s="333"/>
      <c r="P10" s="314"/>
    </row>
    <row r="11" spans="1:16" ht="14.4" customHeight="1" x14ac:dyDescent="0.3">
      <c r="A11" s="309" t="s">
        <v>2187</v>
      </c>
      <c r="B11" s="310" t="s">
        <v>2188</v>
      </c>
      <c r="C11" s="310" t="s">
        <v>2195</v>
      </c>
      <c r="D11" s="310" t="s">
        <v>2190</v>
      </c>
      <c r="E11" s="313">
        <v>16</v>
      </c>
      <c r="F11" s="313">
        <v>11872</v>
      </c>
      <c r="G11" s="310">
        <v>1</v>
      </c>
      <c r="H11" s="310">
        <v>742</v>
      </c>
      <c r="I11" s="313"/>
      <c r="J11" s="313"/>
      <c r="K11" s="310"/>
      <c r="L11" s="310"/>
      <c r="M11" s="313"/>
      <c r="N11" s="313"/>
      <c r="O11" s="333"/>
      <c r="P11" s="314"/>
    </row>
    <row r="12" spans="1:16" ht="14.4" customHeight="1" x14ac:dyDescent="0.3">
      <c r="A12" s="309" t="s">
        <v>2187</v>
      </c>
      <c r="B12" s="310" t="s">
        <v>2188</v>
      </c>
      <c r="C12" s="310" t="s">
        <v>2196</v>
      </c>
      <c r="D12" s="310" t="s">
        <v>2190</v>
      </c>
      <c r="E12" s="313"/>
      <c r="F12" s="313"/>
      <c r="G12" s="310"/>
      <c r="H12" s="310"/>
      <c r="I12" s="313">
        <v>6</v>
      </c>
      <c r="J12" s="313">
        <v>4800</v>
      </c>
      <c r="K12" s="310"/>
      <c r="L12" s="310">
        <v>800</v>
      </c>
      <c r="M12" s="313">
        <v>3</v>
      </c>
      <c r="N12" s="313">
        <v>2400</v>
      </c>
      <c r="O12" s="333"/>
      <c r="P12" s="314">
        <v>800</v>
      </c>
    </row>
    <row r="13" spans="1:16" ht="14.4" customHeight="1" x14ac:dyDescent="0.3">
      <c r="A13" s="309" t="s">
        <v>2187</v>
      </c>
      <c r="B13" s="310" t="s">
        <v>2188</v>
      </c>
      <c r="C13" s="310" t="s">
        <v>2197</v>
      </c>
      <c r="D13" s="310" t="s">
        <v>2190</v>
      </c>
      <c r="E13" s="313">
        <v>4</v>
      </c>
      <c r="F13" s="313">
        <v>2980</v>
      </c>
      <c r="G13" s="310">
        <v>1</v>
      </c>
      <c r="H13" s="310">
        <v>745</v>
      </c>
      <c r="I13" s="313">
        <v>1</v>
      </c>
      <c r="J13" s="313">
        <v>745</v>
      </c>
      <c r="K13" s="310">
        <v>0.25</v>
      </c>
      <c r="L13" s="310">
        <v>745</v>
      </c>
      <c r="M13" s="313"/>
      <c r="N13" s="313"/>
      <c r="O13" s="333"/>
      <c r="P13" s="314"/>
    </row>
    <row r="14" spans="1:16" ht="14.4" customHeight="1" x14ac:dyDescent="0.3">
      <c r="A14" s="309" t="s">
        <v>2187</v>
      </c>
      <c r="B14" s="310" t="s">
        <v>2188</v>
      </c>
      <c r="C14" s="310" t="s">
        <v>2198</v>
      </c>
      <c r="D14" s="310" t="s">
        <v>2190</v>
      </c>
      <c r="E14" s="313">
        <v>4</v>
      </c>
      <c r="F14" s="313">
        <v>4056</v>
      </c>
      <c r="G14" s="310">
        <v>1</v>
      </c>
      <c r="H14" s="310">
        <v>1014</v>
      </c>
      <c r="I14" s="313"/>
      <c r="J14" s="313"/>
      <c r="K14" s="310"/>
      <c r="L14" s="310"/>
      <c r="M14" s="313"/>
      <c r="N14" s="313"/>
      <c r="O14" s="333"/>
      <c r="P14" s="314"/>
    </row>
    <row r="15" spans="1:16" ht="14.4" customHeight="1" x14ac:dyDescent="0.3">
      <c r="A15" s="309" t="s">
        <v>2187</v>
      </c>
      <c r="B15" s="310" t="s">
        <v>2188</v>
      </c>
      <c r="C15" s="310" t="s">
        <v>2199</v>
      </c>
      <c r="D15" s="310" t="s">
        <v>2190</v>
      </c>
      <c r="E15" s="313">
        <v>5</v>
      </c>
      <c r="F15" s="313">
        <v>1665</v>
      </c>
      <c r="G15" s="310">
        <v>1</v>
      </c>
      <c r="H15" s="310">
        <v>333</v>
      </c>
      <c r="I15" s="313">
        <v>3</v>
      </c>
      <c r="J15" s="313">
        <v>999</v>
      </c>
      <c r="K15" s="310">
        <v>0.6</v>
      </c>
      <c r="L15" s="310">
        <v>333</v>
      </c>
      <c r="M15" s="313">
        <v>4</v>
      </c>
      <c r="N15" s="313">
        <v>1332</v>
      </c>
      <c r="O15" s="333">
        <v>0.8</v>
      </c>
      <c r="P15" s="314">
        <v>333</v>
      </c>
    </row>
    <row r="16" spans="1:16" ht="14.4" customHeight="1" x14ac:dyDescent="0.3">
      <c r="A16" s="309" t="s">
        <v>2187</v>
      </c>
      <c r="B16" s="310" t="s">
        <v>2188</v>
      </c>
      <c r="C16" s="310" t="s">
        <v>2200</v>
      </c>
      <c r="D16" s="310" t="s">
        <v>2190</v>
      </c>
      <c r="E16" s="313">
        <v>6</v>
      </c>
      <c r="F16" s="313">
        <v>9942</v>
      </c>
      <c r="G16" s="310">
        <v>1</v>
      </c>
      <c r="H16" s="310">
        <v>1657</v>
      </c>
      <c r="I16" s="313">
        <v>10</v>
      </c>
      <c r="J16" s="313">
        <v>16570</v>
      </c>
      <c r="K16" s="310">
        <v>1.6666666666666667</v>
      </c>
      <c r="L16" s="310">
        <v>1657</v>
      </c>
      <c r="M16" s="313">
        <v>6</v>
      </c>
      <c r="N16" s="313">
        <v>9942</v>
      </c>
      <c r="O16" s="333">
        <v>1</v>
      </c>
      <c r="P16" s="314">
        <v>1657</v>
      </c>
    </row>
    <row r="17" spans="1:16" ht="14.4" customHeight="1" x14ac:dyDescent="0.3">
      <c r="A17" s="309" t="s">
        <v>2187</v>
      </c>
      <c r="B17" s="310" t="s">
        <v>2188</v>
      </c>
      <c r="C17" s="310" t="s">
        <v>2201</v>
      </c>
      <c r="D17" s="310" t="s">
        <v>2190</v>
      </c>
      <c r="E17" s="313">
        <v>13</v>
      </c>
      <c r="F17" s="313">
        <v>15327</v>
      </c>
      <c r="G17" s="310">
        <v>1</v>
      </c>
      <c r="H17" s="310">
        <v>1179</v>
      </c>
      <c r="I17" s="313">
        <v>14</v>
      </c>
      <c r="J17" s="313">
        <v>16506</v>
      </c>
      <c r="K17" s="310">
        <v>1.0769230769230769</v>
      </c>
      <c r="L17" s="310">
        <v>1179</v>
      </c>
      <c r="M17" s="313">
        <v>5</v>
      </c>
      <c r="N17" s="313">
        <v>5895</v>
      </c>
      <c r="O17" s="333">
        <v>0.38461538461538464</v>
      </c>
      <c r="P17" s="314">
        <v>1179</v>
      </c>
    </row>
    <row r="18" spans="1:16" ht="14.4" customHeight="1" x14ac:dyDescent="0.3">
      <c r="A18" s="309" t="s">
        <v>2187</v>
      </c>
      <c r="B18" s="310" t="s">
        <v>2188</v>
      </c>
      <c r="C18" s="310" t="s">
        <v>2202</v>
      </c>
      <c r="D18" s="310" t="s">
        <v>2190</v>
      </c>
      <c r="E18" s="313">
        <v>1</v>
      </c>
      <c r="F18" s="313">
        <v>185</v>
      </c>
      <c r="G18" s="310">
        <v>1</v>
      </c>
      <c r="H18" s="310">
        <v>185</v>
      </c>
      <c r="I18" s="313"/>
      <c r="J18" s="313"/>
      <c r="K18" s="310"/>
      <c r="L18" s="310"/>
      <c r="M18" s="313"/>
      <c r="N18" s="313"/>
      <c r="O18" s="333"/>
      <c r="P18" s="314"/>
    </row>
    <row r="19" spans="1:16" ht="14.4" customHeight="1" x14ac:dyDescent="0.3">
      <c r="A19" s="309" t="s">
        <v>2187</v>
      </c>
      <c r="B19" s="310" t="s">
        <v>2188</v>
      </c>
      <c r="C19" s="310" t="s">
        <v>2203</v>
      </c>
      <c r="D19" s="310" t="s">
        <v>2190</v>
      </c>
      <c r="E19" s="313">
        <v>1</v>
      </c>
      <c r="F19" s="313">
        <v>587</v>
      </c>
      <c r="G19" s="310">
        <v>1</v>
      </c>
      <c r="H19" s="310">
        <v>587</v>
      </c>
      <c r="I19" s="313">
        <v>1</v>
      </c>
      <c r="J19" s="313">
        <v>587</v>
      </c>
      <c r="K19" s="310">
        <v>1</v>
      </c>
      <c r="L19" s="310">
        <v>587</v>
      </c>
      <c r="M19" s="313"/>
      <c r="N19" s="313"/>
      <c r="O19" s="333"/>
      <c r="P19" s="314"/>
    </row>
    <row r="20" spans="1:16" ht="14.4" customHeight="1" x14ac:dyDescent="0.3">
      <c r="A20" s="309" t="s">
        <v>2187</v>
      </c>
      <c r="B20" s="310" t="s">
        <v>2188</v>
      </c>
      <c r="C20" s="310" t="s">
        <v>2204</v>
      </c>
      <c r="D20" s="310" t="s">
        <v>2190</v>
      </c>
      <c r="E20" s="313">
        <v>5</v>
      </c>
      <c r="F20" s="313">
        <v>6405</v>
      </c>
      <c r="G20" s="310">
        <v>1</v>
      </c>
      <c r="H20" s="310">
        <v>1281</v>
      </c>
      <c r="I20" s="313">
        <v>2</v>
      </c>
      <c r="J20" s="313">
        <v>2562</v>
      </c>
      <c r="K20" s="310">
        <v>0.4</v>
      </c>
      <c r="L20" s="310">
        <v>1281</v>
      </c>
      <c r="M20" s="313">
        <v>1</v>
      </c>
      <c r="N20" s="313">
        <v>1281</v>
      </c>
      <c r="O20" s="333">
        <v>0.2</v>
      </c>
      <c r="P20" s="314">
        <v>1281</v>
      </c>
    </row>
    <row r="21" spans="1:16" ht="14.4" customHeight="1" x14ac:dyDescent="0.3">
      <c r="A21" s="309" t="s">
        <v>2187</v>
      </c>
      <c r="B21" s="310" t="s">
        <v>2188</v>
      </c>
      <c r="C21" s="310" t="s">
        <v>2205</v>
      </c>
      <c r="D21" s="310" t="s">
        <v>2190</v>
      </c>
      <c r="E21" s="313"/>
      <c r="F21" s="313"/>
      <c r="G21" s="310"/>
      <c r="H21" s="310"/>
      <c r="I21" s="313"/>
      <c r="J21" s="313"/>
      <c r="K21" s="310"/>
      <c r="L21" s="310"/>
      <c r="M21" s="313">
        <v>1</v>
      </c>
      <c r="N21" s="313">
        <v>579</v>
      </c>
      <c r="O21" s="333"/>
      <c r="P21" s="314">
        <v>579</v>
      </c>
    </row>
    <row r="22" spans="1:16" ht="14.4" customHeight="1" x14ac:dyDescent="0.3">
      <c r="A22" s="309" t="s">
        <v>2187</v>
      </c>
      <c r="B22" s="310" t="s">
        <v>2188</v>
      </c>
      <c r="C22" s="310" t="s">
        <v>2206</v>
      </c>
      <c r="D22" s="310" t="s">
        <v>2190</v>
      </c>
      <c r="E22" s="313">
        <v>68</v>
      </c>
      <c r="F22" s="313">
        <v>7684</v>
      </c>
      <c r="G22" s="310">
        <v>1</v>
      </c>
      <c r="H22" s="310">
        <v>113</v>
      </c>
      <c r="I22" s="313">
        <v>116</v>
      </c>
      <c r="J22" s="313">
        <v>13108</v>
      </c>
      <c r="K22" s="310">
        <v>1.7058823529411764</v>
      </c>
      <c r="L22" s="310">
        <v>113</v>
      </c>
      <c r="M22" s="313">
        <v>122</v>
      </c>
      <c r="N22" s="313">
        <v>13786</v>
      </c>
      <c r="O22" s="333">
        <v>1.7941176470588236</v>
      </c>
      <c r="P22" s="314">
        <v>113</v>
      </c>
    </row>
    <row r="23" spans="1:16" ht="14.4" customHeight="1" x14ac:dyDescent="0.3">
      <c r="A23" s="309" t="s">
        <v>2187</v>
      </c>
      <c r="B23" s="310" t="s">
        <v>2188</v>
      </c>
      <c r="C23" s="310" t="s">
        <v>2207</v>
      </c>
      <c r="D23" s="310" t="s">
        <v>2190</v>
      </c>
      <c r="E23" s="313"/>
      <c r="F23" s="313"/>
      <c r="G23" s="310"/>
      <c r="H23" s="310"/>
      <c r="I23" s="313">
        <v>1</v>
      </c>
      <c r="J23" s="313">
        <v>132</v>
      </c>
      <c r="K23" s="310"/>
      <c r="L23" s="310">
        <v>132</v>
      </c>
      <c r="M23" s="313"/>
      <c r="N23" s="313"/>
      <c r="O23" s="333"/>
      <c r="P23" s="314"/>
    </row>
    <row r="24" spans="1:16" ht="14.4" customHeight="1" x14ac:dyDescent="0.3">
      <c r="A24" s="309" t="s">
        <v>2187</v>
      </c>
      <c r="B24" s="310" t="s">
        <v>2188</v>
      </c>
      <c r="C24" s="310" t="s">
        <v>2208</v>
      </c>
      <c r="D24" s="310" t="s">
        <v>2190</v>
      </c>
      <c r="E24" s="313">
        <v>1</v>
      </c>
      <c r="F24" s="313">
        <v>156</v>
      </c>
      <c r="G24" s="310">
        <v>1</v>
      </c>
      <c r="H24" s="310">
        <v>156</v>
      </c>
      <c r="I24" s="313"/>
      <c r="J24" s="313"/>
      <c r="K24" s="310"/>
      <c r="L24" s="310"/>
      <c r="M24" s="313"/>
      <c r="N24" s="313"/>
      <c r="O24" s="333"/>
      <c r="P24" s="314"/>
    </row>
    <row r="25" spans="1:16" ht="14.4" customHeight="1" x14ac:dyDescent="0.3">
      <c r="A25" s="309" t="s">
        <v>2187</v>
      </c>
      <c r="B25" s="310" t="s">
        <v>2188</v>
      </c>
      <c r="C25" s="310" t="s">
        <v>2209</v>
      </c>
      <c r="D25" s="310" t="s">
        <v>2190</v>
      </c>
      <c r="E25" s="313">
        <v>3</v>
      </c>
      <c r="F25" s="313">
        <v>657</v>
      </c>
      <c r="G25" s="310">
        <v>1</v>
      </c>
      <c r="H25" s="310">
        <v>219</v>
      </c>
      <c r="I25" s="313"/>
      <c r="J25" s="313"/>
      <c r="K25" s="310"/>
      <c r="L25" s="310"/>
      <c r="M25" s="313">
        <v>14</v>
      </c>
      <c r="N25" s="313">
        <v>3066</v>
      </c>
      <c r="O25" s="333">
        <v>4.666666666666667</v>
      </c>
      <c r="P25" s="314">
        <v>219</v>
      </c>
    </row>
    <row r="26" spans="1:16" ht="14.4" customHeight="1" x14ac:dyDescent="0.3">
      <c r="A26" s="309" t="s">
        <v>2187</v>
      </c>
      <c r="B26" s="310" t="s">
        <v>2188</v>
      </c>
      <c r="C26" s="310" t="s">
        <v>2210</v>
      </c>
      <c r="D26" s="310" t="s">
        <v>2190</v>
      </c>
      <c r="E26" s="313">
        <v>1</v>
      </c>
      <c r="F26" s="313">
        <v>236</v>
      </c>
      <c r="G26" s="310">
        <v>1</v>
      </c>
      <c r="H26" s="310">
        <v>236</v>
      </c>
      <c r="I26" s="313">
        <v>4</v>
      </c>
      <c r="J26" s="313">
        <v>944</v>
      </c>
      <c r="K26" s="310">
        <v>4</v>
      </c>
      <c r="L26" s="310">
        <v>236</v>
      </c>
      <c r="M26" s="313">
        <v>17</v>
      </c>
      <c r="N26" s="313">
        <v>4012</v>
      </c>
      <c r="O26" s="333">
        <v>17</v>
      </c>
      <c r="P26" s="314">
        <v>236</v>
      </c>
    </row>
    <row r="27" spans="1:16" ht="14.4" customHeight="1" x14ac:dyDescent="0.3">
      <c r="A27" s="309" t="s">
        <v>2187</v>
      </c>
      <c r="B27" s="310" t="s">
        <v>2188</v>
      </c>
      <c r="C27" s="310" t="s">
        <v>2211</v>
      </c>
      <c r="D27" s="310" t="s">
        <v>2190</v>
      </c>
      <c r="E27" s="313">
        <v>57</v>
      </c>
      <c r="F27" s="313">
        <v>8892</v>
      </c>
      <c r="G27" s="310">
        <v>1</v>
      </c>
      <c r="H27" s="310">
        <v>156</v>
      </c>
      <c r="I27" s="313">
        <v>54</v>
      </c>
      <c r="J27" s="313">
        <v>8424</v>
      </c>
      <c r="K27" s="310">
        <v>0.94736842105263153</v>
      </c>
      <c r="L27" s="310">
        <v>156</v>
      </c>
      <c r="M27" s="313">
        <v>45</v>
      </c>
      <c r="N27" s="313">
        <v>7020</v>
      </c>
      <c r="O27" s="333">
        <v>0.78947368421052633</v>
      </c>
      <c r="P27" s="314">
        <v>156</v>
      </c>
    </row>
    <row r="28" spans="1:16" ht="14.4" customHeight="1" x14ac:dyDescent="0.3">
      <c r="A28" s="309" t="s">
        <v>2187</v>
      </c>
      <c r="B28" s="310" t="s">
        <v>2188</v>
      </c>
      <c r="C28" s="310" t="s">
        <v>2212</v>
      </c>
      <c r="D28" s="310" t="s">
        <v>2190</v>
      </c>
      <c r="E28" s="313">
        <v>22</v>
      </c>
      <c r="F28" s="313">
        <v>4180</v>
      </c>
      <c r="G28" s="310">
        <v>1</v>
      </c>
      <c r="H28" s="310">
        <v>190</v>
      </c>
      <c r="I28" s="313">
        <v>18</v>
      </c>
      <c r="J28" s="313">
        <v>3420</v>
      </c>
      <c r="K28" s="310">
        <v>0.81818181818181823</v>
      </c>
      <c r="L28" s="310">
        <v>190</v>
      </c>
      <c r="M28" s="313">
        <v>38</v>
      </c>
      <c r="N28" s="313">
        <v>7220</v>
      </c>
      <c r="O28" s="333">
        <v>1.7272727272727273</v>
      </c>
      <c r="P28" s="314">
        <v>190</v>
      </c>
    </row>
    <row r="29" spans="1:16" ht="14.4" customHeight="1" x14ac:dyDescent="0.3">
      <c r="A29" s="309" t="s">
        <v>2187</v>
      </c>
      <c r="B29" s="310" t="s">
        <v>2188</v>
      </c>
      <c r="C29" s="310" t="s">
        <v>2213</v>
      </c>
      <c r="D29" s="310" t="s">
        <v>2190</v>
      </c>
      <c r="E29" s="313">
        <v>8</v>
      </c>
      <c r="F29" s="313">
        <v>672</v>
      </c>
      <c r="G29" s="310">
        <v>1</v>
      </c>
      <c r="H29" s="310">
        <v>84</v>
      </c>
      <c r="I29" s="313">
        <v>7</v>
      </c>
      <c r="J29" s="313">
        <v>588</v>
      </c>
      <c r="K29" s="310">
        <v>0.875</v>
      </c>
      <c r="L29" s="310">
        <v>84</v>
      </c>
      <c r="M29" s="313">
        <v>8</v>
      </c>
      <c r="N29" s="313">
        <v>672</v>
      </c>
      <c r="O29" s="333">
        <v>1</v>
      </c>
      <c r="P29" s="314">
        <v>84</v>
      </c>
    </row>
    <row r="30" spans="1:16" ht="14.4" customHeight="1" x14ac:dyDescent="0.3">
      <c r="A30" s="309" t="s">
        <v>2187</v>
      </c>
      <c r="B30" s="310" t="s">
        <v>2188</v>
      </c>
      <c r="C30" s="310" t="s">
        <v>2214</v>
      </c>
      <c r="D30" s="310" t="s">
        <v>2190</v>
      </c>
      <c r="E30" s="313">
        <v>22</v>
      </c>
      <c r="F30" s="313">
        <v>2310</v>
      </c>
      <c r="G30" s="310">
        <v>1</v>
      </c>
      <c r="H30" s="310">
        <v>105</v>
      </c>
      <c r="I30" s="313">
        <v>12</v>
      </c>
      <c r="J30" s="313">
        <v>1260</v>
      </c>
      <c r="K30" s="310">
        <v>0.54545454545454541</v>
      </c>
      <c r="L30" s="310">
        <v>105</v>
      </c>
      <c r="M30" s="313">
        <v>14</v>
      </c>
      <c r="N30" s="313">
        <v>1470</v>
      </c>
      <c r="O30" s="333">
        <v>0.63636363636363635</v>
      </c>
      <c r="P30" s="314">
        <v>105</v>
      </c>
    </row>
    <row r="31" spans="1:16" ht="14.4" customHeight="1" x14ac:dyDescent="0.3">
      <c r="A31" s="309" t="s">
        <v>2187</v>
      </c>
      <c r="B31" s="310" t="s">
        <v>2188</v>
      </c>
      <c r="C31" s="310" t="s">
        <v>2215</v>
      </c>
      <c r="D31" s="310" t="s">
        <v>2190</v>
      </c>
      <c r="E31" s="313">
        <v>7</v>
      </c>
      <c r="F31" s="313">
        <v>2450</v>
      </c>
      <c r="G31" s="310">
        <v>1</v>
      </c>
      <c r="H31" s="310">
        <v>350</v>
      </c>
      <c r="I31" s="313">
        <v>1</v>
      </c>
      <c r="J31" s="313">
        <v>350</v>
      </c>
      <c r="K31" s="310">
        <v>0.14285714285714285</v>
      </c>
      <c r="L31" s="310">
        <v>350</v>
      </c>
      <c r="M31" s="313">
        <v>1</v>
      </c>
      <c r="N31" s="313">
        <v>350</v>
      </c>
      <c r="O31" s="333">
        <v>0.14285714285714285</v>
      </c>
      <c r="P31" s="314">
        <v>350</v>
      </c>
    </row>
    <row r="32" spans="1:16" ht="14.4" customHeight="1" x14ac:dyDescent="0.3">
      <c r="A32" s="309" t="s">
        <v>2187</v>
      </c>
      <c r="B32" s="310" t="s">
        <v>2188</v>
      </c>
      <c r="C32" s="310" t="s">
        <v>2216</v>
      </c>
      <c r="D32" s="310" t="s">
        <v>2190</v>
      </c>
      <c r="E32" s="313">
        <v>178</v>
      </c>
      <c r="F32" s="313">
        <v>106088</v>
      </c>
      <c r="G32" s="310">
        <v>1</v>
      </c>
      <c r="H32" s="310">
        <v>596</v>
      </c>
      <c r="I32" s="313">
        <v>157</v>
      </c>
      <c r="J32" s="313">
        <v>93572</v>
      </c>
      <c r="K32" s="310">
        <v>0.8820224719101124</v>
      </c>
      <c r="L32" s="310">
        <v>596</v>
      </c>
      <c r="M32" s="313">
        <v>119</v>
      </c>
      <c r="N32" s="313">
        <v>70924</v>
      </c>
      <c r="O32" s="333">
        <v>0.6685393258426966</v>
      </c>
      <c r="P32" s="314">
        <v>596</v>
      </c>
    </row>
    <row r="33" spans="1:16" ht="14.4" customHeight="1" x14ac:dyDescent="0.3">
      <c r="A33" s="309" t="s">
        <v>2187</v>
      </c>
      <c r="B33" s="310" t="s">
        <v>2188</v>
      </c>
      <c r="C33" s="310" t="s">
        <v>2217</v>
      </c>
      <c r="D33" s="310" t="s">
        <v>2190</v>
      </c>
      <c r="E33" s="313">
        <v>38</v>
      </c>
      <c r="F33" s="313">
        <v>25308</v>
      </c>
      <c r="G33" s="310">
        <v>1</v>
      </c>
      <c r="H33" s="310">
        <v>666</v>
      </c>
      <c r="I33" s="313">
        <v>40</v>
      </c>
      <c r="J33" s="313">
        <v>26640</v>
      </c>
      <c r="K33" s="310">
        <v>1.0526315789473684</v>
      </c>
      <c r="L33" s="310">
        <v>666</v>
      </c>
      <c r="M33" s="313">
        <v>37</v>
      </c>
      <c r="N33" s="313">
        <v>24642</v>
      </c>
      <c r="O33" s="333">
        <v>0.97368421052631582</v>
      </c>
      <c r="P33" s="314">
        <v>666</v>
      </c>
    </row>
    <row r="34" spans="1:16" ht="14.4" customHeight="1" x14ac:dyDescent="0.3">
      <c r="A34" s="309" t="s">
        <v>2187</v>
      </c>
      <c r="B34" s="310" t="s">
        <v>2188</v>
      </c>
      <c r="C34" s="310" t="s">
        <v>2218</v>
      </c>
      <c r="D34" s="310" t="s">
        <v>2190</v>
      </c>
      <c r="E34" s="313">
        <v>3</v>
      </c>
      <c r="F34" s="313">
        <v>2310</v>
      </c>
      <c r="G34" s="310">
        <v>1</v>
      </c>
      <c r="H34" s="310">
        <v>770</v>
      </c>
      <c r="I34" s="313">
        <v>2</v>
      </c>
      <c r="J34" s="313">
        <v>1540</v>
      </c>
      <c r="K34" s="310">
        <v>0.66666666666666663</v>
      </c>
      <c r="L34" s="310">
        <v>770</v>
      </c>
      <c r="M34" s="313">
        <v>1</v>
      </c>
      <c r="N34" s="313">
        <v>770</v>
      </c>
      <c r="O34" s="333">
        <v>0.33333333333333331</v>
      </c>
      <c r="P34" s="314">
        <v>770</v>
      </c>
    </row>
    <row r="35" spans="1:16" ht="14.4" customHeight="1" x14ac:dyDescent="0.3">
      <c r="A35" s="309" t="s">
        <v>2187</v>
      </c>
      <c r="B35" s="310" t="s">
        <v>2188</v>
      </c>
      <c r="C35" s="310" t="s">
        <v>2219</v>
      </c>
      <c r="D35" s="310" t="s">
        <v>2190</v>
      </c>
      <c r="E35" s="313">
        <v>1</v>
      </c>
      <c r="F35" s="313">
        <v>1008</v>
      </c>
      <c r="G35" s="310">
        <v>1</v>
      </c>
      <c r="H35" s="310">
        <v>1008</v>
      </c>
      <c r="I35" s="313">
        <v>1</v>
      </c>
      <c r="J35" s="313">
        <v>1008</v>
      </c>
      <c r="K35" s="310">
        <v>1</v>
      </c>
      <c r="L35" s="310">
        <v>1008</v>
      </c>
      <c r="M35" s="313"/>
      <c r="N35" s="313"/>
      <c r="O35" s="333"/>
      <c r="P35" s="314"/>
    </row>
    <row r="36" spans="1:16" ht="14.4" customHeight="1" x14ac:dyDescent="0.3">
      <c r="A36" s="309" t="s">
        <v>2187</v>
      </c>
      <c r="B36" s="310" t="s">
        <v>2188</v>
      </c>
      <c r="C36" s="310" t="s">
        <v>2220</v>
      </c>
      <c r="D36" s="310" t="s">
        <v>2190</v>
      </c>
      <c r="E36" s="313">
        <v>48</v>
      </c>
      <c r="F36" s="313">
        <v>56256</v>
      </c>
      <c r="G36" s="310">
        <v>1</v>
      </c>
      <c r="H36" s="310">
        <v>1172</v>
      </c>
      <c r="I36" s="313">
        <v>59</v>
      </c>
      <c r="J36" s="313">
        <v>69148</v>
      </c>
      <c r="K36" s="310">
        <v>1.2291666666666667</v>
      </c>
      <c r="L36" s="310">
        <v>1172</v>
      </c>
      <c r="M36" s="313">
        <v>57</v>
      </c>
      <c r="N36" s="313">
        <v>66432</v>
      </c>
      <c r="O36" s="333">
        <v>1.1808873720136519</v>
      </c>
      <c r="P36" s="314">
        <v>1165.4736842105262</v>
      </c>
    </row>
    <row r="37" spans="1:16" ht="14.4" customHeight="1" x14ac:dyDescent="0.3">
      <c r="A37" s="309" t="s">
        <v>2187</v>
      </c>
      <c r="B37" s="310" t="s">
        <v>2188</v>
      </c>
      <c r="C37" s="310" t="s">
        <v>2221</v>
      </c>
      <c r="D37" s="310" t="s">
        <v>2190</v>
      </c>
      <c r="E37" s="313">
        <v>104</v>
      </c>
      <c r="F37" s="313">
        <v>83200</v>
      </c>
      <c r="G37" s="310">
        <v>1</v>
      </c>
      <c r="H37" s="310">
        <v>800</v>
      </c>
      <c r="I37" s="313">
        <v>66</v>
      </c>
      <c r="J37" s="313">
        <v>52800</v>
      </c>
      <c r="K37" s="310">
        <v>0.63461538461538458</v>
      </c>
      <c r="L37" s="310">
        <v>800</v>
      </c>
      <c r="M37" s="313">
        <v>64</v>
      </c>
      <c r="N37" s="313">
        <v>51200</v>
      </c>
      <c r="O37" s="333">
        <v>0.61538461538461542</v>
      </c>
      <c r="P37" s="314">
        <v>800</v>
      </c>
    </row>
    <row r="38" spans="1:16" ht="14.4" customHeight="1" x14ac:dyDescent="0.3">
      <c r="A38" s="309" t="s">
        <v>2187</v>
      </c>
      <c r="B38" s="310" t="s">
        <v>2188</v>
      </c>
      <c r="C38" s="310" t="s">
        <v>2222</v>
      </c>
      <c r="D38" s="310" t="s">
        <v>2190</v>
      </c>
      <c r="E38" s="313"/>
      <c r="F38" s="313"/>
      <c r="G38" s="310"/>
      <c r="H38" s="310"/>
      <c r="I38" s="313">
        <v>2</v>
      </c>
      <c r="J38" s="313">
        <v>1490</v>
      </c>
      <c r="K38" s="310"/>
      <c r="L38" s="310">
        <v>745</v>
      </c>
      <c r="M38" s="313">
        <v>2</v>
      </c>
      <c r="N38" s="313">
        <v>1490</v>
      </c>
      <c r="O38" s="333"/>
      <c r="P38" s="314">
        <v>745</v>
      </c>
    </row>
    <row r="39" spans="1:16" ht="14.4" customHeight="1" x14ac:dyDescent="0.3">
      <c r="A39" s="309" t="s">
        <v>2187</v>
      </c>
      <c r="B39" s="310" t="s">
        <v>2188</v>
      </c>
      <c r="C39" s="310" t="s">
        <v>2223</v>
      </c>
      <c r="D39" s="310" t="s">
        <v>2190</v>
      </c>
      <c r="E39" s="313">
        <v>48</v>
      </c>
      <c r="F39" s="313">
        <v>35760</v>
      </c>
      <c r="G39" s="310">
        <v>1</v>
      </c>
      <c r="H39" s="310">
        <v>745</v>
      </c>
      <c r="I39" s="313">
        <v>19</v>
      </c>
      <c r="J39" s="313">
        <v>14155</v>
      </c>
      <c r="K39" s="310">
        <v>0.39583333333333331</v>
      </c>
      <c r="L39" s="310">
        <v>745</v>
      </c>
      <c r="M39" s="313">
        <v>40</v>
      </c>
      <c r="N39" s="313">
        <v>29800</v>
      </c>
      <c r="O39" s="333">
        <v>0.83333333333333337</v>
      </c>
      <c r="P39" s="314">
        <v>745</v>
      </c>
    </row>
    <row r="40" spans="1:16" ht="14.4" customHeight="1" x14ac:dyDescent="0.3">
      <c r="A40" s="309" t="s">
        <v>2187</v>
      </c>
      <c r="B40" s="310" t="s">
        <v>2188</v>
      </c>
      <c r="C40" s="310" t="s">
        <v>2224</v>
      </c>
      <c r="D40" s="310" t="s">
        <v>2190</v>
      </c>
      <c r="E40" s="313"/>
      <c r="F40" s="313"/>
      <c r="G40" s="310"/>
      <c r="H40" s="310"/>
      <c r="I40" s="313"/>
      <c r="J40" s="313"/>
      <c r="K40" s="310"/>
      <c r="L40" s="310"/>
      <c r="M40" s="313">
        <v>2</v>
      </c>
      <c r="N40" s="313">
        <v>1122</v>
      </c>
      <c r="O40" s="333"/>
      <c r="P40" s="314">
        <v>561</v>
      </c>
    </row>
    <row r="41" spans="1:16" ht="14.4" customHeight="1" x14ac:dyDescent="0.3">
      <c r="A41" s="309" t="s">
        <v>2187</v>
      </c>
      <c r="B41" s="310" t="s">
        <v>2188</v>
      </c>
      <c r="C41" s="310" t="s">
        <v>2225</v>
      </c>
      <c r="D41" s="310" t="s">
        <v>2190</v>
      </c>
      <c r="E41" s="313">
        <v>31</v>
      </c>
      <c r="F41" s="313">
        <v>18352</v>
      </c>
      <c r="G41" s="310">
        <v>1</v>
      </c>
      <c r="H41" s="310">
        <v>592</v>
      </c>
      <c r="I41" s="313">
        <v>22</v>
      </c>
      <c r="J41" s="313">
        <v>13024</v>
      </c>
      <c r="K41" s="310">
        <v>0.70967741935483875</v>
      </c>
      <c r="L41" s="310">
        <v>592</v>
      </c>
      <c r="M41" s="313">
        <v>29</v>
      </c>
      <c r="N41" s="313">
        <v>17168</v>
      </c>
      <c r="O41" s="333">
        <v>0.93548387096774188</v>
      </c>
      <c r="P41" s="314">
        <v>592</v>
      </c>
    </row>
    <row r="42" spans="1:16" ht="14.4" customHeight="1" x14ac:dyDescent="0.3">
      <c r="A42" s="309" t="s">
        <v>2187</v>
      </c>
      <c r="B42" s="310" t="s">
        <v>2188</v>
      </c>
      <c r="C42" s="310" t="s">
        <v>2226</v>
      </c>
      <c r="D42" s="310" t="s">
        <v>2190</v>
      </c>
      <c r="E42" s="313">
        <v>320</v>
      </c>
      <c r="F42" s="313">
        <v>179520</v>
      </c>
      <c r="G42" s="310">
        <v>1</v>
      </c>
      <c r="H42" s="310">
        <v>561</v>
      </c>
      <c r="I42" s="313">
        <v>247</v>
      </c>
      <c r="J42" s="313">
        <v>138567</v>
      </c>
      <c r="K42" s="310">
        <v>0.77187499999999998</v>
      </c>
      <c r="L42" s="310">
        <v>561</v>
      </c>
      <c r="M42" s="313">
        <v>218</v>
      </c>
      <c r="N42" s="313">
        <v>122298</v>
      </c>
      <c r="O42" s="333">
        <v>0.68125000000000002</v>
      </c>
      <c r="P42" s="314">
        <v>561</v>
      </c>
    </row>
    <row r="43" spans="1:16" ht="14.4" customHeight="1" x14ac:dyDescent="0.3">
      <c r="A43" s="309" t="s">
        <v>2187</v>
      </c>
      <c r="B43" s="310" t="s">
        <v>2188</v>
      </c>
      <c r="C43" s="310" t="s">
        <v>2227</v>
      </c>
      <c r="D43" s="310" t="s">
        <v>2190</v>
      </c>
      <c r="E43" s="313">
        <v>39</v>
      </c>
      <c r="F43" s="313">
        <v>33813</v>
      </c>
      <c r="G43" s="310">
        <v>1</v>
      </c>
      <c r="H43" s="310">
        <v>867</v>
      </c>
      <c r="I43" s="313">
        <v>22</v>
      </c>
      <c r="J43" s="313">
        <v>19074</v>
      </c>
      <c r="K43" s="310">
        <v>0.5641025641025641</v>
      </c>
      <c r="L43" s="310">
        <v>867</v>
      </c>
      <c r="M43" s="313">
        <v>26</v>
      </c>
      <c r="N43" s="313">
        <v>22542</v>
      </c>
      <c r="O43" s="333">
        <v>0.66666666666666663</v>
      </c>
      <c r="P43" s="314">
        <v>867</v>
      </c>
    </row>
    <row r="44" spans="1:16" ht="14.4" customHeight="1" x14ac:dyDescent="0.3">
      <c r="A44" s="309" t="s">
        <v>2187</v>
      </c>
      <c r="B44" s="310" t="s">
        <v>2188</v>
      </c>
      <c r="C44" s="310" t="s">
        <v>2228</v>
      </c>
      <c r="D44" s="310" t="s">
        <v>2190</v>
      </c>
      <c r="E44" s="313">
        <v>2</v>
      </c>
      <c r="F44" s="313">
        <v>1100</v>
      </c>
      <c r="G44" s="310">
        <v>1</v>
      </c>
      <c r="H44" s="310">
        <v>550</v>
      </c>
      <c r="I44" s="313"/>
      <c r="J44" s="313"/>
      <c r="K44" s="310"/>
      <c r="L44" s="310"/>
      <c r="M44" s="313">
        <v>12</v>
      </c>
      <c r="N44" s="313">
        <v>6600</v>
      </c>
      <c r="O44" s="333">
        <v>6</v>
      </c>
      <c r="P44" s="314">
        <v>550</v>
      </c>
    </row>
    <row r="45" spans="1:16" ht="14.4" customHeight="1" x14ac:dyDescent="0.3">
      <c r="A45" s="309" t="s">
        <v>2187</v>
      </c>
      <c r="B45" s="310" t="s">
        <v>2188</v>
      </c>
      <c r="C45" s="310" t="s">
        <v>2229</v>
      </c>
      <c r="D45" s="310" t="s">
        <v>2190</v>
      </c>
      <c r="E45" s="313">
        <v>55</v>
      </c>
      <c r="F45" s="313">
        <v>30250</v>
      </c>
      <c r="G45" s="310">
        <v>1</v>
      </c>
      <c r="H45" s="310">
        <v>550</v>
      </c>
      <c r="I45" s="313">
        <v>85</v>
      </c>
      <c r="J45" s="313">
        <v>46750</v>
      </c>
      <c r="K45" s="310">
        <v>1.5454545454545454</v>
      </c>
      <c r="L45" s="310">
        <v>550</v>
      </c>
      <c r="M45" s="313">
        <v>40</v>
      </c>
      <c r="N45" s="313">
        <v>22000</v>
      </c>
      <c r="O45" s="333">
        <v>0.72727272727272729</v>
      </c>
      <c r="P45" s="314">
        <v>550</v>
      </c>
    </row>
    <row r="46" spans="1:16" ht="14.4" customHeight="1" x14ac:dyDescent="0.3">
      <c r="A46" s="309" t="s">
        <v>2187</v>
      </c>
      <c r="B46" s="310" t="s">
        <v>2188</v>
      </c>
      <c r="C46" s="310" t="s">
        <v>2230</v>
      </c>
      <c r="D46" s="310" t="s">
        <v>2190</v>
      </c>
      <c r="E46" s="313">
        <v>275</v>
      </c>
      <c r="F46" s="313">
        <v>142725</v>
      </c>
      <c r="G46" s="310">
        <v>1</v>
      </c>
      <c r="H46" s="310">
        <v>519</v>
      </c>
      <c r="I46" s="313">
        <v>237</v>
      </c>
      <c r="J46" s="313">
        <v>123003</v>
      </c>
      <c r="K46" s="310">
        <v>0.86181818181818182</v>
      </c>
      <c r="L46" s="310">
        <v>519</v>
      </c>
      <c r="M46" s="313">
        <v>256</v>
      </c>
      <c r="N46" s="313">
        <v>132347</v>
      </c>
      <c r="O46" s="333">
        <v>0.92728674023471713</v>
      </c>
      <c r="P46" s="314">
        <v>516.98046875</v>
      </c>
    </row>
    <row r="47" spans="1:16" ht="14.4" customHeight="1" x14ac:dyDescent="0.3">
      <c r="A47" s="309" t="s">
        <v>2187</v>
      </c>
      <c r="B47" s="310" t="s">
        <v>2188</v>
      </c>
      <c r="C47" s="310" t="s">
        <v>2231</v>
      </c>
      <c r="D47" s="310" t="s">
        <v>2190</v>
      </c>
      <c r="E47" s="313">
        <v>2</v>
      </c>
      <c r="F47" s="313">
        <v>1194</v>
      </c>
      <c r="G47" s="310">
        <v>1</v>
      </c>
      <c r="H47" s="310">
        <v>597</v>
      </c>
      <c r="I47" s="313">
        <v>8</v>
      </c>
      <c r="J47" s="313">
        <v>4776</v>
      </c>
      <c r="K47" s="310">
        <v>4</v>
      </c>
      <c r="L47" s="310">
        <v>597</v>
      </c>
      <c r="M47" s="313"/>
      <c r="N47" s="313"/>
      <c r="O47" s="333"/>
      <c r="P47" s="314"/>
    </row>
    <row r="48" spans="1:16" ht="14.4" customHeight="1" x14ac:dyDescent="0.3">
      <c r="A48" s="309" t="s">
        <v>2187</v>
      </c>
      <c r="B48" s="310" t="s">
        <v>2188</v>
      </c>
      <c r="C48" s="310" t="s">
        <v>2232</v>
      </c>
      <c r="D48" s="310" t="s">
        <v>2190</v>
      </c>
      <c r="E48" s="313">
        <v>51</v>
      </c>
      <c r="F48" s="313">
        <v>16371</v>
      </c>
      <c r="G48" s="310">
        <v>1</v>
      </c>
      <c r="H48" s="310">
        <v>321</v>
      </c>
      <c r="I48" s="313">
        <v>59</v>
      </c>
      <c r="J48" s="313">
        <v>18939</v>
      </c>
      <c r="K48" s="310">
        <v>1.1568627450980393</v>
      </c>
      <c r="L48" s="310">
        <v>321</v>
      </c>
      <c r="M48" s="313">
        <v>24</v>
      </c>
      <c r="N48" s="313">
        <v>7704</v>
      </c>
      <c r="O48" s="333">
        <v>0.47058823529411764</v>
      </c>
      <c r="P48" s="314">
        <v>321</v>
      </c>
    </row>
    <row r="49" spans="1:16" ht="14.4" customHeight="1" x14ac:dyDescent="0.3">
      <c r="A49" s="309" t="s">
        <v>2187</v>
      </c>
      <c r="B49" s="310" t="s">
        <v>2188</v>
      </c>
      <c r="C49" s="310" t="s">
        <v>2233</v>
      </c>
      <c r="D49" s="310" t="s">
        <v>2190</v>
      </c>
      <c r="E49" s="313">
        <v>2</v>
      </c>
      <c r="F49" s="313">
        <v>642</v>
      </c>
      <c r="G49" s="310">
        <v>1</v>
      </c>
      <c r="H49" s="310">
        <v>321</v>
      </c>
      <c r="I49" s="313"/>
      <c r="J49" s="313"/>
      <c r="K49" s="310"/>
      <c r="L49" s="310"/>
      <c r="M49" s="313">
        <v>8</v>
      </c>
      <c r="N49" s="313">
        <v>2568</v>
      </c>
      <c r="O49" s="333">
        <v>4</v>
      </c>
      <c r="P49" s="314">
        <v>321</v>
      </c>
    </row>
    <row r="50" spans="1:16" ht="14.4" customHeight="1" x14ac:dyDescent="0.3">
      <c r="A50" s="309" t="s">
        <v>2187</v>
      </c>
      <c r="B50" s="310" t="s">
        <v>2188</v>
      </c>
      <c r="C50" s="310" t="s">
        <v>2234</v>
      </c>
      <c r="D50" s="310" t="s">
        <v>2190</v>
      </c>
      <c r="E50" s="313">
        <v>166</v>
      </c>
      <c r="F50" s="313">
        <v>53286</v>
      </c>
      <c r="G50" s="310">
        <v>1</v>
      </c>
      <c r="H50" s="310">
        <v>321</v>
      </c>
      <c r="I50" s="313">
        <v>142</v>
      </c>
      <c r="J50" s="313">
        <v>45582</v>
      </c>
      <c r="K50" s="310">
        <v>0.85542168674698793</v>
      </c>
      <c r="L50" s="310">
        <v>321</v>
      </c>
      <c r="M50" s="313">
        <v>165</v>
      </c>
      <c r="N50" s="313">
        <v>52965</v>
      </c>
      <c r="O50" s="333">
        <v>0.99397590361445787</v>
      </c>
      <c r="P50" s="314">
        <v>321</v>
      </c>
    </row>
    <row r="51" spans="1:16" ht="14.4" customHeight="1" x14ac:dyDescent="0.3">
      <c r="A51" s="309" t="s">
        <v>2187</v>
      </c>
      <c r="B51" s="310" t="s">
        <v>2188</v>
      </c>
      <c r="C51" s="310" t="s">
        <v>2235</v>
      </c>
      <c r="D51" s="310" t="s">
        <v>2190</v>
      </c>
      <c r="E51" s="313">
        <v>13</v>
      </c>
      <c r="F51" s="313">
        <v>15990</v>
      </c>
      <c r="G51" s="310">
        <v>1</v>
      </c>
      <c r="H51" s="310">
        <v>1230</v>
      </c>
      <c r="I51" s="313">
        <v>14</v>
      </c>
      <c r="J51" s="313">
        <v>17220</v>
      </c>
      <c r="K51" s="310">
        <v>1.0769230769230769</v>
      </c>
      <c r="L51" s="310">
        <v>1230</v>
      </c>
      <c r="M51" s="313">
        <v>10</v>
      </c>
      <c r="N51" s="313">
        <v>12300</v>
      </c>
      <c r="O51" s="333">
        <v>0.76923076923076927</v>
      </c>
      <c r="P51" s="314">
        <v>1230</v>
      </c>
    </row>
    <row r="52" spans="1:16" ht="14.4" customHeight="1" x14ac:dyDescent="0.3">
      <c r="A52" s="309" t="s">
        <v>2187</v>
      </c>
      <c r="B52" s="310" t="s">
        <v>2188</v>
      </c>
      <c r="C52" s="310" t="s">
        <v>2236</v>
      </c>
      <c r="D52" s="310" t="s">
        <v>2190</v>
      </c>
      <c r="E52" s="313">
        <v>1</v>
      </c>
      <c r="F52" s="313">
        <v>1716</v>
      </c>
      <c r="G52" s="310">
        <v>1</v>
      </c>
      <c r="H52" s="310">
        <v>1716</v>
      </c>
      <c r="I52" s="313"/>
      <c r="J52" s="313"/>
      <c r="K52" s="310"/>
      <c r="L52" s="310"/>
      <c r="M52" s="313"/>
      <c r="N52" s="313"/>
      <c r="O52" s="333"/>
      <c r="P52" s="314"/>
    </row>
    <row r="53" spans="1:16" ht="14.4" customHeight="1" x14ac:dyDescent="0.3">
      <c r="A53" s="309" t="s">
        <v>2187</v>
      </c>
      <c r="B53" s="310" t="s">
        <v>2188</v>
      </c>
      <c r="C53" s="310" t="s">
        <v>2237</v>
      </c>
      <c r="D53" s="310" t="s">
        <v>2190</v>
      </c>
      <c r="E53" s="313">
        <v>243</v>
      </c>
      <c r="F53" s="313">
        <v>68526</v>
      </c>
      <c r="G53" s="310">
        <v>1</v>
      </c>
      <c r="H53" s="310">
        <v>282</v>
      </c>
      <c r="I53" s="313">
        <v>205</v>
      </c>
      <c r="J53" s="313">
        <v>57810</v>
      </c>
      <c r="K53" s="310">
        <v>0.84362139917695478</v>
      </c>
      <c r="L53" s="310">
        <v>282</v>
      </c>
      <c r="M53" s="313">
        <v>184</v>
      </c>
      <c r="N53" s="313">
        <v>51888</v>
      </c>
      <c r="O53" s="333">
        <v>0.75720164609053497</v>
      </c>
      <c r="P53" s="314">
        <v>282</v>
      </c>
    </row>
    <row r="54" spans="1:16" ht="14.4" customHeight="1" x14ac:dyDescent="0.3">
      <c r="A54" s="309" t="s">
        <v>2187</v>
      </c>
      <c r="B54" s="310" t="s">
        <v>2188</v>
      </c>
      <c r="C54" s="310" t="s">
        <v>2238</v>
      </c>
      <c r="D54" s="310" t="s">
        <v>2190</v>
      </c>
      <c r="E54" s="313">
        <v>86</v>
      </c>
      <c r="F54" s="313">
        <v>58394</v>
      </c>
      <c r="G54" s="310">
        <v>1</v>
      </c>
      <c r="H54" s="310">
        <v>679</v>
      </c>
      <c r="I54" s="313">
        <v>101</v>
      </c>
      <c r="J54" s="313">
        <v>68579</v>
      </c>
      <c r="K54" s="310">
        <v>1.1744186046511629</v>
      </c>
      <c r="L54" s="310">
        <v>679</v>
      </c>
      <c r="M54" s="313">
        <v>77</v>
      </c>
      <c r="N54" s="313">
        <v>52283</v>
      </c>
      <c r="O54" s="333">
        <v>0.89534883720930236</v>
      </c>
      <c r="P54" s="314">
        <v>679</v>
      </c>
    </row>
    <row r="55" spans="1:16" ht="14.4" customHeight="1" x14ac:dyDescent="0.3">
      <c r="A55" s="309" t="s">
        <v>2187</v>
      </c>
      <c r="B55" s="310" t="s">
        <v>2188</v>
      </c>
      <c r="C55" s="310" t="s">
        <v>2239</v>
      </c>
      <c r="D55" s="310" t="s">
        <v>2190</v>
      </c>
      <c r="E55" s="313">
        <v>45</v>
      </c>
      <c r="F55" s="313">
        <v>41805</v>
      </c>
      <c r="G55" s="310">
        <v>1</v>
      </c>
      <c r="H55" s="310">
        <v>929</v>
      </c>
      <c r="I55" s="313">
        <v>32</v>
      </c>
      <c r="J55" s="313">
        <v>29728</v>
      </c>
      <c r="K55" s="310">
        <v>0.71111111111111114</v>
      </c>
      <c r="L55" s="310">
        <v>929</v>
      </c>
      <c r="M55" s="313">
        <v>40</v>
      </c>
      <c r="N55" s="313">
        <v>37160</v>
      </c>
      <c r="O55" s="333">
        <v>0.88888888888888884</v>
      </c>
      <c r="P55" s="314">
        <v>929</v>
      </c>
    </row>
    <row r="56" spans="1:16" ht="14.4" customHeight="1" x14ac:dyDescent="0.3">
      <c r="A56" s="309" t="s">
        <v>2187</v>
      </c>
      <c r="B56" s="310" t="s">
        <v>2188</v>
      </c>
      <c r="C56" s="310" t="s">
        <v>2240</v>
      </c>
      <c r="D56" s="310" t="s">
        <v>2190</v>
      </c>
      <c r="E56" s="313">
        <v>10</v>
      </c>
      <c r="F56" s="313">
        <v>2080</v>
      </c>
      <c r="G56" s="310">
        <v>1</v>
      </c>
      <c r="H56" s="310">
        <v>208</v>
      </c>
      <c r="I56" s="313">
        <v>5</v>
      </c>
      <c r="J56" s="313">
        <v>1040</v>
      </c>
      <c r="K56" s="310">
        <v>0.5</v>
      </c>
      <c r="L56" s="310">
        <v>208</v>
      </c>
      <c r="M56" s="313">
        <v>2</v>
      </c>
      <c r="N56" s="313">
        <v>416</v>
      </c>
      <c r="O56" s="333">
        <v>0.2</v>
      </c>
      <c r="P56" s="314">
        <v>208</v>
      </c>
    </row>
    <row r="57" spans="1:16" ht="14.4" customHeight="1" x14ac:dyDescent="0.3">
      <c r="A57" s="309" t="s">
        <v>2187</v>
      </c>
      <c r="B57" s="310" t="s">
        <v>2188</v>
      </c>
      <c r="C57" s="310" t="s">
        <v>2241</v>
      </c>
      <c r="D57" s="310" t="s">
        <v>2190</v>
      </c>
      <c r="E57" s="313"/>
      <c r="F57" s="313"/>
      <c r="G57" s="310"/>
      <c r="H57" s="310"/>
      <c r="I57" s="313">
        <v>1</v>
      </c>
      <c r="J57" s="313">
        <v>508</v>
      </c>
      <c r="K57" s="310"/>
      <c r="L57" s="310">
        <v>508</v>
      </c>
      <c r="M57" s="313"/>
      <c r="N57" s="313"/>
      <c r="O57" s="333"/>
      <c r="P57" s="314"/>
    </row>
    <row r="58" spans="1:16" ht="14.4" customHeight="1" x14ac:dyDescent="0.3">
      <c r="A58" s="309" t="s">
        <v>2187</v>
      </c>
      <c r="B58" s="310" t="s">
        <v>2188</v>
      </c>
      <c r="C58" s="310" t="s">
        <v>2242</v>
      </c>
      <c r="D58" s="310" t="s">
        <v>2190</v>
      </c>
      <c r="E58" s="313">
        <v>56</v>
      </c>
      <c r="F58" s="313">
        <v>97440</v>
      </c>
      <c r="G58" s="310">
        <v>1</v>
      </c>
      <c r="H58" s="310">
        <v>1740</v>
      </c>
      <c r="I58" s="313">
        <v>55</v>
      </c>
      <c r="J58" s="313">
        <v>95700</v>
      </c>
      <c r="K58" s="310">
        <v>0.9821428571428571</v>
      </c>
      <c r="L58" s="310">
        <v>1740</v>
      </c>
      <c r="M58" s="313">
        <v>47</v>
      </c>
      <c r="N58" s="313">
        <v>81780</v>
      </c>
      <c r="O58" s="333">
        <v>0.8392857142857143</v>
      </c>
      <c r="P58" s="314">
        <v>1740</v>
      </c>
    </row>
    <row r="59" spans="1:16" ht="14.4" customHeight="1" x14ac:dyDescent="0.3">
      <c r="A59" s="309" t="s">
        <v>2187</v>
      </c>
      <c r="B59" s="310" t="s">
        <v>2188</v>
      </c>
      <c r="C59" s="310" t="s">
        <v>2243</v>
      </c>
      <c r="D59" s="310" t="s">
        <v>2190</v>
      </c>
      <c r="E59" s="313">
        <v>36</v>
      </c>
      <c r="F59" s="313">
        <v>72864</v>
      </c>
      <c r="G59" s="310">
        <v>1</v>
      </c>
      <c r="H59" s="310">
        <v>2024</v>
      </c>
      <c r="I59" s="313">
        <v>28</v>
      </c>
      <c r="J59" s="313">
        <v>56672</v>
      </c>
      <c r="K59" s="310">
        <v>0.77777777777777779</v>
      </c>
      <c r="L59" s="310">
        <v>2024</v>
      </c>
      <c r="M59" s="313">
        <v>36</v>
      </c>
      <c r="N59" s="313">
        <v>72864</v>
      </c>
      <c r="O59" s="333">
        <v>1</v>
      </c>
      <c r="P59" s="314">
        <v>2024</v>
      </c>
    </row>
    <row r="60" spans="1:16" ht="14.4" customHeight="1" x14ac:dyDescent="0.3">
      <c r="A60" s="309" t="s">
        <v>2187</v>
      </c>
      <c r="B60" s="310" t="s">
        <v>2188</v>
      </c>
      <c r="C60" s="310" t="s">
        <v>2244</v>
      </c>
      <c r="D60" s="310" t="s">
        <v>2190</v>
      </c>
      <c r="E60" s="313">
        <v>4</v>
      </c>
      <c r="F60" s="313">
        <v>8040</v>
      </c>
      <c r="G60" s="310">
        <v>1</v>
      </c>
      <c r="H60" s="310">
        <v>2010</v>
      </c>
      <c r="I60" s="313">
        <v>4</v>
      </c>
      <c r="J60" s="313">
        <v>8040</v>
      </c>
      <c r="K60" s="310">
        <v>1</v>
      </c>
      <c r="L60" s="310">
        <v>2010</v>
      </c>
      <c r="M60" s="313">
        <v>2</v>
      </c>
      <c r="N60" s="313">
        <v>4020</v>
      </c>
      <c r="O60" s="333">
        <v>0.5</v>
      </c>
      <c r="P60" s="314">
        <v>2010</v>
      </c>
    </row>
    <row r="61" spans="1:16" ht="14.4" customHeight="1" x14ac:dyDescent="0.3">
      <c r="A61" s="309" t="s">
        <v>2187</v>
      </c>
      <c r="B61" s="310" t="s">
        <v>2188</v>
      </c>
      <c r="C61" s="310" t="s">
        <v>2245</v>
      </c>
      <c r="D61" s="310" t="s">
        <v>2190</v>
      </c>
      <c r="E61" s="313">
        <v>6</v>
      </c>
      <c r="F61" s="313">
        <v>12876</v>
      </c>
      <c r="G61" s="310">
        <v>1</v>
      </c>
      <c r="H61" s="310">
        <v>2146</v>
      </c>
      <c r="I61" s="313">
        <v>3</v>
      </c>
      <c r="J61" s="313">
        <v>6438</v>
      </c>
      <c r="K61" s="310">
        <v>0.5</v>
      </c>
      <c r="L61" s="310">
        <v>2146</v>
      </c>
      <c r="M61" s="313">
        <v>10</v>
      </c>
      <c r="N61" s="313">
        <v>21460</v>
      </c>
      <c r="O61" s="333">
        <v>1.6666666666666667</v>
      </c>
      <c r="P61" s="314">
        <v>2146</v>
      </c>
    </row>
    <row r="62" spans="1:16" ht="14.4" customHeight="1" x14ac:dyDescent="0.3">
      <c r="A62" s="309" t="s">
        <v>2187</v>
      </c>
      <c r="B62" s="310" t="s">
        <v>2188</v>
      </c>
      <c r="C62" s="310" t="s">
        <v>2246</v>
      </c>
      <c r="D62" s="310" t="s">
        <v>2190</v>
      </c>
      <c r="E62" s="313">
        <v>1</v>
      </c>
      <c r="F62" s="313">
        <v>2490</v>
      </c>
      <c r="G62" s="310">
        <v>1</v>
      </c>
      <c r="H62" s="310">
        <v>2490</v>
      </c>
      <c r="I62" s="313">
        <v>1</v>
      </c>
      <c r="J62" s="313">
        <v>2490</v>
      </c>
      <c r="K62" s="310">
        <v>1</v>
      </c>
      <c r="L62" s="310">
        <v>2490</v>
      </c>
      <c r="M62" s="313">
        <v>1</v>
      </c>
      <c r="N62" s="313">
        <v>2490</v>
      </c>
      <c r="O62" s="333">
        <v>1</v>
      </c>
      <c r="P62" s="314">
        <v>2490</v>
      </c>
    </row>
    <row r="63" spans="1:16" ht="14.4" customHeight="1" x14ac:dyDescent="0.3">
      <c r="A63" s="309" t="s">
        <v>2187</v>
      </c>
      <c r="B63" s="310" t="s">
        <v>2188</v>
      </c>
      <c r="C63" s="310" t="s">
        <v>2247</v>
      </c>
      <c r="D63" s="310" t="s">
        <v>2190</v>
      </c>
      <c r="E63" s="313">
        <v>4</v>
      </c>
      <c r="F63" s="313">
        <v>5580</v>
      </c>
      <c r="G63" s="310">
        <v>1</v>
      </c>
      <c r="H63" s="310">
        <v>1395</v>
      </c>
      <c r="I63" s="313">
        <v>2</v>
      </c>
      <c r="J63" s="313">
        <v>2790</v>
      </c>
      <c r="K63" s="310">
        <v>0.5</v>
      </c>
      <c r="L63" s="310">
        <v>1395</v>
      </c>
      <c r="M63" s="313"/>
      <c r="N63" s="313"/>
      <c r="O63" s="333"/>
      <c r="P63" s="314"/>
    </row>
    <row r="64" spans="1:16" ht="14.4" customHeight="1" x14ac:dyDescent="0.3">
      <c r="A64" s="309" t="s">
        <v>2187</v>
      </c>
      <c r="B64" s="310" t="s">
        <v>2188</v>
      </c>
      <c r="C64" s="310" t="s">
        <v>2248</v>
      </c>
      <c r="D64" s="310" t="s">
        <v>2190</v>
      </c>
      <c r="E64" s="313">
        <v>7</v>
      </c>
      <c r="F64" s="313">
        <v>8722</v>
      </c>
      <c r="G64" s="310">
        <v>1</v>
      </c>
      <c r="H64" s="310">
        <v>1246</v>
      </c>
      <c r="I64" s="313">
        <v>5</v>
      </c>
      <c r="J64" s="313">
        <v>6230</v>
      </c>
      <c r="K64" s="310">
        <v>0.7142857142857143</v>
      </c>
      <c r="L64" s="310">
        <v>1246</v>
      </c>
      <c r="M64" s="313">
        <v>8</v>
      </c>
      <c r="N64" s="313">
        <v>9968</v>
      </c>
      <c r="O64" s="333">
        <v>1.1428571428571428</v>
      </c>
      <c r="P64" s="314">
        <v>1246</v>
      </c>
    </row>
    <row r="65" spans="1:16" ht="14.4" customHeight="1" x14ac:dyDescent="0.3">
      <c r="A65" s="309" t="s">
        <v>2187</v>
      </c>
      <c r="B65" s="310" t="s">
        <v>2188</v>
      </c>
      <c r="C65" s="310" t="s">
        <v>2249</v>
      </c>
      <c r="D65" s="310" t="s">
        <v>2190</v>
      </c>
      <c r="E65" s="313">
        <v>5</v>
      </c>
      <c r="F65" s="313">
        <v>6725</v>
      </c>
      <c r="G65" s="310">
        <v>1</v>
      </c>
      <c r="H65" s="310">
        <v>1345</v>
      </c>
      <c r="I65" s="313">
        <v>1</v>
      </c>
      <c r="J65" s="313">
        <v>1345</v>
      </c>
      <c r="K65" s="310">
        <v>0.2</v>
      </c>
      <c r="L65" s="310">
        <v>1345</v>
      </c>
      <c r="M65" s="313">
        <v>7</v>
      </c>
      <c r="N65" s="313">
        <v>9415</v>
      </c>
      <c r="O65" s="333">
        <v>1.4</v>
      </c>
      <c r="P65" s="314">
        <v>1345</v>
      </c>
    </row>
    <row r="66" spans="1:16" ht="14.4" customHeight="1" x14ac:dyDescent="0.3">
      <c r="A66" s="309" t="s">
        <v>2187</v>
      </c>
      <c r="B66" s="310" t="s">
        <v>2188</v>
      </c>
      <c r="C66" s="310" t="s">
        <v>2250</v>
      </c>
      <c r="D66" s="310" t="s">
        <v>2190</v>
      </c>
      <c r="E66" s="313">
        <v>151</v>
      </c>
      <c r="F66" s="313">
        <v>536654</v>
      </c>
      <c r="G66" s="310">
        <v>1</v>
      </c>
      <c r="H66" s="310">
        <v>3554</v>
      </c>
      <c r="I66" s="313">
        <v>129</v>
      </c>
      <c r="J66" s="313">
        <v>458466</v>
      </c>
      <c r="K66" s="310">
        <v>0.85430463576158944</v>
      </c>
      <c r="L66" s="310">
        <v>3554</v>
      </c>
      <c r="M66" s="313">
        <v>120</v>
      </c>
      <c r="N66" s="313">
        <v>426480</v>
      </c>
      <c r="O66" s="333">
        <v>0.79470198675496684</v>
      </c>
      <c r="P66" s="314">
        <v>3554</v>
      </c>
    </row>
    <row r="67" spans="1:16" ht="14.4" customHeight="1" x14ac:dyDescent="0.3">
      <c r="A67" s="309" t="s">
        <v>2187</v>
      </c>
      <c r="B67" s="310" t="s">
        <v>2188</v>
      </c>
      <c r="C67" s="310" t="s">
        <v>2251</v>
      </c>
      <c r="D67" s="310" t="s">
        <v>2190</v>
      </c>
      <c r="E67" s="313">
        <v>1</v>
      </c>
      <c r="F67" s="313">
        <v>1326</v>
      </c>
      <c r="G67" s="310">
        <v>1</v>
      </c>
      <c r="H67" s="310">
        <v>1326</v>
      </c>
      <c r="I67" s="313">
        <v>3</v>
      </c>
      <c r="J67" s="313">
        <v>3978</v>
      </c>
      <c r="K67" s="310">
        <v>3</v>
      </c>
      <c r="L67" s="310">
        <v>1326</v>
      </c>
      <c r="M67" s="313">
        <v>1</v>
      </c>
      <c r="N67" s="313">
        <v>1326</v>
      </c>
      <c r="O67" s="333">
        <v>1</v>
      </c>
      <c r="P67" s="314">
        <v>1326</v>
      </c>
    </row>
    <row r="68" spans="1:16" ht="14.4" customHeight="1" x14ac:dyDescent="0.3">
      <c r="A68" s="309" t="s">
        <v>2187</v>
      </c>
      <c r="B68" s="310" t="s">
        <v>2188</v>
      </c>
      <c r="C68" s="310" t="s">
        <v>2252</v>
      </c>
      <c r="D68" s="310" t="s">
        <v>2190</v>
      </c>
      <c r="E68" s="313"/>
      <c r="F68" s="313"/>
      <c r="G68" s="310"/>
      <c r="H68" s="310"/>
      <c r="I68" s="313"/>
      <c r="J68" s="313"/>
      <c r="K68" s="310"/>
      <c r="L68" s="310"/>
      <c r="M68" s="313">
        <v>1</v>
      </c>
      <c r="N68" s="313">
        <v>0</v>
      </c>
      <c r="O68" s="333"/>
      <c r="P68" s="314">
        <v>0</v>
      </c>
    </row>
    <row r="69" spans="1:16" ht="14.4" customHeight="1" x14ac:dyDescent="0.3">
      <c r="A69" s="309" t="s">
        <v>2187</v>
      </c>
      <c r="B69" s="310" t="s">
        <v>2188</v>
      </c>
      <c r="C69" s="310" t="s">
        <v>2253</v>
      </c>
      <c r="D69" s="310" t="s">
        <v>2190</v>
      </c>
      <c r="E69" s="313">
        <v>77</v>
      </c>
      <c r="F69" s="313">
        <v>278509</v>
      </c>
      <c r="G69" s="310">
        <v>1</v>
      </c>
      <c r="H69" s="310">
        <v>3617</v>
      </c>
      <c r="I69" s="313">
        <v>71</v>
      </c>
      <c r="J69" s="313">
        <v>256807</v>
      </c>
      <c r="K69" s="310">
        <v>0.92207792207792205</v>
      </c>
      <c r="L69" s="310">
        <v>3617</v>
      </c>
      <c r="M69" s="313">
        <v>62</v>
      </c>
      <c r="N69" s="313">
        <v>224191</v>
      </c>
      <c r="O69" s="333">
        <v>0.80496860065563414</v>
      </c>
      <c r="P69" s="314">
        <v>3615.983870967742</v>
      </c>
    </row>
    <row r="70" spans="1:16" ht="14.4" customHeight="1" x14ac:dyDescent="0.3">
      <c r="A70" s="309" t="s">
        <v>2187</v>
      </c>
      <c r="B70" s="310" t="s">
        <v>2188</v>
      </c>
      <c r="C70" s="310" t="s">
        <v>2254</v>
      </c>
      <c r="D70" s="310" t="s">
        <v>2190</v>
      </c>
      <c r="E70" s="313">
        <v>7</v>
      </c>
      <c r="F70" s="313">
        <v>9457</v>
      </c>
      <c r="G70" s="310">
        <v>1</v>
      </c>
      <c r="H70" s="310">
        <v>1351</v>
      </c>
      <c r="I70" s="313">
        <v>11</v>
      </c>
      <c r="J70" s="313">
        <v>14861</v>
      </c>
      <c r="K70" s="310">
        <v>1.5714285714285714</v>
      </c>
      <c r="L70" s="310">
        <v>1351</v>
      </c>
      <c r="M70" s="313">
        <v>9</v>
      </c>
      <c r="N70" s="313">
        <v>12159</v>
      </c>
      <c r="O70" s="333">
        <v>1.2857142857142858</v>
      </c>
      <c r="P70" s="314">
        <v>1351</v>
      </c>
    </row>
    <row r="71" spans="1:16" ht="14.4" customHeight="1" x14ac:dyDescent="0.3">
      <c r="A71" s="309" t="s">
        <v>2187</v>
      </c>
      <c r="B71" s="310" t="s">
        <v>2188</v>
      </c>
      <c r="C71" s="310" t="s">
        <v>2255</v>
      </c>
      <c r="D71" s="310" t="s">
        <v>2190</v>
      </c>
      <c r="E71" s="313">
        <v>24</v>
      </c>
      <c r="F71" s="313">
        <v>3936</v>
      </c>
      <c r="G71" s="310">
        <v>1</v>
      </c>
      <c r="H71" s="310">
        <v>164</v>
      </c>
      <c r="I71" s="313">
        <v>28</v>
      </c>
      <c r="J71" s="313">
        <v>4592</v>
      </c>
      <c r="K71" s="310">
        <v>1.1666666666666667</v>
      </c>
      <c r="L71" s="310">
        <v>164</v>
      </c>
      <c r="M71" s="313">
        <v>16</v>
      </c>
      <c r="N71" s="313">
        <v>2624</v>
      </c>
      <c r="O71" s="333">
        <v>0.66666666666666663</v>
      </c>
      <c r="P71" s="314">
        <v>164</v>
      </c>
    </row>
    <row r="72" spans="1:16" ht="14.4" customHeight="1" x14ac:dyDescent="0.3">
      <c r="A72" s="309" t="s">
        <v>2187</v>
      </c>
      <c r="B72" s="310" t="s">
        <v>2188</v>
      </c>
      <c r="C72" s="310" t="s">
        <v>2256</v>
      </c>
      <c r="D72" s="310" t="s">
        <v>2190</v>
      </c>
      <c r="E72" s="313">
        <v>91</v>
      </c>
      <c r="F72" s="313">
        <v>20475</v>
      </c>
      <c r="G72" s="310">
        <v>1</v>
      </c>
      <c r="H72" s="310">
        <v>225</v>
      </c>
      <c r="I72" s="313">
        <v>74</v>
      </c>
      <c r="J72" s="313">
        <v>16650</v>
      </c>
      <c r="K72" s="310">
        <v>0.81318681318681318</v>
      </c>
      <c r="L72" s="310">
        <v>225</v>
      </c>
      <c r="M72" s="313">
        <v>68</v>
      </c>
      <c r="N72" s="313">
        <v>15300</v>
      </c>
      <c r="O72" s="333">
        <v>0.74725274725274726</v>
      </c>
      <c r="P72" s="314">
        <v>225</v>
      </c>
    </row>
    <row r="73" spans="1:16" ht="14.4" customHeight="1" x14ac:dyDescent="0.3">
      <c r="A73" s="309" t="s">
        <v>2187</v>
      </c>
      <c r="B73" s="310" t="s">
        <v>2188</v>
      </c>
      <c r="C73" s="310" t="s">
        <v>2257</v>
      </c>
      <c r="D73" s="310" t="s">
        <v>2190</v>
      </c>
      <c r="E73" s="313">
        <v>33</v>
      </c>
      <c r="F73" s="313">
        <v>11979</v>
      </c>
      <c r="G73" s="310">
        <v>1</v>
      </c>
      <c r="H73" s="310">
        <v>363</v>
      </c>
      <c r="I73" s="313">
        <v>33</v>
      </c>
      <c r="J73" s="313">
        <v>11979</v>
      </c>
      <c r="K73" s="310">
        <v>1</v>
      </c>
      <c r="L73" s="310">
        <v>363</v>
      </c>
      <c r="M73" s="313">
        <v>23</v>
      </c>
      <c r="N73" s="313">
        <v>8349</v>
      </c>
      <c r="O73" s="333">
        <v>0.69696969696969702</v>
      </c>
      <c r="P73" s="314">
        <v>363</v>
      </c>
    </row>
    <row r="74" spans="1:16" ht="14.4" customHeight="1" x14ac:dyDescent="0.3">
      <c r="A74" s="309" t="s">
        <v>2187</v>
      </c>
      <c r="B74" s="310" t="s">
        <v>2188</v>
      </c>
      <c r="C74" s="310" t="s">
        <v>2258</v>
      </c>
      <c r="D74" s="310" t="s">
        <v>2190</v>
      </c>
      <c r="E74" s="313">
        <v>62</v>
      </c>
      <c r="F74" s="313">
        <v>36394</v>
      </c>
      <c r="G74" s="310">
        <v>1</v>
      </c>
      <c r="H74" s="310">
        <v>587</v>
      </c>
      <c r="I74" s="313">
        <v>68</v>
      </c>
      <c r="J74" s="313">
        <v>39916</v>
      </c>
      <c r="K74" s="310">
        <v>1.096774193548387</v>
      </c>
      <c r="L74" s="310">
        <v>587</v>
      </c>
      <c r="M74" s="313">
        <v>50</v>
      </c>
      <c r="N74" s="313">
        <v>29350</v>
      </c>
      <c r="O74" s="333">
        <v>0.80645161290322576</v>
      </c>
      <c r="P74" s="314">
        <v>587</v>
      </c>
    </row>
    <row r="75" spans="1:16" ht="14.4" customHeight="1" x14ac:dyDescent="0.3">
      <c r="A75" s="309" t="s">
        <v>2187</v>
      </c>
      <c r="B75" s="310" t="s">
        <v>2188</v>
      </c>
      <c r="C75" s="310" t="s">
        <v>2259</v>
      </c>
      <c r="D75" s="310" t="s">
        <v>2190</v>
      </c>
      <c r="E75" s="313">
        <v>8</v>
      </c>
      <c r="F75" s="313">
        <v>4800</v>
      </c>
      <c r="G75" s="310">
        <v>1</v>
      </c>
      <c r="H75" s="310">
        <v>600</v>
      </c>
      <c r="I75" s="313">
        <v>10</v>
      </c>
      <c r="J75" s="313">
        <v>6000</v>
      </c>
      <c r="K75" s="310">
        <v>1.25</v>
      </c>
      <c r="L75" s="310">
        <v>600</v>
      </c>
      <c r="M75" s="313">
        <v>2</v>
      </c>
      <c r="N75" s="313">
        <v>1200</v>
      </c>
      <c r="O75" s="333">
        <v>0.25</v>
      </c>
      <c r="P75" s="314">
        <v>600</v>
      </c>
    </row>
    <row r="76" spans="1:16" ht="14.4" customHeight="1" x14ac:dyDescent="0.3">
      <c r="A76" s="309" t="s">
        <v>2187</v>
      </c>
      <c r="B76" s="310" t="s">
        <v>2188</v>
      </c>
      <c r="C76" s="310" t="s">
        <v>2260</v>
      </c>
      <c r="D76" s="310" t="s">
        <v>2190</v>
      </c>
      <c r="E76" s="313">
        <v>2</v>
      </c>
      <c r="F76" s="313">
        <v>706</v>
      </c>
      <c r="G76" s="310">
        <v>1</v>
      </c>
      <c r="H76" s="310">
        <v>353</v>
      </c>
      <c r="I76" s="313">
        <v>1</v>
      </c>
      <c r="J76" s="313">
        <v>353</v>
      </c>
      <c r="K76" s="310">
        <v>0.5</v>
      </c>
      <c r="L76" s="310">
        <v>353</v>
      </c>
      <c r="M76" s="313"/>
      <c r="N76" s="313"/>
      <c r="O76" s="333"/>
      <c r="P76" s="314"/>
    </row>
    <row r="77" spans="1:16" ht="14.4" customHeight="1" x14ac:dyDescent="0.3">
      <c r="A77" s="309" t="s">
        <v>2187</v>
      </c>
      <c r="B77" s="310" t="s">
        <v>2188</v>
      </c>
      <c r="C77" s="310" t="s">
        <v>2261</v>
      </c>
      <c r="D77" s="310" t="s">
        <v>2190</v>
      </c>
      <c r="E77" s="313">
        <v>4</v>
      </c>
      <c r="F77" s="313">
        <v>3760</v>
      </c>
      <c r="G77" s="310">
        <v>1</v>
      </c>
      <c r="H77" s="310">
        <v>940</v>
      </c>
      <c r="I77" s="313"/>
      <c r="J77" s="313"/>
      <c r="K77" s="310"/>
      <c r="L77" s="310"/>
      <c r="M77" s="313">
        <v>1</v>
      </c>
      <c r="N77" s="313">
        <v>940</v>
      </c>
      <c r="O77" s="333">
        <v>0.25</v>
      </c>
      <c r="P77" s="314">
        <v>940</v>
      </c>
    </row>
    <row r="78" spans="1:16" ht="14.4" customHeight="1" x14ac:dyDescent="0.3">
      <c r="A78" s="309" t="s">
        <v>2187</v>
      </c>
      <c r="B78" s="310" t="s">
        <v>2188</v>
      </c>
      <c r="C78" s="310" t="s">
        <v>2262</v>
      </c>
      <c r="D78" s="310" t="s">
        <v>2190</v>
      </c>
      <c r="E78" s="313">
        <v>7</v>
      </c>
      <c r="F78" s="313">
        <v>2835</v>
      </c>
      <c r="G78" s="310">
        <v>1</v>
      </c>
      <c r="H78" s="310">
        <v>405</v>
      </c>
      <c r="I78" s="313">
        <v>3</v>
      </c>
      <c r="J78" s="313">
        <v>1215</v>
      </c>
      <c r="K78" s="310">
        <v>0.42857142857142855</v>
      </c>
      <c r="L78" s="310">
        <v>405</v>
      </c>
      <c r="M78" s="313">
        <v>2</v>
      </c>
      <c r="N78" s="313">
        <v>810</v>
      </c>
      <c r="O78" s="333">
        <v>0.2857142857142857</v>
      </c>
      <c r="P78" s="314">
        <v>405</v>
      </c>
    </row>
    <row r="79" spans="1:16" ht="14.4" customHeight="1" x14ac:dyDescent="0.3">
      <c r="A79" s="309" t="s">
        <v>2187</v>
      </c>
      <c r="B79" s="310" t="s">
        <v>2188</v>
      </c>
      <c r="C79" s="310" t="s">
        <v>2263</v>
      </c>
      <c r="D79" s="310" t="s">
        <v>2190</v>
      </c>
      <c r="E79" s="313">
        <v>3</v>
      </c>
      <c r="F79" s="313">
        <v>3366</v>
      </c>
      <c r="G79" s="310">
        <v>1</v>
      </c>
      <c r="H79" s="310">
        <v>1122</v>
      </c>
      <c r="I79" s="313">
        <v>3</v>
      </c>
      <c r="J79" s="313">
        <v>3366</v>
      </c>
      <c r="K79" s="310">
        <v>1</v>
      </c>
      <c r="L79" s="310">
        <v>1122</v>
      </c>
      <c r="M79" s="313"/>
      <c r="N79" s="313"/>
      <c r="O79" s="333"/>
      <c r="P79" s="314"/>
    </row>
    <row r="80" spans="1:16" ht="14.4" customHeight="1" x14ac:dyDescent="0.3">
      <c r="A80" s="309" t="s">
        <v>2187</v>
      </c>
      <c r="B80" s="310" t="s">
        <v>2188</v>
      </c>
      <c r="C80" s="310" t="s">
        <v>2264</v>
      </c>
      <c r="D80" s="310" t="s">
        <v>2190</v>
      </c>
      <c r="E80" s="313">
        <v>1</v>
      </c>
      <c r="F80" s="313">
        <v>4231</v>
      </c>
      <c r="G80" s="310">
        <v>1</v>
      </c>
      <c r="H80" s="310">
        <v>4231</v>
      </c>
      <c r="I80" s="313">
        <v>3</v>
      </c>
      <c r="J80" s="313">
        <v>12693</v>
      </c>
      <c r="K80" s="310">
        <v>3</v>
      </c>
      <c r="L80" s="310">
        <v>4231</v>
      </c>
      <c r="M80" s="313"/>
      <c r="N80" s="313"/>
      <c r="O80" s="333"/>
      <c r="P80" s="314"/>
    </row>
    <row r="81" spans="1:16" ht="14.4" customHeight="1" x14ac:dyDescent="0.3">
      <c r="A81" s="309" t="s">
        <v>2187</v>
      </c>
      <c r="B81" s="310" t="s">
        <v>2188</v>
      </c>
      <c r="C81" s="310" t="s">
        <v>2265</v>
      </c>
      <c r="D81" s="310" t="s">
        <v>2190</v>
      </c>
      <c r="E81" s="313"/>
      <c r="F81" s="313"/>
      <c r="G81" s="310"/>
      <c r="H81" s="310"/>
      <c r="I81" s="313"/>
      <c r="J81" s="313"/>
      <c r="K81" s="310"/>
      <c r="L81" s="310"/>
      <c r="M81" s="313">
        <v>1</v>
      </c>
      <c r="N81" s="313">
        <v>5422</v>
      </c>
      <c r="O81" s="333"/>
      <c r="P81" s="314">
        <v>5422</v>
      </c>
    </row>
    <row r="82" spans="1:16" ht="14.4" customHeight="1" x14ac:dyDescent="0.3">
      <c r="A82" s="309" t="s">
        <v>2187</v>
      </c>
      <c r="B82" s="310" t="s">
        <v>2188</v>
      </c>
      <c r="C82" s="310" t="s">
        <v>2266</v>
      </c>
      <c r="D82" s="310" t="s">
        <v>2190</v>
      </c>
      <c r="E82" s="313"/>
      <c r="F82" s="313"/>
      <c r="G82" s="310"/>
      <c r="H82" s="310"/>
      <c r="I82" s="313"/>
      <c r="J82" s="313"/>
      <c r="K82" s="310"/>
      <c r="L82" s="310"/>
      <c r="M82" s="313">
        <v>1</v>
      </c>
      <c r="N82" s="313">
        <v>4359</v>
      </c>
      <c r="O82" s="333"/>
      <c r="P82" s="314">
        <v>4359</v>
      </c>
    </row>
    <row r="83" spans="1:16" ht="14.4" customHeight="1" x14ac:dyDescent="0.3">
      <c r="A83" s="309" t="s">
        <v>2187</v>
      </c>
      <c r="B83" s="310" t="s">
        <v>2188</v>
      </c>
      <c r="C83" s="310" t="s">
        <v>2267</v>
      </c>
      <c r="D83" s="310" t="s">
        <v>2190</v>
      </c>
      <c r="E83" s="313">
        <v>4</v>
      </c>
      <c r="F83" s="313">
        <v>4032</v>
      </c>
      <c r="G83" s="310">
        <v>1</v>
      </c>
      <c r="H83" s="310">
        <v>1008</v>
      </c>
      <c r="I83" s="313">
        <v>7</v>
      </c>
      <c r="J83" s="313">
        <v>7056</v>
      </c>
      <c r="K83" s="310">
        <v>1.75</v>
      </c>
      <c r="L83" s="310">
        <v>1008</v>
      </c>
      <c r="M83" s="313">
        <v>4</v>
      </c>
      <c r="N83" s="313">
        <v>4032</v>
      </c>
      <c r="O83" s="333">
        <v>1</v>
      </c>
      <c r="P83" s="314">
        <v>1008</v>
      </c>
    </row>
    <row r="84" spans="1:16" ht="14.4" customHeight="1" x14ac:dyDescent="0.3">
      <c r="A84" s="309" t="s">
        <v>2187</v>
      </c>
      <c r="B84" s="310" t="s">
        <v>2188</v>
      </c>
      <c r="C84" s="310" t="s">
        <v>2268</v>
      </c>
      <c r="D84" s="310" t="s">
        <v>2190</v>
      </c>
      <c r="E84" s="313"/>
      <c r="F84" s="313"/>
      <c r="G84" s="310"/>
      <c r="H84" s="310"/>
      <c r="I84" s="313">
        <v>2</v>
      </c>
      <c r="J84" s="313">
        <v>16000</v>
      </c>
      <c r="K84" s="310"/>
      <c r="L84" s="310">
        <v>8000</v>
      </c>
      <c r="M84" s="313"/>
      <c r="N84" s="313"/>
      <c r="O84" s="333"/>
      <c r="P84" s="314"/>
    </row>
    <row r="85" spans="1:16" ht="14.4" customHeight="1" x14ac:dyDescent="0.3">
      <c r="A85" s="309" t="s">
        <v>2187</v>
      </c>
      <c r="B85" s="310" t="s">
        <v>2188</v>
      </c>
      <c r="C85" s="310" t="s">
        <v>2269</v>
      </c>
      <c r="D85" s="310" t="s">
        <v>2190</v>
      </c>
      <c r="E85" s="313"/>
      <c r="F85" s="313"/>
      <c r="G85" s="310"/>
      <c r="H85" s="310"/>
      <c r="I85" s="313"/>
      <c r="J85" s="313"/>
      <c r="K85" s="310"/>
      <c r="L85" s="310"/>
      <c r="M85" s="313">
        <v>1</v>
      </c>
      <c r="N85" s="313">
        <v>1014</v>
      </c>
      <c r="O85" s="333"/>
      <c r="P85" s="314">
        <v>1014</v>
      </c>
    </row>
    <row r="86" spans="1:16" ht="14.4" customHeight="1" x14ac:dyDescent="0.3">
      <c r="A86" s="309" t="s">
        <v>2187</v>
      </c>
      <c r="B86" s="310" t="s">
        <v>2188</v>
      </c>
      <c r="C86" s="310" t="s">
        <v>2270</v>
      </c>
      <c r="D86" s="310" t="s">
        <v>2190</v>
      </c>
      <c r="E86" s="313"/>
      <c r="F86" s="313"/>
      <c r="G86" s="310"/>
      <c r="H86" s="310"/>
      <c r="I86" s="313"/>
      <c r="J86" s="313"/>
      <c r="K86" s="310"/>
      <c r="L86" s="310"/>
      <c r="M86" s="313">
        <v>4</v>
      </c>
      <c r="N86" s="313">
        <v>2980</v>
      </c>
      <c r="O86" s="333"/>
      <c r="P86" s="314">
        <v>745</v>
      </c>
    </row>
    <row r="87" spans="1:16" ht="14.4" customHeight="1" x14ac:dyDescent="0.3">
      <c r="A87" s="309" t="s">
        <v>2187</v>
      </c>
      <c r="B87" s="310" t="s">
        <v>2188</v>
      </c>
      <c r="C87" s="310" t="s">
        <v>2271</v>
      </c>
      <c r="D87" s="310" t="s">
        <v>2190</v>
      </c>
      <c r="E87" s="313"/>
      <c r="F87" s="313"/>
      <c r="G87" s="310"/>
      <c r="H87" s="310"/>
      <c r="I87" s="313"/>
      <c r="J87" s="313"/>
      <c r="K87" s="310"/>
      <c r="L87" s="310"/>
      <c r="M87" s="313">
        <v>34</v>
      </c>
      <c r="N87" s="313">
        <v>19074</v>
      </c>
      <c r="O87" s="333"/>
      <c r="P87" s="314">
        <v>561</v>
      </c>
    </row>
    <row r="88" spans="1:16" ht="14.4" customHeight="1" x14ac:dyDescent="0.3">
      <c r="A88" s="309" t="s">
        <v>2187</v>
      </c>
      <c r="B88" s="310" t="s">
        <v>2188</v>
      </c>
      <c r="C88" s="310" t="s">
        <v>2272</v>
      </c>
      <c r="D88" s="310" t="s">
        <v>2190</v>
      </c>
      <c r="E88" s="313"/>
      <c r="F88" s="313"/>
      <c r="G88" s="310"/>
      <c r="H88" s="310"/>
      <c r="I88" s="313"/>
      <c r="J88" s="313"/>
      <c r="K88" s="310"/>
      <c r="L88" s="310"/>
      <c r="M88" s="313">
        <v>11</v>
      </c>
      <c r="N88" s="313">
        <v>5709</v>
      </c>
      <c r="O88" s="333"/>
      <c r="P88" s="314">
        <v>519</v>
      </c>
    </row>
    <row r="89" spans="1:16" ht="14.4" customHeight="1" x14ac:dyDescent="0.3">
      <c r="A89" s="309" t="s">
        <v>2187</v>
      </c>
      <c r="B89" s="310" t="s">
        <v>2188</v>
      </c>
      <c r="C89" s="310" t="s">
        <v>2273</v>
      </c>
      <c r="D89" s="310" t="s">
        <v>2190</v>
      </c>
      <c r="E89" s="313"/>
      <c r="F89" s="313"/>
      <c r="G89" s="310"/>
      <c r="H89" s="310"/>
      <c r="I89" s="313">
        <v>2</v>
      </c>
      <c r="J89" s="313">
        <v>10000</v>
      </c>
      <c r="K89" s="310"/>
      <c r="L89" s="310">
        <v>5000</v>
      </c>
      <c r="M89" s="313"/>
      <c r="N89" s="313"/>
      <c r="O89" s="333"/>
      <c r="P89" s="314"/>
    </row>
    <row r="90" spans="1:16" ht="14.4" customHeight="1" x14ac:dyDescent="0.3">
      <c r="A90" s="309" t="s">
        <v>2187</v>
      </c>
      <c r="B90" s="310" t="s">
        <v>2188</v>
      </c>
      <c r="C90" s="310" t="s">
        <v>2274</v>
      </c>
      <c r="D90" s="310" t="s">
        <v>2190</v>
      </c>
      <c r="E90" s="313">
        <v>1</v>
      </c>
      <c r="F90" s="313">
        <v>369</v>
      </c>
      <c r="G90" s="310">
        <v>1</v>
      </c>
      <c r="H90" s="310">
        <v>369</v>
      </c>
      <c r="I90" s="313"/>
      <c r="J90" s="313"/>
      <c r="K90" s="310"/>
      <c r="L90" s="310"/>
      <c r="M90" s="313"/>
      <c r="N90" s="313"/>
      <c r="O90" s="333"/>
      <c r="P90" s="314"/>
    </row>
    <row r="91" spans="1:16" ht="14.4" customHeight="1" x14ac:dyDescent="0.3">
      <c r="A91" s="309" t="s">
        <v>2187</v>
      </c>
      <c r="B91" s="310" t="s">
        <v>2188</v>
      </c>
      <c r="C91" s="310" t="s">
        <v>2275</v>
      </c>
      <c r="D91" s="310" t="s">
        <v>2190</v>
      </c>
      <c r="E91" s="313">
        <v>1</v>
      </c>
      <c r="F91" s="313">
        <v>258</v>
      </c>
      <c r="G91" s="310">
        <v>1</v>
      </c>
      <c r="H91" s="310">
        <v>258</v>
      </c>
      <c r="I91" s="313">
        <v>2</v>
      </c>
      <c r="J91" s="313">
        <v>516</v>
      </c>
      <c r="K91" s="310">
        <v>2</v>
      </c>
      <c r="L91" s="310">
        <v>258</v>
      </c>
      <c r="M91" s="313"/>
      <c r="N91" s="313"/>
      <c r="O91" s="333"/>
      <c r="P91" s="314"/>
    </row>
    <row r="92" spans="1:16" ht="14.4" customHeight="1" x14ac:dyDescent="0.3">
      <c r="A92" s="309" t="s">
        <v>2187</v>
      </c>
      <c r="B92" s="310" t="s">
        <v>2188</v>
      </c>
      <c r="C92" s="310" t="s">
        <v>2276</v>
      </c>
      <c r="D92" s="310" t="s">
        <v>2190</v>
      </c>
      <c r="E92" s="313">
        <v>1</v>
      </c>
      <c r="F92" s="313">
        <v>0</v>
      </c>
      <c r="G92" s="310"/>
      <c r="H92" s="310">
        <v>0</v>
      </c>
      <c r="I92" s="313"/>
      <c r="J92" s="313"/>
      <c r="K92" s="310"/>
      <c r="L92" s="310"/>
      <c r="M92" s="313"/>
      <c r="N92" s="313"/>
      <c r="O92" s="333"/>
      <c r="P92" s="314"/>
    </row>
    <row r="93" spans="1:16" ht="14.4" customHeight="1" x14ac:dyDescent="0.3">
      <c r="A93" s="309" t="s">
        <v>2187</v>
      </c>
      <c r="B93" s="310" t="s">
        <v>2188</v>
      </c>
      <c r="C93" s="310" t="s">
        <v>2277</v>
      </c>
      <c r="D93" s="310" t="s">
        <v>2190</v>
      </c>
      <c r="E93" s="313">
        <v>1</v>
      </c>
      <c r="F93" s="313">
        <v>14.99</v>
      </c>
      <c r="G93" s="310">
        <v>1</v>
      </c>
      <c r="H93" s="310">
        <v>14.99</v>
      </c>
      <c r="I93" s="313">
        <v>1</v>
      </c>
      <c r="J93" s="313">
        <v>14.99</v>
      </c>
      <c r="K93" s="310">
        <v>1</v>
      </c>
      <c r="L93" s="310">
        <v>14.99</v>
      </c>
      <c r="M93" s="313"/>
      <c r="N93" s="313"/>
      <c r="O93" s="333"/>
      <c r="P93" s="314"/>
    </row>
    <row r="94" spans="1:16" ht="14.4" customHeight="1" x14ac:dyDescent="0.3">
      <c r="A94" s="309" t="s">
        <v>2187</v>
      </c>
      <c r="B94" s="310" t="s">
        <v>2188</v>
      </c>
      <c r="C94" s="310" t="s">
        <v>2278</v>
      </c>
      <c r="D94" s="310" t="s">
        <v>2190</v>
      </c>
      <c r="E94" s="313">
        <v>1</v>
      </c>
      <c r="F94" s="313">
        <v>1260</v>
      </c>
      <c r="G94" s="310">
        <v>1</v>
      </c>
      <c r="H94" s="310">
        <v>1260</v>
      </c>
      <c r="I94" s="313">
        <v>1</v>
      </c>
      <c r="J94" s="313">
        <v>1260</v>
      </c>
      <c r="K94" s="310">
        <v>1</v>
      </c>
      <c r="L94" s="310">
        <v>1260</v>
      </c>
      <c r="M94" s="313"/>
      <c r="N94" s="313"/>
      <c r="O94" s="333"/>
      <c r="P94" s="314"/>
    </row>
    <row r="95" spans="1:16" ht="14.4" customHeight="1" x14ac:dyDescent="0.3">
      <c r="A95" s="309" t="s">
        <v>2187</v>
      </c>
      <c r="B95" s="310" t="s">
        <v>2279</v>
      </c>
      <c r="C95" s="310" t="s">
        <v>2280</v>
      </c>
      <c r="D95" s="310" t="s">
        <v>2281</v>
      </c>
      <c r="E95" s="313">
        <v>42</v>
      </c>
      <c r="F95" s="313">
        <v>0</v>
      </c>
      <c r="G95" s="310"/>
      <c r="H95" s="310">
        <v>0</v>
      </c>
      <c r="I95" s="313">
        <v>32</v>
      </c>
      <c r="J95" s="313">
        <v>0</v>
      </c>
      <c r="K95" s="310"/>
      <c r="L95" s="310">
        <v>0</v>
      </c>
      <c r="M95" s="313">
        <v>22</v>
      </c>
      <c r="N95" s="313">
        <v>0</v>
      </c>
      <c r="O95" s="333"/>
      <c r="P95" s="314">
        <v>0</v>
      </c>
    </row>
    <row r="96" spans="1:16" ht="14.4" customHeight="1" x14ac:dyDescent="0.3">
      <c r="A96" s="309" t="s">
        <v>2187</v>
      </c>
      <c r="B96" s="310" t="s">
        <v>2279</v>
      </c>
      <c r="C96" s="310" t="s">
        <v>2282</v>
      </c>
      <c r="D96" s="310" t="s">
        <v>2283</v>
      </c>
      <c r="E96" s="313">
        <v>10214</v>
      </c>
      <c r="F96" s="313">
        <v>0</v>
      </c>
      <c r="G96" s="310"/>
      <c r="H96" s="310">
        <v>0</v>
      </c>
      <c r="I96" s="313">
        <v>8919</v>
      </c>
      <c r="J96" s="313">
        <v>0</v>
      </c>
      <c r="K96" s="310"/>
      <c r="L96" s="310">
        <v>0</v>
      </c>
      <c r="M96" s="313">
        <v>8818</v>
      </c>
      <c r="N96" s="313">
        <v>0</v>
      </c>
      <c r="O96" s="333"/>
      <c r="P96" s="314">
        <v>0</v>
      </c>
    </row>
    <row r="97" spans="1:16" ht="14.4" customHeight="1" x14ac:dyDescent="0.3">
      <c r="A97" s="309" t="s">
        <v>2187</v>
      </c>
      <c r="B97" s="310" t="s">
        <v>2279</v>
      </c>
      <c r="C97" s="310" t="s">
        <v>2284</v>
      </c>
      <c r="D97" s="310" t="s">
        <v>2285</v>
      </c>
      <c r="E97" s="313">
        <v>3410</v>
      </c>
      <c r="F97" s="313">
        <v>265222.43</v>
      </c>
      <c r="G97" s="310">
        <v>1</v>
      </c>
      <c r="H97" s="310">
        <v>77.777838709677411</v>
      </c>
      <c r="I97" s="313">
        <v>3186</v>
      </c>
      <c r="J97" s="313">
        <v>247800.10000000003</v>
      </c>
      <c r="K97" s="310">
        <v>0.9343104955338809</v>
      </c>
      <c r="L97" s="310">
        <v>77.77780916509731</v>
      </c>
      <c r="M97" s="313">
        <v>3133</v>
      </c>
      <c r="N97" s="313">
        <v>243677.86000000002</v>
      </c>
      <c r="O97" s="333">
        <v>0.91876791868621377</v>
      </c>
      <c r="P97" s="314">
        <v>77.777804021704441</v>
      </c>
    </row>
    <row r="98" spans="1:16" ht="14.4" customHeight="1" x14ac:dyDescent="0.3">
      <c r="A98" s="309" t="s">
        <v>2187</v>
      </c>
      <c r="B98" s="310" t="s">
        <v>2279</v>
      </c>
      <c r="C98" s="310" t="s">
        <v>2286</v>
      </c>
      <c r="D98" s="310" t="s">
        <v>2287</v>
      </c>
      <c r="E98" s="313">
        <v>3006</v>
      </c>
      <c r="F98" s="313">
        <v>918500.02999999991</v>
      </c>
      <c r="G98" s="310">
        <v>1</v>
      </c>
      <c r="H98" s="310">
        <v>305.55556553559546</v>
      </c>
      <c r="I98" s="313">
        <v>2874</v>
      </c>
      <c r="J98" s="313">
        <v>878166.80000000028</v>
      </c>
      <c r="K98" s="310">
        <v>0.95608793828781946</v>
      </c>
      <c r="L98" s="310">
        <v>305.55560194850392</v>
      </c>
      <c r="M98" s="313">
        <v>2954</v>
      </c>
      <c r="N98" s="313">
        <v>902611.21</v>
      </c>
      <c r="O98" s="333">
        <v>0.98270133970491003</v>
      </c>
      <c r="P98" s="314">
        <v>305.55558903182123</v>
      </c>
    </row>
    <row r="99" spans="1:16" ht="14.4" customHeight="1" x14ac:dyDescent="0.3">
      <c r="A99" s="309" t="s">
        <v>2187</v>
      </c>
      <c r="B99" s="310" t="s">
        <v>2279</v>
      </c>
      <c r="C99" s="310" t="s">
        <v>2288</v>
      </c>
      <c r="D99" s="310" t="s">
        <v>2289</v>
      </c>
      <c r="E99" s="313">
        <v>51</v>
      </c>
      <c r="F99" s="313">
        <v>12750</v>
      </c>
      <c r="G99" s="310">
        <v>1</v>
      </c>
      <c r="H99" s="310">
        <v>250</v>
      </c>
      <c r="I99" s="313">
        <v>88</v>
      </c>
      <c r="J99" s="313">
        <v>22000</v>
      </c>
      <c r="K99" s="310">
        <v>1.7254901960784315</v>
      </c>
      <c r="L99" s="310">
        <v>250</v>
      </c>
      <c r="M99" s="313">
        <v>39</v>
      </c>
      <c r="N99" s="313">
        <v>9750</v>
      </c>
      <c r="O99" s="333">
        <v>0.76470588235294112</v>
      </c>
      <c r="P99" s="314">
        <v>250</v>
      </c>
    </row>
    <row r="100" spans="1:16" ht="14.4" customHeight="1" x14ac:dyDescent="0.3">
      <c r="A100" s="309" t="s">
        <v>2187</v>
      </c>
      <c r="B100" s="310" t="s">
        <v>2279</v>
      </c>
      <c r="C100" s="310" t="s">
        <v>2290</v>
      </c>
      <c r="D100" s="310" t="s">
        <v>2291</v>
      </c>
      <c r="E100" s="313">
        <v>524</v>
      </c>
      <c r="F100" s="313">
        <v>305666.53000000003</v>
      </c>
      <c r="G100" s="310">
        <v>1</v>
      </c>
      <c r="H100" s="310">
        <v>583.333072519084</v>
      </c>
      <c r="I100" s="313">
        <v>406</v>
      </c>
      <c r="J100" s="313">
        <v>236833.21999999988</v>
      </c>
      <c r="K100" s="310">
        <v>0.77480913595610179</v>
      </c>
      <c r="L100" s="310">
        <v>583.33305418719181</v>
      </c>
      <c r="M100" s="313">
        <v>287</v>
      </c>
      <c r="N100" s="313">
        <v>167416.53000000003</v>
      </c>
      <c r="O100" s="333">
        <v>0.54770972144055163</v>
      </c>
      <c r="P100" s="314">
        <v>583.33285714285728</v>
      </c>
    </row>
    <row r="101" spans="1:16" ht="14.4" customHeight="1" x14ac:dyDescent="0.3">
      <c r="A101" s="309" t="s">
        <v>2187</v>
      </c>
      <c r="B101" s="310" t="s">
        <v>2279</v>
      </c>
      <c r="C101" s="310" t="s">
        <v>2292</v>
      </c>
      <c r="D101" s="310" t="s">
        <v>2293</v>
      </c>
      <c r="E101" s="313">
        <v>5231</v>
      </c>
      <c r="F101" s="313">
        <v>406855.66000000003</v>
      </c>
      <c r="G101" s="310">
        <v>1</v>
      </c>
      <c r="H101" s="310">
        <v>77.777797744217168</v>
      </c>
      <c r="I101" s="313">
        <v>5788</v>
      </c>
      <c r="J101" s="313">
        <v>450177.95000000013</v>
      </c>
      <c r="K101" s="310">
        <v>1.1064807356987489</v>
      </c>
      <c r="L101" s="310">
        <v>77.777807532826557</v>
      </c>
      <c r="M101" s="313">
        <v>6269</v>
      </c>
      <c r="N101" s="313">
        <v>487588.96</v>
      </c>
      <c r="O101" s="333">
        <v>1.198432289230043</v>
      </c>
      <c r="P101" s="314">
        <v>77.777789121071947</v>
      </c>
    </row>
    <row r="102" spans="1:16" ht="14.4" customHeight="1" x14ac:dyDescent="0.3">
      <c r="A102" s="309" t="s">
        <v>2187</v>
      </c>
      <c r="B102" s="310" t="s">
        <v>2279</v>
      </c>
      <c r="C102" s="310" t="s">
        <v>2294</v>
      </c>
      <c r="D102" s="310" t="s">
        <v>2295</v>
      </c>
      <c r="E102" s="313">
        <v>1162</v>
      </c>
      <c r="F102" s="313">
        <v>216906.75000000003</v>
      </c>
      <c r="G102" s="310">
        <v>1</v>
      </c>
      <c r="H102" s="310">
        <v>186.66673838209985</v>
      </c>
      <c r="I102" s="313">
        <v>1129</v>
      </c>
      <c r="J102" s="313">
        <v>210746.79</v>
      </c>
      <c r="K102" s="310">
        <v>0.97160088378992349</v>
      </c>
      <c r="L102" s="310">
        <v>186.66677590788308</v>
      </c>
      <c r="M102" s="313">
        <v>859</v>
      </c>
      <c r="N102" s="313">
        <v>160346.71999999997</v>
      </c>
      <c r="O102" s="333">
        <v>0.73924264689780261</v>
      </c>
      <c r="P102" s="314">
        <v>186.66672875436552</v>
      </c>
    </row>
    <row r="103" spans="1:16" ht="14.4" customHeight="1" x14ac:dyDescent="0.3">
      <c r="A103" s="309" t="s">
        <v>2187</v>
      </c>
      <c r="B103" s="310" t="s">
        <v>2279</v>
      </c>
      <c r="C103" s="310" t="s">
        <v>2296</v>
      </c>
      <c r="D103" s="310" t="s">
        <v>2297</v>
      </c>
      <c r="E103" s="313">
        <v>114</v>
      </c>
      <c r="F103" s="313">
        <v>146299.91000000003</v>
      </c>
      <c r="G103" s="310">
        <v>1</v>
      </c>
      <c r="H103" s="310">
        <v>1283.3325438596494</v>
      </c>
      <c r="I103" s="313">
        <v>146</v>
      </c>
      <c r="J103" s="313">
        <v>187366.58</v>
      </c>
      <c r="K103" s="310">
        <v>1.2807019498508232</v>
      </c>
      <c r="L103" s="310">
        <v>1283.3327397260273</v>
      </c>
      <c r="M103" s="313">
        <v>113</v>
      </c>
      <c r="N103" s="313">
        <v>145016.61000000002</v>
      </c>
      <c r="O103" s="333">
        <v>0.99122829262164269</v>
      </c>
      <c r="P103" s="314">
        <v>1283.3328318584072</v>
      </c>
    </row>
    <row r="104" spans="1:16" ht="14.4" customHeight="1" x14ac:dyDescent="0.3">
      <c r="A104" s="309" t="s">
        <v>2187</v>
      </c>
      <c r="B104" s="310" t="s">
        <v>2279</v>
      </c>
      <c r="C104" s="310" t="s">
        <v>2298</v>
      </c>
      <c r="D104" s="310" t="s">
        <v>2299</v>
      </c>
      <c r="E104" s="313">
        <v>167</v>
      </c>
      <c r="F104" s="313">
        <v>77933.449999999983</v>
      </c>
      <c r="G104" s="310">
        <v>1</v>
      </c>
      <c r="H104" s="310">
        <v>466.66736526946096</v>
      </c>
      <c r="I104" s="313">
        <v>302</v>
      </c>
      <c r="J104" s="313">
        <v>140933.48000000001</v>
      </c>
      <c r="K104" s="310">
        <v>1.8083824083240256</v>
      </c>
      <c r="L104" s="310">
        <v>466.66715231788083</v>
      </c>
      <c r="M104" s="313">
        <v>366</v>
      </c>
      <c r="N104" s="313">
        <v>170800.16999999998</v>
      </c>
      <c r="O104" s="333">
        <v>2.1916156669568716</v>
      </c>
      <c r="P104" s="314">
        <v>466.66713114754094</v>
      </c>
    </row>
    <row r="105" spans="1:16" ht="14.4" customHeight="1" x14ac:dyDescent="0.3">
      <c r="A105" s="309" t="s">
        <v>2187</v>
      </c>
      <c r="B105" s="310" t="s">
        <v>2279</v>
      </c>
      <c r="C105" s="310" t="s">
        <v>2300</v>
      </c>
      <c r="D105" s="310" t="s">
        <v>2301</v>
      </c>
      <c r="E105" s="313">
        <v>440</v>
      </c>
      <c r="F105" s="313">
        <v>488888.87</v>
      </c>
      <c r="G105" s="310">
        <v>1</v>
      </c>
      <c r="H105" s="310">
        <v>1111.1110681818182</v>
      </c>
      <c r="I105" s="313">
        <v>297</v>
      </c>
      <c r="J105" s="313">
        <v>329999.94</v>
      </c>
      <c r="K105" s="310">
        <v>0.674999903352269</v>
      </c>
      <c r="L105" s="310">
        <v>1111.110909090909</v>
      </c>
      <c r="M105" s="313">
        <v>243</v>
      </c>
      <c r="N105" s="313">
        <v>269999.95</v>
      </c>
      <c r="O105" s="333">
        <v>0.55227264633780682</v>
      </c>
      <c r="P105" s="314">
        <v>1111.1109053497944</v>
      </c>
    </row>
    <row r="106" spans="1:16" ht="14.4" customHeight="1" x14ac:dyDescent="0.3">
      <c r="A106" s="309" t="s">
        <v>2187</v>
      </c>
      <c r="B106" s="310" t="s">
        <v>2279</v>
      </c>
      <c r="C106" s="310" t="s">
        <v>2302</v>
      </c>
      <c r="D106" s="310" t="s">
        <v>2303</v>
      </c>
      <c r="E106" s="313">
        <v>1797</v>
      </c>
      <c r="F106" s="313">
        <v>89850</v>
      </c>
      <c r="G106" s="310">
        <v>1</v>
      </c>
      <c r="H106" s="310">
        <v>50</v>
      </c>
      <c r="I106" s="313">
        <v>1554</v>
      </c>
      <c r="J106" s="313">
        <v>77700</v>
      </c>
      <c r="K106" s="310">
        <v>0.86477462437395658</v>
      </c>
      <c r="L106" s="310">
        <v>50</v>
      </c>
      <c r="M106" s="313">
        <v>1190</v>
      </c>
      <c r="N106" s="313">
        <v>59500</v>
      </c>
      <c r="O106" s="333">
        <v>0.66221480244852537</v>
      </c>
      <c r="P106" s="314">
        <v>50</v>
      </c>
    </row>
    <row r="107" spans="1:16" ht="14.4" customHeight="1" x14ac:dyDescent="0.3">
      <c r="A107" s="309" t="s">
        <v>2187</v>
      </c>
      <c r="B107" s="310" t="s">
        <v>2279</v>
      </c>
      <c r="C107" s="310" t="s">
        <v>2304</v>
      </c>
      <c r="D107" s="310" t="s">
        <v>2305</v>
      </c>
      <c r="E107" s="313">
        <v>2528</v>
      </c>
      <c r="F107" s="313">
        <v>1033671.27</v>
      </c>
      <c r="G107" s="310">
        <v>1</v>
      </c>
      <c r="H107" s="310">
        <v>408.88895174050634</v>
      </c>
      <c r="I107" s="313">
        <v>1681</v>
      </c>
      <c r="J107" s="313">
        <v>687342.38</v>
      </c>
      <c r="K107" s="310">
        <v>0.66495258207186114</v>
      </c>
      <c r="L107" s="310">
        <v>408.88898274836407</v>
      </c>
      <c r="M107" s="313">
        <v>1422</v>
      </c>
      <c r="N107" s="313">
        <v>581440.10999999987</v>
      </c>
      <c r="O107" s="333">
        <v>0.56250001995315191</v>
      </c>
      <c r="P107" s="314">
        <v>408.88896624472562</v>
      </c>
    </row>
    <row r="108" spans="1:16" ht="14.4" customHeight="1" x14ac:dyDescent="0.3">
      <c r="A108" s="309" t="s">
        <v>2187</v>
      </c>
      <c r="B108" s="310" t="s">
        <v>2279</v>
      </c>
      <c r="C108" s="310" t="s">
        <v>2306</v>
      </c>
      <c r="D108" s="310" t="s">
        <v>2307</v>
      </c>
      <c r="E108" s="313">
        <v>1696</v>
      </c>
      <c r="F108" s="313">
        <v>188444.18</v>
      </c>
      <c r="G108" s="310">
        <v>1</v>
      </c>
      <c r="H108" s="310">
        <v>111.11095518867924</v>
      </c>
      <c r="I108" s="313">
        <v>2343</v>
      </c>
      <c r="J108" s="313">
        <v>260333.21999999994</v>
      </c>
      <c r="K108" s="310">
        <v>1.3814871862850844</v>
      </c>
      <c r="L108" s="310">
        <v>111.1110627400768</v>
      </c>
      <c r="M108" s="313">
        <v>2677</v>
      </c>
      <c r="N108" s="313">
        <v>297444.36999999994</v>
      </c>
      <c r="O108" s="333">
        <v>1.5784216312756381</v>
      </c>
      <c r="P108" s="314">
        <v>111.11108330220394</v>
      </c>
    </row>
    <row r="109" spans="1:16" ht="14.4" customHeight="1" x14ac:dyDescent="0.3">
      <c r="A109" s="309" t="s">
        <v>2187</v>
      </c>
      <c r="B109" s="310" t="s">
        <v>2279</v>
      </c>
      <c r="C109" s="310" t="s">
        <v>2308</v>
      </c>
      <c r="D109" s="310" t="s">
        <v>2309</v>
      </c>
      <c r="E109" s="313">
        <v>233</v>
      </c>
      <c r="F109" s="313">
        <v>11391.14</v>
      </c>
      <c r="G109" s="310">
        <v>1</v>
      </c>
      <c r="H109" s="310">
        <v>48.88901287553648</v>
      </c>
      <c r="I109" s="313">
        <v>147</v>
      </c>
      <c r="J109" s="313">
        <v>7186.66</v>
      </c>
      <c r="K109" s="310">
        <v>0.63089910228475821</v>
      </c>
      <c r="L109" s="310">
        <v>48.888843537414964</v>
      </c>
      <c r="M109" s="313">
        <v>136</v>
      </c>
      <c r="N109" s="313">
        <v>6648.9399999999987</v>
      </c>
      <c r="O109" s="333">
        <v>0.58369399375303954</v>
      </c>
      <c r="P109" s="314">
        <v>48.88926470588234</v>
      </c>
    </row>
    <row r="110" spans="1:16" ht="14.4" customHeight="1" x14ac:dyDescent="0.3">
      <c r="A110" s="309" t="s">
        <v>2187</v>
      </c>
      <c r="B110" s="310" t="s">
        <v>2279</v>
      </c>
      <c r="C110" s="310" t="s">
        <v>2310</v>
      </c>
      <c r="D110" s="310" t="s">
        <v>2311</v>
      </c>
      <c r="E110" s="313">
        <v>1</v>
      </c>
      <c r="F110" s="313">
        <v>201.11</v>
      </c>
      <c r="G110" s="310">
        <v>1</v>
      </c>
      <c r="H110" s="310">
        <v>201.11</v>
      </c>
      <c r="I110" s="313"/>
      <c r="J110" s="313"/>
      <c r="K110" s="310"/>
      <c r="L110" s="310"/>
      <c r="M110" s="313">
        <v>8</v>
      </c>
      <c r="N110" s="313">
        <v>1608.88</v>
      </c>
      <c r="O110" s="333">
        <v>8</v>
      </c>
      <c r="P110" s="314">
        <v>201.11</v>
      </c>
    </row>
    <row r="111" spans="1:16" ht="14.4" customHeight="1" x14ac:dyDescent="0.3">
      <c r="A111" s="309" t="s">
        <v>2187</v>
      </c>
      <c r="B111" s="310" t="s">
        <v>2279</v>
      </c>
      <c r="C111" s="310" t="s">
        <v>2312</v>
      </c>
      <c r="D111" s="310" t="s">
        <v>2313</v>
      </c>
      <c r="E111" s="313">
        <v>1438</v>
      </c>
      <c r="F111" s="313">
        <v>0</v>
      </c>
      <c r="G111" s="310"/>
      <c r="H111" s="310">
        <v>0</v>
      </c>
      <c r="I111" s="313">
        <v>1389</v>
      </c>
      <c r="J111" s="313">
        <v>0</v>
      </c>
      <c r="K111" s="310"/>
      <c r="L111" s="310">
        <v>0</v>
      </c>
      <c r="M111" s="313">
        <v>1271</v>
      </c>
      <c r="N111" s="313">
        <v>0</v>
      </c>
      <c r="O111" s="333"/>
      <c r="P111" s="314">
        <v>0</v>
      </c>
    </row>
    <row r="112" spans="1:16" ht="14.4" customHeight="1" x14ac:dyDescent="0.3">
      <c r="A112" s="309" t="s">
        <v>2187</v>
      </c>
      <c r="B112" s="310" t="s">
        <v>2279</v>
      </c>
      <c r="C112" s="310" t="s">
        <v>2314</v>
      </c>
      <c r="D112" s="310" t="s">
        <v>2315</v>
      </c>
      <c r="E112" s="313">
        <v>488</v>
      </c>
      <c r="F112" s="313">
        <v>49593.31</v>
      </c>
      <c r="G112" s="310">
        <v>1</v>
      </c>
      <c r="H112" s="310">
        <v>101.62563524590163</v>
      </c>
      <c r="I112" s="313">
        <v>433</v>
      </c>
      <c r="J112" s="313">
        <v>43781.100000000006</v>
      </c>
      <c r="K112" s="310">
        <v>0.88280253929411057</v>
      </c>
      <c r="L112" s="310">
        <v>101.11108545034644</v>
      </c>
      <c r="M112" s="313">
        <v>395</v>
      </c>
      <c r="N112" s="313">
        <v>39938.83</v>
      </c>
      <c r="O112" s="333">
        <v>0.80532696849635577</v>
      </c>
      <c r="P112" s="314">
        <v>101.11096202531645</v>
      </c>
    </row>
    <row r="113" spans="1:16" ht="14.4" customHeight="1" x14ac:dyDescent="0.3">
      <c r="A113" s="309" t="s">
        <v>2187</v>
      </c>
      <c r="B113" s="310" t="s">
        <v>2279</v>
      </c>
      <c r="C113" s="310" t="s">
        <v>2316</v>
      </c>
      <c r="D113" s="310" t="s">
        <v>2317</v>
      </c>
      <c r="E113" s="313">
        <v>1732</v>
      </c>
      <c r="F113" s="313">
        <v>182822.32999999996</v>
      </c>
      <c r="G113" s="310">
        <v>1</v>
      </c>
      <c r="H113" s="310">
        <v>105.55561778290991</v>
      </c>
      <c r="I113" s="313">
        <v>1548</v>
      </c>
      <c r="J113" s="313">
        <v>163400.04999999996</v>
      </c>
      <c r="K113" s="310">
        <v>0.89376418077594788</v>
      </c>
      <c r="L113" s="310">
        <v>105.55558785529713</v>
      </c>
      <c r="M113" s="313">
        <v>1454</v>
      </c>
      <c r="N113" s="313">
        <v>153477.81999999998</v>
      </c>
      <c r="O113" s="333">
        <v>0.83949165290695082</v>
      </c>
      <c r="P113" s="314">
        <v>105.55558459422282</v>
      </c>
    </row>
    <row r="114" spans="1:16" ht="14.4" customHeight="1" x14ac:dyDescent="0.3">
      <c r="A114" s="309" t="s">
        <v>2187</v>
      </c>
      <c r="B114" s="310" t="s">
        <v>2279</v>
      </c>
      <c r="C114" s="310" t="s">
        <v>2318</v>
      </c>
      <c r="D114" s="310" t="s">
        <v>2319</v>
      </c>
      <c r="E114" s="313">
        <v>3864</v>
      </c>
      <c r="F114" s="313">
        <v>343466.75000000006</v>
      </c>
      <c r="G114" s="310">
        <v>1</v>
      </c>
      <c r="H114" s="310">
        <v>88.888910455486553</v>
      </c>
      <c r="I114" s="313">
        <v>4093</v>
      </c>
      <c r="J114" s="313">
        <v>363822.3000000001</v>
      </c>
      <c r="K114" s="310">
        <v>1.059264979797899</v>
      </c>
      <c r="L114" s="310">
        <v>88.888907891522138</v>
      </c>
      <c r="M114" s="313">
        <v>4408</v>
      </c>
      <c r="N114" s="313">
        <v>391822.37</v>
      </c>
      <c r="O114" s="333">
        <v>1.1407869029534881</v>
      </c>
      <c r="P114" s="314">
        <v>88.888922413793097</v>
      </c>
    </row>
    <row r="115" spans="1:16" ht="14.4" customHeight="1" x14ac:dyDescent="0.3">
      <c r="A115" s="309" t="s">
        <v>2187</v>
      </c>
      <c r="B115" s="310" t="s">
        <v>2279</v>
      </c>
      <c r="C115" s="310" t="s">
        <v>2320</v>
      </c>
      <c r="D115" s="310" t="s">
        <v>2321</v>
      </c>
      <c r="E115" s="313">
        <v>343</v>
      </c>
      <c r="F115" s="313">
        <v>100232.18</v>
      </c>
      <c r="G115" s="310">
        <v>1</v>
      </c>
      <c r="H115" s="310">
        <v>292.22209912536442</v>
      </c>
      <c r="I115" s="313">
        <v>503</v>
      </c>
      <c r="J115" s="313">
        <v>146987.73000000001</v>
      </c>
      <c r="K115" s="310">
        <v>1.4664724442788735</v>
      </c>
      <c r="L115" s="310">
        <v>292.22212723658055</v>
      </c>
      <c r="M115" s="313">
        <v>552</v>
      </c>
      <c r="N115" s="313">
        <v>161306.61000000002</v>
      </c>
      <c r="O115" s="333">
        <v>1.6093295586307714</v>
      </c>
      <c r="P115" s="314">
        <v>292.22211956521744</v>
      </c>
    </row>
    <row r="116" spans="1:16" ht="14.4" customHeight="1" x14ac:dyDescent="0.3">
      <c r="A116" s="309" t="s">
        <v>2187</v>
      </c>
      <c r="B116" s="310" t="s">
        <v>2279</v>
      </c>
      <c r="C116" s="310" t="s">
        <v>2322</v>
      </c>
      <c r="D116" s="310" t="s">
        <v>2323</v>
      </c>
      <c r="E116" s="313">
        <v>1015</v>
      </c>
      <c r="F116" s="313">
        <v>98116.709999999992</v>
      </c>
      <c r="G116" s="310">
        <v>1</v>
      </c>
      <c r="H116" s="310">
        <v>96.666709359605903</v>
      </c>
      <c r="I116" s="313">
        <v>1064</v>
      </c>
      <c r="J116" s="313">
        <v>102853.38</v>
      </c>
      <c r="K116" s="310">
        <v>1.0482758747210339</v>
      </c>
      <c r="L116" s="310">
        <v>96.666710526315796</v>
      </c>
      <c r="M116" s="313">
        <v>1098</v>
      </c>
      <c r="N116" s="313">
        <v>106140.05999999998</v>
      </c>
      <c r="O116" s="333">
        <v>1.0817735327652138</v>
      </c>
      <c r="P116" s="314">
        <v>96.666721311475399</v>
      </c>
    </row>
    <row r="117" spans="1:16" ht="14.4" customHeight="1" x14ac:dyDescent="0.3">
      <c r="A117" s="309" t="s">
        <v>2187</v>
      </c>
      <c r="B117" s="310" t="s">
        <v>2279</v>
      </c>
      <c r="C117" s="310" t="s">
        <v>2324</v>
      </c>
      <c r="D117" s="310" t="s">
        <v>2325</v>
      </c>
      <c r="E117" s="313">
        <v>4</v>
      </c>
      <c r="F117" s="313">
        <v>888.88</v>
      </c>
      <c r="G117" s="310">
        <v>1</v>
      </c>
      <c r="H117" s="310">
        <v>222.22</v>
      </c>
      <c r="I117" s="313">
        <v>3</v>
      </c>
      <c r="J117" s="313">
        <v>666.66</v>
      </c>
      <c r="K117" s="310">
        <v>0.75</v>
      </c>
      <c r="L117" s="310">
        <v>222.22</v>
      </c>
      <c r="M117" s="313">
        <v>1</v>
      </c>
      <c r="N117" s="313">
        <v>222.22</v>
      </c>
      <c r="O117" s="333">
        <v>0.25</v>
      </c>
      <c r="P117" s="314">
        <v>222.22</v>
      </c>
    </row>
    <row r="118" spans="1:16" ht="14.4" customHeight="1" x14ac:dyDescent="0.3">
      <c r="A118" s="309" t="s">
        <v>2187</v>
      </c>
      <c r="B118" s="310" t="s">
        <v>2279</v>
      </c>
      <c r="C118" s="310" t="s">
        <v>2326</v>
      </c>
      <c r="D118" s="310" t="s">
        <v>2299</v>
      </c>
      <c r="E118" s="313">
        <v>205</v>
      </c>
      <c r="F118" s="313">
        <v>205000</v>
      </c>
      <c r="G118" s="310">
        <v>1</v>
      </c>
      <c r="H118" s="310">
        <v>1000</v>
      </c>
      <c r="I118" s="313">
        <v>195</v>
      </c>
      <c r="J118" s="313">
        <v>195000</v>
      </c>
      <c r="K118" s="310">
        <v>0.95121951219512191</v>
      </c>
      <c r="L118" s="310">
        <v>1000</v>
      </c>
      <c r="M118" s="313">
        <v>102</v>
      </c>
      <c r="N118" s="313">
        <v>102000</v>
      </c>
      <c r="O118" s="333">
        <v>0.4975609756097561</v>
      </c>
      <c r="P118" s="314">
        <v>1000</v>
      </c>
    </row>
    <row r="119" spans="1:16" ht="14.4" customHeight="1" x14ac:dyDescent="0.3">
      <c r="A119" s="309" t="s">
        <v>2187</v>
      </c>
      <c r="B119" s="310" t="s">
        <v>2279</v>
      </c>
      <c r="C119" s="310" t="s">
        <v>2327</v>
      </c>
      <c r="D119" s="310" t="s">
        <v>2328</v>
      </c>
      <c r="E119" s="313">
        <v>47</v>
      </c>
      <c r="F119" s="313">
        <v>3603.33</v>
      </c>
      <c r="G119" s="310">
        <v>1</v>
      </c>
      <c r="H119" s="310">
        <v>76.666595744680848</v>
      </c>
      <c r="I119" s="313">
        <v>122</v>
      </c>
      <c r="J119" s="313">
        <v>9353.34</v>
      </c>
      <c r="K119" s="310">
        <v>2.5957489322376803</v>
      </c>
      <c r="L119" s="310">
        <v>76.666721311475413</v>
      </c>
      <c r="M119" s="313">
        <v>106</v>
      </c>
      <c r="N119" s="313">
        <v>8126.71</v>
      </c>
      <c r="O119" s="333">
        <v>2.2553332611778552</v>
      </c>
      <c r="P119" s="314">
        <v>76.667075471698112</v>
      </c>
    </row>
    <row r="120" spans="1:16" ht="14.4" customHeight="1" x14ac:dyDescent="0.3">
      <c r="A120" s="309" t="s">
        <v>2187</v>
      </c>
      <c r="B120" s="310" t="s">
        <v>2279</v>
      </c>
      <c r="C120" s="310" t="s">
        <v>2329</v>
      </c>
      <c r="D120" s="310" t="s">
        <v>2330</v>
      </c>
      <c r="E120" s="313">
        <v>2244</v>
      </c>
      <c r="F120" s="313">
        <v>209440.02000000002</v>
      </c>
      <c r="G120" s="310">
        <v>1</v>
      </c>
      <c r="H120" s="310">
        <v>93.333342245989314</v>
      </c>
      <c r="I120" s="313">
        <v>1846</v>
      </c>
      <c r="J120" s="313">
        <v>172293.31</v>
      </c>
      <c r="K120" s="310">
        <v>0.82263795620340363</v>
      </c>
      <c r="L120" s="310">
        <v>93.333320693391116</v>
      </c>
      <c r="M120" s="313">
        <v>3840</v>
      </c>
      <c r="N120" s="313">
        <v>358400</v>
      </c>
      <c r="O120" s="333">
        <v>1.7112297831140388</v>
      </c>
      <c r="P120" s="314">
        <v>93.333333333333329</v>
      </c>
    </row>
    <row r="121" spans="1:16" ht="14.4" customHeight="1" x14ac:dyDescent="0.3">
      <c r="A121" s="309" t="s">
        <v>2187</v>
      </c>
      <c r="B121" s="310" t="s">
        <v>2279</v>
      </c>
      <c r="C121" s="310" t="s">
        <v>2331</v>
      </c>
      <c r="D121" s="310" t="s">
        <v>2332</v>
      </c>
      <c r="E121" s="313">
        <v>187</v>
      </c>
      <c r="F121" s="313">
        <v>11012.330000000002</v>
      </c>
      <c r="G121" s="310">
        <v>1</v>
      </c>
      <c r="H121" s="310">
        <v>58.889465240641719</v>
      </c>
      <c r="I121" s="313">
        <v>183</v>
      </c>
      <c r="J121" s="313">
        <v>10776.730000000001</v>
      </c>
      <c r="K121" s="310">
        <v>0.97860579913605927</v>
      </c>
      <c r="L121" s="310">
        <v>58.889234972677606</v>
      </c>
      <c r="M121" s="313">
        <v>236</v>
      </c>
      <c r="N121" s="313">
        <v>13897.82</v>
      </c>
      <c r="O121" s="333">
        <v>1.2620235681277256</v>
      </c>
      <c r="P121" s="314">
        <v>58.889067796610171</v>
      </c>
    </row>
    <row r="122" spans="1:16" ht="14.4" customHeight="1" x14ac:dyDescent="0.3">
      <c r="A122" s="309" t="s">
        <v>2187</v>
      </c>
      <c r="B122" s="310" t="s">
        <v>2279</v>
      </c>
      <c r="C122" s="310" t="s">
        <v>2333</v>
      </c>
      <c r="D122" s="310" t="s">
        <v>2334</v>
      </c>
      <c r="E122" s="313">
        <v>1364</v>
      </c>
      <c r="F122" s="313">
        <v>401622.04</v>
      </c>
      <c r="G122" s="310">
        <v>1</v>
      </c>
      <c r="H122" s="310">
        <v>294.44431085043988</v>
      </c>
      <c r="I122" s="313">
        <v>1169</v>
      </c>
      <c r="J122" s="313">
        <v>344205.40000000008</v>
      </c>
      <c r="K122" s="310">
        <v>0.85703812470052709</v>
      </c>
      <c r="L122" s="310">
        <v>294.44431137724558</v>
      </c>
      <c r="M122" s="313">
        <v>1209</v>
      </c>
      <c r="N122" s="313">
        <v>355983.28</v>
      </c>
      <c r="O122" s="333">
        <v>0.88636390572589108</v>
      </c>
      <c r="P122" s="314">
        <v>294.44440033085198</v>
      </c>
    </row>
    <row r="123" spans="1:16" ht="14.4" customHeight="1" x14ac:dyDescent="0.3">
      <c r="A123" s="309" t="s">
        <v>2187</v>
      </c>
      <c r="B123" s="310" t="s">
        <v>2279</v>
      </c>
      <c r="C123" s="310" t="s">
        <v>2335</v>
      </c>
      <c r="D123" s="310" t="s">
        <v>2336</v>
      </c>
      <c r="E123" s="313">
        <v>1594</v>
      </c>
      <c r="F123" s="313">
        <v>120435.57</v>
      </c>
      <c r="G123" s="310">
        <v>1</v>
      </c>
      <c r="H123" s="310">
        <v>75.555564617314928</v>
      </c>
      <c r="I123" s="313">
        <v>1584</v>
      </c>
      <c r="J123" s="313">
        <v>119679.98000000003</v>
      </c>
      <c r="K123" s="310">
        <v>0.99372618903202781</v>
      </c>
      <c r="L123" s="310">
        <v>75.55554292929294</v>
      </c>
      <c r="M123" s="313">
        <v>1743</v>
      </c>
      <c r="N123" s="313">
        <v>131693.33000000002</v>
      </c>
      <c r="O123" s="333">
        <v>1.0934753744263428</v>
      </c>
      <c r="P123" s="314">
        <v>75.555553643144009</v>
      </c>
    </row>
    <row r="124" spans="1:16" ht="14.4" customHeight="1" x14ac:dyDescent="0.3">
      <c r="A124" s="309" t="s">
        <v>2187</v>
      </c>
      <c r="B124" s="310" t="s">
        <v>2279</v>
      </c>
      <c r="C124" s="310" t="s">
        <v>2337</v>
      </c>
      <c r="D124" s="310" t="s">
        <v>2338</v>
      </c>
      <c r="E124" s="313">
        <v>3499</v>
      </c>
      <c r="F124" s="313">
        <v>2760322.1899999995</v>
      </c>
      <c r="G124" s="310">
        <v>1</v>
      </c>
      <c r="H124" s="310">
        <v>788.88887967990843</v>
      </c>
      <c r="I124" s="313">
        <v>3548</v>
      </c>
      <c r="J124" s="313">
        <v>2759555.57</v>
      </c>
      <c r="K124" s="310">
        <v>0.9997222715512063</v>
      </c>
      <c r="L124" s="310">
        <v>777.77778184892895</v>
      </c>
      <c r="M124" s="313">
        <v>3490</v>
      </c>
      <c r="N124" s="313">
        <v>2714444.4499999997</v>
      </c>
      <c r="O124" s="333">
        <v>0.98337957062903592</v>
      </c>
      <c r="P124" s="314">
        <v>777.77777936962741</v>
      </c>
    </row>
    <row r="125" spans="1:16" ht="14.4" customHeight="1" x14ac:dyDescent="0.3">
      <c r="A125" s="309" t="s">
        <v>2187</v>
      </c>
      <c r="B125" s="310" t="s">
        <v>2279</v>
      </c>
      <c r="C125" s="310" t="s">
        <v>2339</v>
      </c>
      <c r="D125" s="310" t="s">
        <v>2340</v>
      </c>
      <c r="E125" s="313">
        <v>288</v>
      </c>
      <c r="F125" s="313">
        <v>224000.04</v>
      </c>
      <c r="G125" s="310">
        <v>1</v>
      </c>
      <c r="H125" s="310">
        <v>777.77791666666667</v>
      </c>
      <c r="I125" s="313">
        <v>287</v>
      </c>
      <c r="J125" s="313">
        <v>223222.36</v>
      </c>
      <c r="K125" s="310">
        <v>0.99652821490567578</v>
      </c>
      <c r="L125" s="310">
        <v>777.77825783972116</v>
      </c>
      <c r="M125" s="313">
        <v>318</v>
      </c>
      <c r="N125" s="313">
        <v>247333.37</v>
      </c>
      <c r="O125" s="333">
        <v>1.1041666331845297</v>
      </c>
      <c r="P125" s="314">
        <v>777.77789308176102</v>
      </c>
    </row>
    <row r="126" spans="1:16" ht="14.4" customHeight="1" x14ac:dyDescent="0.3">
      <c r="A126" s="309" t="s">
        <v>2187</v>
      </c>
      <c r="B126" s="310" t="s">
        <v>2279</v>
      </c>
      <c r="C126" s="310" t="s">
        <v>2341</v>
      </c>
      <c r="D126" s="310" t="s">
        <v>2342</v>
      </c>
      <c r="E126" s="313">
        <v>6</v>
      </c>
      <c r="F126" s="313">
        <v>66.66</v>
      </c>
      <c r="G126" s="310">
        <v>1</v>
      </c>
      <c r="H126" s="310">
        <v>11.11</v>
      </c>
      <c r="I126" s="313">
        <v>2</v>
      </c>
      <c r="J126" s="313">
        <v>22.22</v>
      </c>
      <c r="K126" s="310">
        <v>0.33333333333333331</v>
      </c>
      <c r="L126" s="310">
        <v>11.11</v>
      </c>
      <c r="M126" s="313">
        <v>1</v>
      </c>
      <c r="N126" s="313">
        <v>11.11</v>
      </c>
      <c r="O126" s="333">
        <v>0.16666666666666666</v>
      </c>
      <c r="P126" s="314">
        <v>11.11</v>
      </c>
    </row>
    <row r="127" spans="1:16" ht="14.4" customHeight="1" x14ac:dyDescent="0.3">
      <c r="A127" s="309" t="s">
        <v>2187</v>
      </c>
      <c r="B127" s="310" t="s">
        <v>2279</v>
      </c>
      <c r="C127" s="310" t="s">
        <v>2343</v>
      </c>
      <c r="D127" s="310" t="s">
        <v>2344</v>
      </c>
      <c r="E127" s="313">
        <v>51</v>
      </c>
      <c r="F127" s="313">
        <v>5950.1100000000015</v>
      </c>
      <c r="G127" s="310">
        <v>1</v>
      </c>
      <c r="H127" s="310">
        <v>116.6688235294118</v>
      </c>
      <c r="I127" s="313">
        <v>51</v>
      </c>
      <c r="J127" s="313">
        <v>5950.1100000000006</v>
      </c>
      <c r="K127" s="310">
        <v>0.99999999999999989</v>
      </c>
      <c r="L127" s="310">
        <v>116.66882352941178</v>
      </c>
      <c r="M127" s="313">
        <v>45</v>
      </c>
      <c r="N127" s="313">
        <v>5250.06</v>
      </c>
      <c r="O127" s="333">
        <v>0.88234671291791233</v>
      </c>
      <c r="P127" s="314">
        <v>116.66800000000001</v>
      </c>
    </row>
    <row r="128" spans="1:16" ht="14.4" customHeight="1" x14ac:dyDescent="0.3">
      <c r="A128" s="309" t="s">
        <v>2187</v>
      </c>
      <c r="B128" s="310" t="s">
        <v>2279</v>
      </c>
      <c r="C128" s="310" t="s">
        <v>2345</v>
      </c>
      <c r="D128" s="310" t="s">
        <v>2190</v>
      </c>
      <c r="E128" s="313">
        <v>484</v>
      </c>
      <c r="F128" s="313">
        <v>38720</v>
      </c>
      <c r="G128" s="310">
        <v>1</v>
      </c>
      <c r="H128" s="310">
        <v>80</v>
      </c>
      <c r="I128" s="313"/>
      <c r="J128" s="313"/>
      <c r="K128" s="310"/>
      <c r="L128" s="310"/>
      <c r="M128" s="313"/>
      <c r="N128" s="313"/>
      <c r="O128" s="333"/>
      <c r="P128" s="314"/>
    </row>
    <row r="129" spans="1:16" ht="14.4" customHeight="1" x14ac:dyDescent="0.3">
      <c r="A129" s="309" t="s">
        <v>2187</v>
      </c>
      <c r="B129" s="310" t="s">
        <v>2279</v>
      </c>
      <c r="C129" s="310" t="s">
        <v>2346</v>
      </c>
      <c r="D129" s="310" t="s">
        <v>2347</v>
      </c>
      <c r="E129" s="313">
        <v>2463</v>
      </c>
      <c r="F129" s="313">
        <v>344820</v>
      </c>
      <c r="G129" s="310">
        <v>1</v>
      </c>
      <c r="H129" s="310">
        <v>140</v>
      </c>
      <c r="I129" s="313">
        <v>1928</v>
      </c>
      <c r="J129" s="313">
        <v>269920</v>
      </c>
      <c r="K129" s="310">
        <v>0.78278522127486805</v>
      </c>
      <c r="L129" s="310">
        <v>140</v>
      </c>
      <c r="M129" s="313">
        <v>1950</v>
      </c>
      <c r="N129" s="313">
        <v>273000</v>
      </c>
      <c r="O129" s="333">
        <v>0.79171741778319127</v>
      </c>
      <c r="P129" s="314">
        <v>140</v>
      </c>
    </row>
    <row r="130" spans="1:16" ht="14.4" customHeight="1" x14ac:dyDescent="0.3">
      <c r="A130" s="309" t="s">
        <v>2187</v>
      </c>
      <c r="B130" s="310" t="s">
        <v>2279</v>
      </c>
      <c r="C130" s="310" t="s">
        <v>2348</v>
      </c>
      <c r="D130" s="310" t="s">
        <v>2349</v>
      </c>
      <c r="E130" s="313">
        <v>4072</v>
      </c>
      <c r="F130" s="313">
        <v>1855022.38</v>
      </c>
      <c r="G130" s="310">
        <v>1</v>
      </c>
      <c r="H130" s="310">
        <v>455.55559430255403</v>
      </c>
      <c r="I130" s="313">
        <v>3941</v>
      </c>
      <c r="J130" s="313">
        <v>1795344.57</v>
      </c>
      <c r="K130" s="310">
        <v>0.96782906198684249</v>
      </c>
      <c r="L130" s="310">
        <v>455.55558741436187</v>
      </c>
      <c r="M130" s="313">
        <v>3671</v>
      </c>
      <c r="N130" s="313">
        <v>1672344.52</v>
      </c>
      <c r="O130" s="333">
        <v>0.90152255737205722</v>
      </c>
      <c r="P130" s="314">
        <v>455.55557613729229</v>
      </c>
    </row>
    <row r="131" spans="1:16" ht="14.4" customHeight="1" x14ac:dyDescent="0.3">
      <c r="A131" s="309" t="s">
        <v>2187</v>
      </c>
      <c r="B131" s="310" t="s">
        <v>2279</v>
      </c>
      <c r="C131" s="310" t="s">
        <v>2350</v>
      </c>
      <c r="D131" s="310" t="s">
        <v>2305</v>
      </c>
      <c r="E131" s="313">
        <v>3180</v>
      </c>
      <c r="F131" s="313">
        <v>1187200</v>
      </c>
      <c r="G131" s="310">
        <v>1</v>
      </c>
      <c r="H131" s="310">
        <v>373.33333333333331</v>
      </c>
      <c r="I131" s="313">
        <v>3864</v>
      </c>
      <c r="J131" s="313">
        <v>1442559.99</v>
      </c>
      <c r="K131" s="310">
        <v>1.2150943311994609</v>
      </c>
      <c r="L131" s="310">
        <v>373.33333074534158</v>
      </c>
      <c r="M131" s="313">
        <v>3920</v>
      </c>
      <c r="N131" s="313">
        <v>1463466.58</v>
      </c>
      <c r="O131" s="333">
        <v>1.2327043295148248</v>
      </c>
      <c r="P131" s="314">
        <v>373.33331122448982</v>
      </c>
    </row>
    <row r="132" spans="1:16" ht="14.4" customHeight="1" x14ac:dyDescent="0.3">
      <c r="A132" s="309" t="s">
        <v>2187</v>
      </c>
      <c r="B132" s="310" t="s">
        <v>2279</v>
      </c>
      <c r="C132" s="310" t="s">
        <v>2351</v>
      </c>
      <c r="D132" s="310" t="s">
        <v>2352</v>
      </c>
      <c r="E132" s="313">
        <v>6017</v>
      </c>
      <c r="F132" s="313">
        <v>1470822.1099999999</v>
      </c>
      <c r="G132" s="310">
        <v>1</v>
      </c>
      <c r="H132" s="310">
        <v>244.44442579358483</v>
      </c>
      <c r="I132" s="313">
        <v>5288</v>
      </c>
      <c r="J132" s="313">
        <v>1292622.0099999998</v>
      </c>
      <c r="K132" s="310">
        <v>0.87884320014743311</v>
      </c>
      <c r="L132" s="310">
        <v>244.44440431164898</v>
      </c>
      <c r="M132" s="313">
        <v>4935</v>
      </c>
      <c r="N132" s="313">
        <v>1206333.2500000002</v>
      </c>
      <c r="O132" s="333">
        <v>0.82017617344629146</v>
      </c>
      <c r="P132" s="314">
        <v>244.44442755825739</v>
      </c>
    </row>
    <row r="133" spans="1:16" ht="14.4" customHeight="1" x14ac:dyDescent="0.3">
      <c r="A133" s="309" t="s">
        <v>2187</v>
      </c>
      <c r="B133" s="310" t="s">
        <v>2279</v>
      </c>
      <c r="C133" s="310" t="s">
        <v>2353</v>
      </c>
      <c r="D133" s="310" t="s">
        <v>2354</v>
      </c>
      <c r="E133" s="313">
        <v>67</v>
      </c>
      <c r="F133" s="313">
        <v>46900</v>
      </c>
      <c r="G133" s="310">
        <v>1</v>
      </c>
      <c r="H133" s="310">
        <v>700</v>
      </c>
      <c r="I133" s="313">
        <v>62</v>
      </c>
      <c r="J133" s="313">
        <v>43400</v>
      </c>
      <c r="K133" s="310">
        <v>0.92537313432835822</v>
      </c>
      <c r="L133" s="310">
        <v>700</v>
      </c>
      <c r="M133" s="313">
        <v>69</v>
      </c>
      <c r="N133" s="313">
        <v>48300</v>
      </c>
      <c r="O133" s="333">
        <v>1.0298507462686568</v>
      </c>
      <c r="P133" s="314">
        <v>700</v>
      </c>
    </row>
    <row r="134" spans="1:16" ht="14.4" customHeight="1" x14ac:dyDescent="0.3">
      <c r="A134" s="309" t="s">
        <v>2187</v>
      </c>
      <c r="B134" s="310" t="s">
        <v>2279</v>
      </c>
      <c r="C134" s="310" t="s">
        <v>2355</v>
      </c>
      <c r="D134" s="310" t="s">
        <v>2356</v>
      </c>
      <c r="E134" s="313">
        <v>376</v>
      </c>
      <c r="F134" s="313">
        <v>16293.289999999999</v>
      </c>
      <c r="G134" s="310">
        <v>1</v>
      </c>
      <c r="H134" s="310">
        <v>43.333218085106381</v>
      </c>
      <c r="I134" s="313">
        <v>399</v>
      </c>
      <c r="J134" s="313">
        <v>17289.96</v>
      </c>
      <c r="K134" s="310">
        <v>1.0611705800363218</v>
      </c>
      <c r="L134" s="310">
        <v>43.333233082706762</v>
      </c>
      <c r="M134" s="313">
        <v>366</v>
      </c>
      <c r="N134" s="313">
        <v>15859.98</v>
      </c>
      <c r="O134" s="333">
        <v>0.97340561666796577</v>
      </c>
      <c r="P134" s="314">
        <v>43.333278688524587</v>
      </c>
    </row>
    <row r="135" spans="1:16" ht="14.4" customHeight="1" x14ac:dyDescent="0.3">
      <c r="A135" s="309" t="s">
        <v>2187</v>
      </c>
      <c r="B135" s="310" t="s">
        <v>2279</v>
      </c>
      <c r="C135" s="310" t="s">
        <v>2357</v>
      </c>
      <c r="D135" s="310" t="s">
        <v>2358</v>
      </c>
      <c r="E135" s="313">
        <v>27</v>
      </c>
      <c r="F135" s="313">
        <v>12600.01</v>
      </c>
      <c r="G135" s="310">
        <v>1</v>
      </c>
      <c r="H135" s="310">
        <v>466.66703703703706</v>
      </c>
      <c r="I135" s="313">
        <v>21</v>
      </c>
      <c r="J135" s="313">
        <v>9800.01</v>
      </c>
      <c r="K135" s="310">
        <v>0.77777795414448081</v>
      </c>
      <c r="L135" s="310">
        <v>466.66714285714289</v>
      </c>
      <c r="M135" s="313">
        <v>36</v>
      </c>
      <c r="N135" s="313">
        <v>16800.010000000002</v>
      </c>
      <c r="O135" s="333">
        <v>1.333333068783279</v>
      </c>
      <c r="P135" s="314">
        <v>466.66694444444448</v>
      </c>
    </row>
    <row r="136" spans="1:16" ht="14.4" customHeight="1" x14ac:dyDescent="0.3">
      <c r="A136" s="309" t="s">
        <v>2187</v>
      </c>
      <c r="B136" s="310" t="s">
        <v>2279</v>
      </c>
      <c r="C136" s="310" t="s">
        <v>2359</v>
      </c>
      <c r="D136" s="310" t="s">
        <v>2360</v>
      </c>
      <c r="E136" s="313">
        <v>8</v>
      </c>
      <c r="F136" s="313">
        <v>3733.3500000000004</v>
      </c>
      <c r="G136" s="310">
        <v>1</v>
      </c>
      <c r="H136" s="310">
        <v>466.66875000000005</v>
      </c>
      <c r="I136" s="313">
        <v>12</v>
      </c>
      <c r="J136" s="313">
        <v>5600.0300000000007</v>
      </c>
      <c r="K136" s="310">
        <v>1.5000013392797353</v>
      </c>
      <c r="L136" s="310">
        <v>466.66916666666674</v>
      </c>
      <c r="M136" s="313">
        <v>14</v>
      </c>
      <c r="N136" s="313">
        <v>6533.3600000000006</v>
      </c>
      <c r="O136" s="333">
        <v>1.7499993303601322</v>
      </c>
      <c r="P136" s="314">
        <v>466.66857142857145</v>
      </c>
    </row>
    <row r="137" spans="1:16" ht="14.4" customHeight="1" x14ac:dyDescent="0.3">
      <c r="A137" s="309" t="s">
        <v>2187</v>
      </c>
      <c r="B137" s="310" t="s">
        <v>2279</v>
      </c>
      <c r="C137" s="310" t="s">
        <v>2361</v>
      </c>
      <c r="D137" s="310" t="s">
        <v>2362</v>
      </c>
      <c r="E137" s="313">
        <v>282</v>
      </c>
      <c r="F137" s="313">
        <v>98700</v>
      </c>
      <c r="G137" s="310">
        <v>1</v>
      </c>
      <c r="H137" s="310">
        <v>350</v>
      </c>
      <c r="I137" s="313">
        <v>195</v>
      </c>
      <c r="J137" s="313">
        <v>68250</v>
      </c>
      <c r="K137" s="310">
        <v>0.69148936170212771</v>
      </c>
      <c r="L137" s="310">
        <v>350</v>
      </c>
      <c r="M137" s="313">
        <v>217</v>
      </c>
      <c r="N137" s="313">
        <v>75950</v>
      </c>
      <c r="O137" s="333">
        <v>0.76950354609929073</v>
      </c>
      <c r="P137" s="314">
        <v>350</v>
      </c>
    </row>
    <row r="138" spans="1:16" ht="14.4" customHeight="1" x14ac:dyDescent="0.3">
      <c r="A138" s="309" t="s">
        <v>2187</v>
      </c>
      <c r="B138" s="310" t="s">
        <v>2279</v>
      </c>
      <c r="C138" s="310" t="s">
        <v>2363</v>
      </c>
      <c r="D138" s="310" t="s">
        <v>2364</v>
      </c>
      <c r="E138" s="313">
        <v>4</v>
      </c>
      <c r="F138" s="313">
        <v>1311.12</v>
      </c>
      <c r="G138" s="310">
        <v>1</v>
      </c>
      <c r="H138" s="310">
        <v>327.78</v>
      </c>
      <c r="I138" s="313">
        <v>7</v>
      </c>
      <c r="J138" s="313">
        <v>2294.46</v>
      </c>
      <c r="K138" s="310">
        <v>1.7500000000000002</v>
      </c>
      <c r="L138" s="310">
        <v>327.78000000000003</v>
      </c>
      <c r="M138" s="313">
        <v>19</v>
      </c>
      <c r="N138" s="313">
        <v>6227.8099999999986</v>
      </c>
      <c r="O138" s="333">
        <v>4.7499923729330638</v>
      </c>
      <c r="P138" s="314">
        <v>327.77947368421047</v>
      </c>
    </row>
    <row r="139" spans="1:16" ht="14.4" customHeight="1" x14ac:dyDescent="0.3">
      <c r="A139" s="309" t="s">
        <v>2187</v>
      </c>
      <c r="B139" s="310" t="s">
        <v>2279</v>
      </c>
      <c r="C139" s="310" t="s">
        <v>2365</v>
      </c>
      <c r="D139" s="310" t="s">
        <v>2366</v>
      </c>
      <c r="E139" s="313">
        <v>420</v>
      </c>
      <c r="F139" s="313">
        <v>150733.38999999996</v>
      </c>
      <c r="G139" s="310">
        <v>1</v>
      </c>
      <c r="H139" s="310">
        <v>358.88902380952368</v>
      </c>
      <c r="I139" s="313">
        <v>361</v>
      </c>
      <c r="J139" s="313">
        <v>129558.90999999997</v>
      </c>
      <c r="K139" s="310">
        <v>0.85952362645064917</v>
      </c>
      <c r="L139" s="310">
        <v>358.88894736842099</v>
      </c>
      <c r="M139" s="313">
        <v>348</v>
      </c>
      <c r="N139" s="313">
        <v>124893.37999999998</v>
      </c>
      <c r="O139" s="333">
        <v>0.82857142667593431</v>
      </c>
      <c r="P139" s="314">
        <v>358.8890229885057</v>
      </c>
    </row>
    <row r="140" spans="1:16" ht="14.4" customHeight="1" x14ac:dyDescent="0.3">
      <c r="A140" s="309" t="s">
        <v>2187</v>
      </c>
      <c r="B140" s="310" t="s">
        <v>2279</v>
      </c>
      <c r="C140" s="310" t="s">
        <v>2367</v>
      </c>
      <c r="D140" s="310" t="s">
        <v>2368</v>
      </c>
      <c r="E140" s="313">
        <v>267</v>
      </c>
      <c r="F140" s="313">
        <v>89000.010000000009</v>
      </c>
      <c r="G140" s="310">
        <v>1</v>
      </c>
      <c r="H140" s="310">
        <v>333.33337078651687</v>
      </c>
      <c r="I140" s="313">
        <v>276</v>
      </c>
      <c r="J140" s="313">
        <v>91999.94</v>
      </c>
      <c r="K140" s="310">
        <v>1.0337070748643735</v>
      </c>
      <c r="L140" s="310">
        <v>333.333115942029</v>
      </c>
      <c r="M140" s="313">
        <v>365</v>
      </c>
      <c r="N140" s="313">
        <v>121666.64000000001</v>
      </c>
      <c r="O140" s="333">
        <v>1.3670407452763207</v>
      </c>
      <c r="P140" s="314">
        <v>333.33326027397266</v>
      </c>
    </row>
    <row r="141" spans="1:16" ht="14.4" customHeight="1" x14ac:dyDescent="0.3">
      <c r="A141" s="309" t="s">
        <v>2187</v>
      </c>
      <c r="B141" s="310" t="s">
        <v>2279</v>
      </c>
      <c r="C141" s="310" t="s">
        <v>2369</v>
      </c>
      <c r="D141" s="310" t="s">
        <v>2370</v>
      </c>
      <c r="E141" s="313"/>
      <c r="F141" s="313"/>
      <c r="G141" s="310"/>
      <c r="H141" s="310"/>
      <c r="I141" s="313"/>
      <c r="J141" s="313"/>
      <c r="K141" s="310"/>
      <c r="L141" s="310"/>
      <c r="M141" s="313">
        <v>1</v>
      </c>
      <c r="N141" s="313">
        <v>666.67</v>
      </c>
      <c r="O141" s="333"/>
      <c r="P141" s="314">
        <v>666.67</v>
      </c>
    </row>
    <row r="142" spans="1:16" ht="14.4" customHeight="1" x14ac:dyDescent="0.3">
      <c r="A142" s="309" t="s">
        <v>2187</v>
      </c>
      <c r="B142" s="310" t="s">
        <v>2279</v>
      </c>
      <c r="C142" s="310" t="s">
        <v>2371</v>
      </c>
      <c r="D142" s="310" t="s">
        <v>2372</v>
      </c>
      <c r="E142" s="313">
        <v>3126</v>
      </c>
      <c r="F142" s="313">
        <v>844020</v>
      </c>
      <c r="G142" s="310">
        <v>1</v>
      </c>
      <c r="H142" s="310">
        <v>270</v>
      </c>
      <c r="I142" s="313">
        <v>2903</v>
      </c>
      <c r="J142" s="313">
        <v>783810</v>
      </c>
      <c r="K142" s="310">
        <v>0.92866282789507359</v>
      </c>
      <c r="L142" s="310">
        <v>270</v>
      </c>
      <c r="M142" s="313">
        <v>2755</v>
      </c>
      <c r="N142" s="313">
        <v>743850</v>
      </c>
      <c r="O142" s="333">
        <v>0.88131797824696101</v>
      </c>
      <c r="P142" s="314">
        <v>270</v>
      </c>
    </row>
    <row r="143" spans="1:16" ht="14.4" customHeight="1" x14ac:dyDescent="0.3">
      <c r="A143" s="309" t="s">
        <v>2187</v>
      </c>
      <c r="B143" s="310" t="s">
        <v>2279</v>
      </c>
      <c r="C143" s="310" t="s">
        <v>2373</v>
      </c>
      <c r="D143" s="310" t="s">
        <v>2374</v>
      </c>
      <c r="E143" s="313">
        <v>123</v>
      </c>
      <c r="F143" s="313">
        <v>14350.01</v>
      </c>
      <c r="G143" s="310">
        <v>1</v>
      </c>
      <c r="H143" s="310">
        <v>116.66674796747968</v>
      </c>
      <c r="I143" s="313">
        <v>185</v>
      </c>
      <c r="J143" s="313">
        <v>21583.350000000006</v>
      </c>
      <c r="K143" s="310">
        <v>1.5040651539615655</v>
      </c>
      <c r="L143" s="310">
        <v>116.66675675675678</v>
      </c>
      <c r="M143" s="313">
        <v>147</v>
      </c>
      <c r="N143" s="313">
        <v>17150</v>
      </c>
      <c r="O143" s="333">
        <v>1.1951211183824959</v>
      </c>
      <c r="P143" s="314">
        <v>116.66666666666667</v>
      </c>
    </row>
    <row r="144" spans="1:16" ht="14.4" customHeight="1" x14ac:dyDescent="0.3">
      <c r="A144" s="309" t="s">
        <v>2187</v>
      </c>
      <c r="B144" s="310" t="s">
        <v>2279</v>
      </c>
      <c r="C144" s="310" t="s">
        <v>2375</v>
      </c>
      <c r="D144" s="310" t="s">
        <v>2376</v>
      </c>
      <c r="E144" s="313">
        <v>1</v>
      </c>
      <c r="F144" s="313">
        <v>333.33</v>
      </c>
      <c r="G144" s="310">
        <v>1</v>
      </c>
      <c r="H144" s="310">
        <v>333.33</v>
      </c>
      <c r="I144" s="313"/>
      <c r="J144" s="313"/>
      <c r="K144" s="310"/>
      <c r="L144" s="310"/>
      <c r="M144" s="313">
        <v>1</v>
      </c>
      <c r="N144" s="313">
        <v>333.33</v>
      </c>
      <c r="O144" s="333">
        <v>1</v>
      </c>
      <c r="P144" s="314">
        <v>333.33</v>
      </c>
    </row>
    <row r="145" spans="1:16" ht="14.4" customHeight="1" x14ac:dyDescent="0.3">
      <c r="A145" s="309" t="s">
        <v>2187</v>
      </c>
      <c r="B145" s="310" t="s">
        <v>2279</v>
      </c>
      <c r="C145" s="310" t="s">
        <v>2377</v>
      </c>
      <c r="D145" s="310" t="s">
        <v>2378</v>
      </c>
      <c r="E145" s="313">
        <v>0</v>
      </c>
      <c r="F145" s="313">
        <v>0</v>
      </c>
      <c r="G145" s="310"/>
      <c r="H145" s="310"/>
      <c r="I145" s="313">
        <v>0</v>
      </c>
      <c r="J145" s="313">
        <v>0</v>
      </c>
      <c r="K145" s="310"/>
      <c r="L145" s="310"/>
      <c r="M145" s="313">
        <v>0</v>
      </c>
      <c r="N145" s="313">
        <v>0</v>
      </c>
      <c r="O145" s="333"/>
      <c r="P145" s="314"/>
    </row>
    <row r="146" spans="1:16" ht="14.4" customHeight="1" x14ac:dyDescent="0.3">
      <c r="A146" s="309" t="s">
        <v>2187</v>
      </c>
      <c r="B146" s="310" t="s">
        <v>2279</v>
      </c>
      <c r="C146" s="310" t="s">
        <v>2379</v>
      </c>
      <c r="D146" s="310" t="s">
        <v>2380</v>
      </c>
      <c r="E146" s="313">
        <v>138</v>
      </c>
      <c r="F146" s="313">
        <v>92000.04</v>
      </c>
      <c r="G146" s="310">
        <v>1</v>
      </c>
      <c r="H146" s="310">
        <v>666.66695652173905</v>
      </c>
      <c r="I146" s="313">
        <v>160</v>
      </c>
      <c r="J146" s="313">
        <v>106666.71999999999</v>
      </c>
      <c r="K146" s="310">
        <v>1.1594203654694062</v>
      </c>
      <c r="L146" s="310">
        <v>666.66699999999992</v>
      </c>
      <c r="M146" s="313">
        <v>70</v>
      </c>
      <c r="N146" s="313">
        <v>46666.700000000004</v>
      </c>
      <c r="O146" s="333">
        <v>0.50724651858847025</v>
      </c>
      <c r="P146" s="314">
        <v>666.66714285714295</v>
      </c>
    </row>
    <row r="147" spans="1:16" ht="14.4" customHeight="1" x14ac:dyDescent="0.3">
      <c r="A147" s="309" t="s">
        <v>2187</v>
      </c>
      <c r="B147" s="310" t="s">
        <v>2279</v>
      </c>
      <c r="C147" s="310" t="s">
        <v>2381</v>
      </c>
      <c r="D147" s="310" t="s">
        <v>2190</v>
      </c>
      <c r="E147" s="313">
        <v>27</v>
      </c>
      <c r="F147" s="313">
        <v>18209.96</v>
      </c>
      <c r="G147" s="310">
        <v>1</v>
      </c>
      <c r="H147" s="310">
        <v>674.44296296296295</v>
      </c>
      <c r="I147" s="313"/>
      <c r="J147" s="313"/>
      <c r="K147" s="310"/>
      <c r="L147" s="310"/>
      <c r="M147" s="313"/>
      <c r="N147" s="313"/>
      <c r="O147" s="333"/>
      <c r="P147" s="314"/>
    </row>
    <row r="148" spans="1:16" ht="14.4" customHeight="1" x14ac:dyDescent="0.3">
      <c r="A148" s="309" t="s">
        <v>2187</v>
      </c>
      <c r="B148" s="310" t="s">
        <v>2279</v>
      </c>
      <c r="C148" s="310" t="s">
        <v>2382</v>
      </c>
      <c r="D148" s="310" t="s">
        <v>2383</v>
      </c>
      <c r="E148" s="313">
        <v>2</v>
      </c>
      <c r="F148" s="313">
        <v>600</v>
      </c>
      <c r="G148" s="310">
        <v>1</v>
      </c>
      <c r="H148" s="310">
        <v>300</v>
      </c>
      <c r="I148" s="313"/>
      <c r="J148" s="313"/>
      <c r="K148" s="310"/>
      <c r="L148" s="310"/>
      <c r="M148" s="313">
        <v>1</v>
      </c>
      <c r="N148" s="313">
        <v>300</v>
      </c>
      <c r="O148" s="333">
        <v>0.5</v>
      </c>
      <c r="P148" s="314">
        <v>300</v>
      </c>
    </row>
    <row r="149" spans="1:16" ht="14.4" customHeight="1" x14ac:dyDescent="0.3">
      <c r="A149" s="309" t="s">
        <v>2187</v>
      </c>
      <c r="B149" s="310" t="s">
        <v>2279</v>
      </c>
      <c r="C149" s="310" t="s">
        <v>2384</v>
      </c>
      <c r="D149" s="310" t="s">
        <v>2385</v>
      </c>
      <c r="E149" s="313">
        <v>24</v>
      </c>
      <c r="F149" s="313">
        <v>2346.7199999999998</v>
      </c>
      <c r="G149" s="310">
        <v>1</v>
      </c>
      <c r="H149" s="310">
        <v>97.779999999999987</v>
      </c>
      <c r="I149" s="313">
        <v>38</v>
      </c>
      <c r="J149" s="313">
        <v>3715.62</v>
      </c>
      <c r="K149" s="310">
        <v>1.5833248107997546</v>
      </c>
      <c r="L149" s="310">
        <v>97.779473684210529</v>
      </c>
      <c r="M149" s="313">
        <v>41</v>
      </c>
      <c r="N149" s="313">
        <v>4008.95</v>
      </c>
      <c r="O149" s="333">
        <v>1.7083205495329652</v>
      </c>
      <c r="P149" s="314">
        <v>97.779268292682929</v>
      </c>
    </row>
    <row r="150" spans="1:16" ht="14.4" customHeight="1" x14ac:dyDescent="0.3">
      <c r="A150" s="309" t="s">
        <v>2187</v>
      </c>
      <c r="B150" s="310" t="s">
        <v>2279</v>
      </c>
      <c r="C150" s="310" t="s">
        <v>2386</v>
      </c>
      <c r="D150" s="310" t="s">
        <v>2387</v>
      </c>
      <c r="E150" s="313">
        <v>4</v>
      </c>
      <c r="F150" s="313">
        <v>782.23</v>
      </c>
      <c r="G150" s="310">
        <v>1</v>
      </c>
      <c r="H150" s="310">
        <v>195.5575</v>
      </c>
      <c r="I150" s="313">
        <v>1</v>
      </c>
      <c r="J150" s="313">
        <v>195.56</v>
      </c>
      <c r="K150" s="310">
        <v>0.25000319599094895</v>
      </c>
      <c r="L150" s="310">
        <v>195.56</v>
      </c>
      <c r="M150" s="313"/>
      <c r="N150" s="313"/>
      <c r="O150" s="333"/>
      <c r="P150" s="314"/>
    </row>
    <row r="151" spans="1:16" ht="14.4" customHeight="1" x14ac:dyDescent="0.3">
      <c r="A151" s="309" t="s">
        <v>2187</v>
      </c>
      <c r="B151" s="310" t="s">
        <v>2279</v>
      </c>
      <c r="C151" s="310" t="s">
        <v>2388</v>
      </c>
      <c r="D151" s="310" t="s">
        <v>2389</v>
      </c>
      <c r="E151" s="313">
        <v>2</v>
      </c>
      <c r="F151" s="313">
        <v>962.22</v>
      </c>
      <c r="G151" s="310">
        <v>1</v>
      </c>
      <c r="H151" s="310">
        <v>481.11</v>
      </c>
      <c r="I151" s="313"/>
      <c r="J151" s="313"/>
      <c r="K151" s="310"/>
      <c r="L151" s="310"/>
      <c r="M151" s="313"/>
      <c r="N151" s="313"/>
      <c r="O151" s="333"/>
      <c r="P151" s="314"/>
    </row>
    <row r="152" spans="1:16" ht="14.4" customHeight="1" x14ac:dyDescent="0.3">
      <c r="A152" s="309" t="s">
        <v>2187</v>
      </c>
      <c r="B152" s="310" t="s">
        <v>2279</v>
      </c>
      <c r="C152" s="310" t="s">
        <v>2390</v>
      </c>
      <c r="D152" s="310" t="s">
        <v>2391</v>
      </c>
      <c r="E152" s="313">
        <v>1</v>
      </c>
      <c r="F152" s="313">
        <v>645.55999999999995</v>
      </c>
      <c r="G152" s="310">
        <v>1</v>
      </c>
      <c r="H152" s="310">
        <v>645.55999999999995</v>
      </c>
      <c r="I152" s="313"/>
      <c r="J152" s="313"/>
      <c r="K152" s="310"/>
      <c r="L152" s="310"/>
      <c r="M152" s="313">
        <v>2</v>
      </c>
      <c r="N152" s="313">
        <v>1291.1099999999999</v>
      </c>
      <c r="O152" s="333">
        <v>1.9999845095730839</v>
      </c>
      <c r="P152" s="314">
        <v>645.55499999999995</v>
      </c>
    </row>
    <row r="153" spans="1:16" ht="14.4" customHeight="1" x14ac:dyDescent="0.3">
      <c r="A153" s="309" t="s">
        <v>2187</v>
      </c>
      <c r="B153" s="310" t="s">
        <v>2279</v>
      </c>
      <c r="C153" s="310" t="s">
        <v>2392</v>
      </c>
      <c r="D153" s="310" t="s">
        <v>2393</v>
      </c>
      <c r="E153" s="313"/>
      <c r="F153" s="313"/>
      <c r="G153" s="310"/>
      <c r="H153" s="310"/>
      <c r="I153" s="313">
        <v>183</v>
      </c>
      <c r="J153" s="313">
        <v>80926.510000000024</v>
      </c>
      <c r="K153" s="310"/>
      <c r="L153" s="310">
        <v>442.2213661202187</v>
      </c>
      <c r="M153" s="313">
        <v>166</v>
      </c>
      <c r="N153" s="313">
        <v>73408.77</v>
      </c>
      <c r="O153" s="333"/>
      <c r="P153" s="314">
        <v>442.22150602409641</v>
      </c>
    </row>
    <row r="154" spans="1:16" ht="14.4" customHeight="1" x14ac:dyDescent="0.3">
      <c r="A154" s="309" t="s">
        <v>2394</v>
      </c>
      <c r="B154" s="310" t="s">
        <v>2188</v>
      </c>
      <c r="C154" s="310" t="s">
        <v>2192</v>
      </c>
      <c r="D154" s="310" t="s">
        <v>2190</v>
      </c>
      <c r="E154" s="313">
        <v>5</v>
      </c>
      <c r="F154" s="313">
        <v>565</v>
      </c>
      <c r="G154" s="310">
        <v>1</v>
      </c>
      <c r="H154" s="310">
        <v>113</v>
      </c>
      <c r="I154" s="313">
        <v>5</v>
      </c>
      <c r="J154" s="313">
        <v>565</v>
      </c>
      <c r="K154" s="310">
        <v>1</v>
      </c>
      <c r="L154" s="310">
        <v>113</v>
      </c>
      <c r="M154" s="313">
        <v>3</v>
      </c>
      <c r="N154" s="313">
        <v>339</v>
      </c>
      <c r="O154" s="333">
        <v>0.6</v>
      </c>
      <c r="P154" s="314">
        <v>113</v>
      </c>
    </row>
    <row r="155" spans="1:16" ht="14.4" customHeight="1" x14ac:dyDescent="0.3">
      <c r="A155" s="309" t="s">
        <v>2394</v>
      </c>
      <c r="B155" s="310" t="s">
        <v>2188</v>
      </c>
      <c r="C155" s="310" t="s">
        <v>2200</v>
      </c>
      <c r="D155" s="310" t="s">
        <v>2190</v>
      </c>
      <c r="E155" s="313">
        <v>3</v>
      </c>
      <c r="F155" s="313">
        <v>4971</v>
      </c>
      <c r="G155" s="310">
        <v>1</v>
      </c>
      <c r="H155" s="310">
        <v>1657</v>
      </c>
      <c r="I155" s="313">
        <v>3</v>
      </c>
      <c r="J155" s="313">
        <v>4971</v>
      </c>
      <c r="K155" s="310">
        <v>1</v>
      </c>
      <c r="L155" s="310">
        <v>1657</v>
      </c>
      <c r="M155" s="313">
        <v>2</v>
      </c>
      <c r="N155" s="313">
        <v>3314</v>
      </c>
      <c r="O155" s="333">
        <v>0.66666666666666663</v>
      </c>
      <c r="P155" s="314">
        <v>1657</v>
      </c>
    </row>
    <row r="156" spans="1:16" ht="14.4" customHeight="1" x14ac:dyDescent="0.3">
      <c r="A156" s="309" t="s">
        <v>2394</v>
      </c>
      <c r="B156" s="310" t="s">
        <v>2188</v>
      </c>
      <c r="C156" s="310" t="s">
        <v>2395</v>
      </c>
      <c r="D156" s="310" t="s">
        <v>2190</v>
      </c>
      <c r="E156" s="313">
        <v>18</v>
      </c>
      <c r="F156" s="313">
        <v>18144</v>
      </c>
      <c r="G156" s="310">
        <v>1</v>
      </c>
      <c r="H156" s="310">
        <v>1008</v>
      </c>
      <c r="I156" s="313">
        <v>8</v>
      </c>
      <c r="J156" s="313">
        <v>8064</v>
      </c>
      <c r="K156" s="310">
        <v>0.44444444444444442</v>
      </c>
      <c r="L156" s="310">
        <v>1008</v>
      </c>
      <c r="M156" s="313">
        <v>6</v>
      </c>
      <c r="N156" s="313">
        <v>6048</v>
      </c>
      <c r="O156" s="333">
        <v>0.33333333333333331</v>
      </c>
      <c r="P156" s="314">
        <v>1008</v>
      </c>
    </row>
    <row r="157" spans="1:16" ht="14.4" customHeight="1" x14ac:dyDescent="0.3">
      <c r="A157" s="309" t="s">
        <v>2394</v>
      </c>
      <c r="B157" s="310" t="s">
        <v>2188</v>
      </c>
      <c r="C157" s="310" t="s">
        <v>2396</v>
      </c>
      <c r="D157" s="310" t="s">
        <v>2190</v>
      </c>
      <c r="E157" s="313">
        <v>627</v>
      </c>
      <c r="F157" s="313">
        <v>136059</v>
      </c>
      <c r="G157" s="310">
        <v>1</v>
      </c>
      <c r="H157" s="310">
        <v>217</v>
      </c>
      <c r="I157" s="313">
        <v>611</v>
      </c>
      <c r="J157" s="313">
        <v>132587</v>
      </c>
      <c r="K157" s="310">
        <v>0.97448165869218506</v>
      </c>
      <c r="L157" s="310">
        <v>217</v>
      </c>
      <c r="M157" s="313">
        <v>494</v>
      </c>
      <c r="N157" s="313">
        <v>107198</v>
      </c>
      <c r="O157" s="333">
        <v>0.78787878787878785</v>
      </c>
      <c r="P157" s="314">
        <v>217</v>
      </c>
    </row>
    <row r="158" spans="1:16" ht="14.4" customHeight="1" x14ac:dyDescent="0.3">
      <c r="A158" s="309" t="s">
        <v>2394</v>
      </c>
      <c r="B158" s="310" t="s">
        <v>2188</v>
      </c>
      <c r="C158" s="310" t="s">
        <v>2397</v>
      </c>
      <c r="D158" s="310" t="s">
        <v>2190</v>
      </c>
      <c r="E158" s="313">
        <v>3</v>
      </c>
      <c r="F158" s="313">
        <v>3867</v>
      </c>
      <c r="G158" s="310">
        <v>1</v>
      </c>
      <c r="H158" s="310">
        <v>1289</v>
      </c>
      <c r="I158" s="313">
        <v>4</v>
      </c>
      <c r="J158" s="313">
        <v>5156</v>
      </c>
      <c r="K158" s="310">
        <v>1.3333333333333333</v>
      </c>
      <c r="L158" s="310">
        <v>1289</v>
      </c>
      <c r="M158" s="313">
        <v>3</v>
      </c>
      <c r="N158" s="313">
        <v>3867</v>
      </c>
      <c r="O158" s="333">
        <v>1</v>
      </c>
      <c r="P158" s="314">
        <v>1289</v>
      </c>
    </row>
    <row r="159" spans="1:16" ht="14.4" customHeight="1" x14ac:dyDescent="0.3">
      <c r="A159" s="309" t="s">
        <v>2394</v>
      </c>
      <c r="B159" s="310" t="s">
        <v>2188</v>
      </c>
      <c r="C159" s="310" t="s">
        <v>2398</v>
      </c>
      <c r="D159" s="310" t="s">
        <v>2190</v>
      </c>
      <c r="E159" s="313"/>
      <c r="F159" s="313"/>
      <c r="G159" s="310"/>
      <c r="H159" s="310"/>
      <c r="I159" s="313"/>
      <c r="J159" s="313"/>
      <c r="K159" s="310"/>
      <c r="L159" s="310"/>
      <c r="M159" s="313">
        <v>1</v>
      </c>
      <c r="N159" s="313">
        <v>806</v>
      </c>
      <c r="O159" s="333"/>
      <c r="P159" s="314">
        <v>806</v>
      </c>
    </row>
    <row r="160" spans="1:16" ht="14.4" customHeight="1" x14ac:dyDescent="0.3">
      <c r="A160" s="309" t="s">
        <v>2394</v>
      </c>
      <c r="B160" s="310" t="s">
        <v>2188</v>
      </c>
      <c r="C160" s="310" t="s">
        <v>2399</v>
      </c>
      <c r="D160" s="310" t="s">
        <v>2190</v>
      </c>
      <c r="E160" s="313">
        <v>3</v>
      </c>
      <c r="F160" s="313">
        <v>5310</v>
      </c>
      <c r="G160" s="310">
        <v>1</v>
      </c>
      <c r="H160" s="310">
        <v>1770</v>
      </c>
      <c r="I160" s="313">
        <v>3</v>
      </c>
      <c r="J160" s="313">
        <v>5310</v>
      </c>
      <c r="K160" s="310">
        <v>1</v>
      </c>
      <c r="L160" s="310">
        <v>1770</v>
      </c>
      <c r="M160" s="313">
        <v>4</v>
      </c>
      <c r="N160" s="313">
        <v>7080</v>
      </c>
      <c r="O160" s="333">
        <v>1.3333333333333333</v>
      </c>
      <c r="P160" s="314">
        <v>1770</v>
      </c>
    </row>
    <row r="161" spans="1:16" ht="14.4" customHeight="1" x14ac:dyDescent="0.3">
      <c r="A161" s="309" t="s">
        <v>2394</v>
      </c>
      <c r="B161" s="310" t="s">
        <v>2188</v>
      </c>
      <c r="C161" s="310" t="s">
        <v>2400</v>
      </c>
      <c r="D161" s="310" t="s">
        <v>2190</v>
      </c>
      <c r="E161" s="313">
        <v>4</v>
      </c>
      <c r="F161" s="313">
        <v>9800</v>
      </c>
      <c r="G161" s="310">
        <v>1</v>
      </c>
      <c r="H161" s="310">
        <v>2450</v>
      </c>
      <c r="I161" s="313">
        <v>1</v>
      </c>
      <c r="J161" s="313">
        <v>2450</v>
      </c>
      <c r="K161" s="310">
        <v>0.25</v>
      </c>
      <c r="L161" s="310">
        <v>2450</v>
      </c>
      <c r="M161" s="313">
        <v>5</v>
      </c>
      <c r="N161" s="313">
        <v>12250</v>
      </c>
      <c r="O161" s="333">
        <v>1.25</v>
      </c>
      <c r="P161" s="314">
        <v>2450</v>
      </c>
    </row>
    <row r="162" spans="1:16" ht="14.4" customHeight="1" x14ac:dyDescent="0.3">
      <c r="A162" s="309" t="s">
        <v>2394</v>
      </c>
      <c r="B162" s="310" t="s">
        <v>2188</v>
      </c>
      <c r="C162" s="310" t="s">
        <v>2401</v>
      </c>
      <c r="D162" s="310" t="s">
        <v>2190</v>
      </c>
      <c r="E162" s="313">
        <v>3</v>
      </c>
      <c r="F162" s="313">
        <v>3909</v>
      </c>
      <c r="G162" s="310">
        <v>1</v>
      </c>
      <c r="H162" s="310">
        <v>1303</v>
      </c>
      <c r="I162" s="313">
        <v>2</v>
      </c>
      <c r="J162" s="313">
        <v>2606</v>
      </c>
      <c r="K162" s="310">
        <v>0.66666666666666663</v>
      </c>
      <c r="L162" s="310">
        <v>1303</v>
      </c>
      <c r="M162" s="313">
        <v>1</v>
      </c>
      <c r="N162" s="313">
        <v>1303</v>
      </c>
      <c r="O162" s="333">
        <v>0.33333333333333331</v>
      </c>
      <c r="P162" s="314">
        <v>1303</v>
      </c>
    </row>
    <row r="163" spans="1:16" ht="14.4" customHeight="1" x14ac:dyDescent="0.3">
      <c r="A163" s="309" t="s">
        <v>2394</v>
      </c>
      <c r="B163" s="310" t="s">
        <v>2188</v>
      </c>
      <c r="C163" s="310" t="s">
        <v>2402</v>
      </c>
      <c r="D163" s="310" t="s">
        <v>2190</v>
      </c>
      <c r="E163" s="313">
        <v>350</v>
      </c>
      <c r="F163" s="313">
        <v>365050</v>
      </c>
      <c r="G163" s="310">
        <v>1</v>
      </c>
      <c r="H163" s="310">
        <v>1043</v>
      </c>
      <c r="I163" s="313">
        <v>253</v>
      </c>
      <c r="J163" s="313">
        <v>263879</v>
      </c>
      <c r="K163" s="310">
        <v>0.72285714285714286</v>
      </c>
      <c r="L163" s="310">
        <v>1043</v>
      </c>
      <c r="M163" s="313">
        <v>344</v>
      </c>
      <c r="N163" s="313">
        <v>358792</v>
      </c>
      <c r="O163" s="333">
        <v>0.98285714285714287</v>
      </c>
      <c r="P163" s="314">
        <v>1043</v>
      </c>
    </row>
    <row r="164" spans="1:16" ht="14.4" customHeight="1" x14ac:dyDescent="0.3">
      <c r="A164" s="309" t="s">
        <v>2394</v>
      </c>
      <c r="B164" s="310" t="s">
        <v>2188</v>
      </c>
      <c r="C164" s="310" t="s">
        <v>2403</v>
      </c>
      <c r="D164" s="310" t="s">
        <v>2190</v>
      </c>
      <c r="E164" s="313"/>
      <c r="F164" s="313"/>
      <c r="G164" s="310"/>
      <c r="H164" s="310"/>
      <c r="I164" s="313"/>
      <c r="J164" s="313"/>
      <c r="K164" s="310"/>
      <c r="L164" s="310"/>
      <c r="M164" s="313">
        <v>2</v>
      </c>
      <c r="N164" s="313">
        <v>3308</v>
      </c>
      <c r="O164" s="333"/>
      <c r="P164" s="314">
        <v>1654</v>
      </c>
    </row>
    <row r="165" spans="1:16" ht="14.4" customHeight="1" x14ac:dyDescent="0.3">
      <c r="A165" s="309" t="s">
        <v>2394</v>
      </c>
      <c r="B165" s="310" t="s">
        <v>2188</v>
      </c>
      <c r="C165" s="310" t="s">
        <v>2404</v>
      </c>
      <c r="D165" s="310" t="s">
        <v>2190</v>
      </c>
      <c r="E165" s="313">
        <v>40</v>
      </c>
      <c r="F165" s="313">
        <v>52920</v>
      </c>
      <c r="G165" s="310">
        <v>1</v>
      </c>
      <c r="H165" s="310">
        <v>1323</v>
      </c>
      <c r="I165" s="313">
        <v>41</v>
      </c>
      <c r="J165" s="313">
        <v>54243</v>
      </c>
      <c r="K165" s="310">
        <v>1.0249999999999999</v>
      </c>
      <c r="L165" s="310">
        <v>1323</v>
      </c>
      <c r="M165" s="313">
        <v>25</v>
      </c>
      <c r="N165" s="313">
        <v>33075</v>
      </c>
      <c r="O165" s="333">
        <v>0.625</v>
      </c>
      <c r="P165" s="314">
        <v>1323</v>
      </c>
    </row>
    <row r="166" spans="1:16" ht="14.4" customHeight="1" x14ac:dyDescent="0.3">
      <c r="A166" s="309" t="s">
        <v>2394</v>
      </c>
      <c r="B166" s="310" t="s">
        <v>2188</v>
      </c>
      <c r="C166" s="310" t="s">
        <v>2405</v>
      </c>
      <c r="D166" s="310" t="s">
        <v>2190</v>
      </c>
      <c r="E166" s="313">
        <v>1</v>
      </c>
      <c r="F166" s="313">
        <v>1207</v>
      </c>
      <c r="G166" s="310">
        <v>1</v>
      </c>
      <c r="H166" s="310">
        <v>1207</v>
      </c>
      <c r="I166" s="313"/>
      <c r="J166" s="313"/>
      <c r="K166" s="310"/>
      <c r="L166" s="310"/>
      <c r="M166" s="313"/>
      <c r="N166" s="313"/>
      <c r="O166" s="333"/>
      <c r="P166" s="314"/>
    </row>
    <row r="167" spans="1:16" ht="14.4" customHeight="1" x14ac:dyDescent="0.3">
      <c r="A167" s="309" t="s">
        <v>2394</v>
      </c>
      <c r="B167" s="310" t="s">
        <v>2188</v>
      </c>
      <c r="C167" s="310" t="s">
        <v>2406</v>
      </c>
      <c r="D167" s="310" t="s">
        <v>2190</v>
      </c>
      <c r="E167" s="313">
        <v>2</v>
      </c>
      <c r="F167" s="313">
        <v>1930</v>
      </c>
      <c r="G167" s="310">
        <v>1</v>
      </c>
      <c r="H167" s="310">
        <v>965</v>
      </c>
      <c r="I167" s="313"/>
      <c r="J167" s="313"/>
      <c r="K167" s="310"/>
      <c r="L167" s="310"/>
      <c r="M167" s="313"/>
      <c r="N167" s="313"/>
      <c r="O167" s="333"/>
      <c r="P167" s="314"/>
    </row>
    <row r="168" spans="1:16" ht="14.4" customHeight="1" x14ac:dyDescent="0.3">
      <c r="A168" s="309" t="s">
        <v>2394</v>
      </c>
      <c r="B168" s="310" t="s">
        <v>2188</v>
      </c>
      <c r="C168" s="310" t="s">
        <v>2407</v>
      </c>
      <c r="D168" s="310" t="s">
        <v>2190</v>
      </c>
      <c r="E168" s="313"/>
      <c r="F168" s="313"/>
      <c r="G168" s="310"/>
      <c r="H168" s="310"/>
      <c r="I168" s="313">
        <v>1</v>
      </c>
      <c r="J168" s="313">
        <v>2416</v>
      </c>
      <c r="K168" s="310"/>
      <c r="L168" s="310">
        <v>2416</v>
      </c>
      <c r="M168" s="313"/>
      <c r="N168" s="313"/>
      <c r="O168" s="333"/>
      <c r="P168" s="314"/>
    </row>
    <row r="169" spans="1:16" ht="14.4" customHeight="1" x14ac:dyDescent="0.3">
      <c r="A169" s="309" t="s">
        <v>2394</v>
      </c>
      <c r="B169" s="310" t="s">
        <v>2188</v>
      </c>
      <c r="C169" s="310" t="s">
        <v>2408</v>
      </c>
      <c r="D169" s="310" t="s">
        <v>2190</v>
      </c>
      <c r="E169" s="313">
        <v>7</v>
      </c>
      <c r="F169" s="313">
        <v>13531</v>
      </c>
      <c r="G169" s="310">
        <v>1</v>
      </c>
      <c r="H169" s="310">
        <v>1933</v>
      </c>
      <c r="I169" s="313">
        <v>9</v>
      </c>
      <c r="J169" s="313">
        <v>17397</v>
      </c>
      <c r="K169" s="310">
        <v>1.2857142857142858</v>
      </c>
      <c r="L169" s="310">
        <v>1933</v>
      </c>
      <c r="M169" s="313">
        <v>5</v>
      </c>
      <c r="N169" s="313">
        <v>9665</v>
      </c>
      <c r="O169" s="333">
        <v>0.7142857142857143</v>
      </c>
      <c r="P169" s="314">
        <v>1933</v>
      </c>
    </row>
    <row r="170" spans="1:16" ht="14.4" customHeight="1" x14ac:dyDescent="0.3">
      <c r="A170" s="309" t="s">
        <v>2394</v>
      </c>
      <c r="B170" s="310" t="s">
        <v>2188</v>
      </c>
      <c r="C170" s="310" t="s">
        <v>2409</v>
      </c>
      <c r="D170" s="310" t="s">
        <v>2190</v>
      </c>
      <c r="E170" s="313"/>
      <c r="F170" s="313"/>
      <c r="G170" s="310"/>
      <c r="H170" s="310"/>
      <c r="I170" s="313">
        <v>1</v>
      </c>
      <c r="J170" s="313">
        <v>678</v>
      </c>
      <c r="K170" s="310"/>
      <c r="L170" s="310">
        <v>678</v>
      </c>
      <c r="M170" s="313">
        <v>2</v>
      </c>
      <c r="N170" s="313">
        <v>1356</v>
      </c>
      <c r="O170" s="333"/>
      <c r="P170" s="314">
        <v>678</v>
      </c>
    </row>
    <row r="171" spans="1:16" ht="14.4" customHeight="1" x14ac:dyDescent="0.3">
      <c r="A171" s="309" t="s">
        <v>2394</v>
      </c>
      <c r="B171" s="310" t="s">
        <v>2188</v>
      </c>
      <c r="C171" s="310" t="s">
        <v>2410</v>
      </c>
      <c r="D171" s="310" t="s">
        <v>2190</v>
      </c>
      <c r="E171" s="313">
        <v>139</v>
      </c>
      <c r="F171" s="313">
        <v>75338</v>
      </c>
      <c r="G171" s="310">
        <v>1</v>
      </c>
      <c r="H171" s="310">
        <v>542</v>
      </c>
      <c r="I171" s="313">
        <v>170</v>
      </c>
      <c r="J171" s="313">
        <v>92140</v>
      </c>
      <c r="K171" s="310">
        <v>1.2230215827338129</v>
      </c>
      <c r="L171" s="310">
        <v>542</v>
      </c>
      <c r="M171" s="313">
        <v>115</v>
      </c>
      <c r="N171" s="313">
        <v>62330</v>
      </c>
      <c r="O171" s="333">
        <v>0.82733812949640284</v>
      </c>
      <c r="P171" s="314">
        <v>542</v>
      </c>
    </row>
    <row r="172" spans="1:16" ht="14.4" customHeight="1" x14ac:dyDescent="0.3">
      <c r="A172" s="309" t="s">
        <v>2394</v>
      </c>
      <c r="B172" s="310" t="s">
        <v>2188</v>
      </c>
      <c r="C172" s="310" t="s">
        <v>2411</v>
      </c>
      <c r="D172" s="310" t="s">
        <v>2190</v>
      </c>
      <c r="E172" s="313">
        <v>2</v>
      </c>
      <c r="F172" s="313">
        <v>596</v>
      </c>
      <c r="G172" s="310">
        <v>1</v>
      </c>
      <c r="H172" s="310">
        <v>298</v>
      </c>
      <c r="I172" s="313"/>
      <c r="J172" s="313"/>
      <c r="K172" s="310"/>
      <c r="L172" s="310"/>
      <c r="M172" s="313"/>
      <c r="N172" s="313"/>
      <c r="O172" s="333"/>
      <c r="P172" s="314"/>
    </row>
    <row r="173" spans="1:16" ht="14.4" customHeight="1" x14ac:dyDescent="0.3">
      <c r="A173" s="309" t="s">
        <v>2394</v>
      </c>
      <c r="B173" s="310" t="s">
        <v>2188</v>
      </c>
      <c r="C173" s="310" t="s">
        <v>2205</v>
      </c>
      <c r="D173" s="310" t="s">
        <v>2190</v>
      </c>
      <c r="E173" s="313">
        <v>96</v>
      </c>
      <c r="F173" s="313">
        <v>55584</v>
      </c>
      <c r="G173" s="310">
        <v>1</v>
      </c>
      <c r="H173" s="310">
        <v>579</v>
      </c>
      <c r="I173" s="313">
        <v>93</v>
      </c>
      <c r="J173" s="313">
        <v>53847</v>
      </c>
      <c r="K173" s="310">
        <v>0.96875</v>
      </c>
      <c r="L173" s="310">
        <v>579</v>
      </c>
      <c r="M173" s="313">
        <v>83</v>
      </c>
      <c r="N173" s="313">
        <v>48057</v>
      </c>
      <c r="O173" s="333">
        <v>0.86458333333333337</v>
      </c>
      <c r="P173" s="314">
        <v>579</v>
      </c>
    </row>
    <row r="174" spans="1:16" ht="14.4" customHeight="1" x14ac:dyDescent="0.3">
      <c r="A174" s="309" t="s">
        <v>2394</v>
      </c>
      <c r="B174" s="310" t="s">
        <v>2188</v>
      </c>
      <c r="C174" s="310" t="s">
        <v>2206</v>
      </c>
      <c r="D174" s="310" t="s">
        <v>2190</v>
      </c>
      <c r="E174" s="313">
        <v>13</v>
      </c>
      <c r="F174" s="313">
        <v>1469</v>
      </c>
      <c r="G174" s="310">
        <v>1</v>
      </c>
      <c r="H174" s="310">
        <v>113</v>
      </c>
      <c r="I174" s="313">
        <v>16</v>
      </c>
      <c r="J174" s="313">
        <v>1808</v>
      </c>
      <c r="K174" s="310">
        <v>1.2307692307692308</v>
      </c>
      <c r="L174" s="310">
        <v>113</v>
      </c>
      <c r="M174" s="313">
        <v>22</v>
      </c>
      <c r="N174" s="313">
        <v>2486</v>
      </c>
      <c r="O174" s="333">
        <v>1.6923076923076923</v>
      </c>
      <c r="P174" s="314">
        <v>113</v>
      </c>
    </row>
    <row r="175" spans="1:16" ht="14.4" customHeight="1" x14ac:dyDescent="0.3">
      <c r="A175" s="309" t="s">
        <v>2394</v>
      </c>
      <c r="B175" s="310" t="s">
        <v>2188</v>
      </c>
      <c r="C175" s="310" t="s">
        <v>2207</v>
      </c>
      <c r="D175" s="310" t="s">
        <v>2190</v>
      </c>
      <c r="E175" s="313">
        <v>5</v>
      </c>
      <c r="F175" s="313">
        <v>660</v>
      </c>
      <c r="G175" s="310">
        <v>1</v>
      </c>
      <c r="H175" s="310">
        <v>132</v>
      </c>
      <c r="I175" s="313">
        <v>3</v>
      </c>
      <c r="J175" s="313">
        <v>396</v>
      </c>
      <c r="K175" s="310">
        <v>0.6</v>
      </c>
      <c r="L175" s="310">
        <v>132</v>
      </c>
      <c r="M175" s="313">
        <v>1</v>
      </c>
      <c r="N175" s="313">
        <v>132</v>
      </c>
      <c r="O175" s="333">
        <v>0.2</v>
      </c>
      <c r="P175" s="314">
        <v>132</v>
      </c>
    </row>
    <row r="176" spans="1:16" ht="14.4" customHeight="1" x14ac:dyDescent="0.3">
      <c r="A176" s="309" t="s">
        <v>2394</v>
      </c>
      <c r="B176" s="310" t="s">
        <v>2188</v>
      </c>
      <c r="C176" s="310" t="s">
        <v>2208</v>
      </c>
      <c r="D176" s="310" t="s">
        <v>2190</v>
      </c>
      <c r="E176" s="313">
        <v>3</v>
      </c>
      <c r="F176" s="313">
        <v>468</v>
      </c>
      <c r="G176" s="310">
        <v>1</v>
      </c>
      <c r="H176" s="310">
        <v>156</v>
      </c>
      <c r="I176" s="313">
        <v>2</v>
      </c>
      <c r="J176" s="313">
        <v>312</v>
      </c>
      <c r="K176" s="310">
        <v>0.66666666666666663</v>
      </c>
      <c r="L176" s="310">
        <v>156</v>
      </c>
      <c r="M176" s="313">
        <v>1</v>
      </c>
      <c r="N176" s="313">
        <v>156</v>
      </c>
      <c r="O176" s="333">
        <v>0.33333333333333331</v>
      </c>
      <c r="P176" s="314">
        <v>156</v>
      </c>
    </row>
    <row r="177" spans="1:16" ht="14.4" customHeight="1" x14ac:dyDescent="0.3">
      <c r="A177" s="309" t="s">
        <v>2394</v>
      </c>
      <c r="B177" s="310" t="s">
        <v>2188</v>
      </c>
      <c r="C177" s="310" t="s">
        <v>2242</v>
      </c>
      <c r="D177" s="310" t="s">
        <v>2190</v>
      </c>
      <c r="E177" s="313">
        <v>7</v>
      </c>
      <c r="F177" s="313">
        <v>12180</v>
      </c>
      <c r="G177" s="310">
        <v>1</v>
      </c>
      <c r="H177" s="310">
        <v>1740</v>
      </c>
      <c r="I177" s="313">
        <v>7</v>
      </c>
      <c r="J177" s="313">
        <v>12180</v>
      </c>
      <c r="K177" s="310">
        <v>1</v>
      </c>
      <c r="L177" s="310">
        <v>1740</v>
      </c>
      <c r="M177" s="313">
        <v>10</v>
      </c>
      <c r="N177" s="313">
        <v>17400</v>
      </c>
      <c r="O177" s="333">
        <v>1.4285714285714286</v>
      </c>
      <c r="P177" s="314">
        <v>1740</v>
      </c>
    </row>
    <row r="178" spans="1:16" ht="14.4" customHeight="1" x14ac:dyDescent="0.3">
      <c r="A178" s="309" t="s">
        <v>2394</v>
      </c>
      <c r="B178" s="310" t="s">
        <v>2188</v>
      </c>
      <c r="C178" s="310" t="s">
        <v>2267</v>
      </c>
      <c r="D178" s="310" t="s">
        <v>2190</v>
      </c>
      <c r="E178" s="313">
        <v>13</v>
      </c>
      <c r="F178" s="313">
        <v>13104</v>
      </c>
      <c r="G178" s="310">
        <v>1</v>
      </c>
      <c r="H178" s="310">
        <v>1008</v>
      </c>
      <c r="I178" s="313">
        <v>8</v>
      </c>
      <c r="J178" s="313">
        <v>8064</v>
      </c>
      <c r="K178" s="310">
        <v>0.61538461538461542</v>
      </c>
      <c r="L178" s="310">
        <v>1008</v>
      </c>
      <c r="M178" s="313">
        <v>9</v>
      </c>
      <c r="N178" s="313">
        <v>9072</v>
      </c>
      <c r="O178" s="333">
        <v>0.69230769230769229</v>
      </c>
      <c r="P178" s="314">
        <v>1008</v>
      </c>
    </row>
    <row r="179" spans="1:16" ht="14.4" customHeight="1" x14ac:dyDescent="0.3">
      <c r="A179" s="309" t="s">
        <v>2394</v>
      </c>
      <c r="B179" s="310" t="s">
        <v>2188</v>
      </c>
      <c r="C179" s="310" t="s">
        <v>2412</v>
      </c>
      <c r="D179" s="310" t="s">
        <v>2190</v>
      </c>
      <c r="E179" s="313">
        <v>360</v>
      </c>
      <c r="F179" s="313">
        <v>78120</v>
      </c>
      <c r="G179" s="310">
        <v>1</v>
      </c>
      <c r="H179" s="310">
        <v>217</v>
      </c>
      <c r="I179" s="313">
        <v>323</v>
      </c>
      <c r="J179" s="313">
        <v>70091</v>
      </c>
      <c r="K179" s="310">
        <v>0.89722222222222225</v>
      </c>
      <c r="L179" s="310">
        <v>217</v>
      </c>
      <c r="M179" s="313">
        <v>303</v>
      </c>
      <c r="N179" s="313">
        <v>65751</v>
      </c>
      <c r="O179" s="333">
        <v>0.84166666666666667</v>
      </c>
      <c r="P179" s="314">
        <v>217</v>
      </c>
    </row>
    <row r="180" spans="1:16" ht="14.4" customHeight="1" x14ac:dyDescent="0.3">
      <c r="A180" s="309" t="s">
        <v>2394</v>
      </c>
      <c r="B180" s="310" t="s">
        <v>2188</v>
      </c>
      <c r="C180" s="310" t="s">
        <v>2413</v>
      </c>
      <c r="D180" s="310" t="s">
        <v>2190</v>
      </c>
      <c r="E180" s="313"/>
      <c r="F180" s="313"/>
      <c r="G180" s="310"/>
      <c r="H180" s="310"/>
      <c r="I180" s="313"/>
      <c r="J180" s="313"/>
      <c r="K180" s="310"/>
      <c r="L180" s="310"/>
      <c r="M180" s="313">
        <v>1</v>
      </c>
      <c r="N180" s="313">
        <v>3258</v>
      </c>
      <c r="O180" s="333"/>
      <c r="P180" s="314">
        <v>3258</v>
      </c>
    </row>
    <row r="181" spans="1:16" ht="14.4" customHeight="1" x14ac:dyDescent="0.3">
      <c r="A181" s="309" t="s">
        <v>2394</v>
      </c>
      <c r="B181" s="310" t="s">
        <v>2188</v>
      </c>
      <c r="C181" s="310" t="s">
        <v>2414</v>
      </c>
      <c r="D181" s="310" t="s">
        <v>2190</v>
      </c>
      <c r="E181" s="313">
        <v>263</v>
      </c>
      <c r="F181" s="313">
        <v>274309</v>
      </c>
      <c r="G181" s="310">
        <v>1</v>
      </c>
      <c r="H181" s="310">
        <v>1043</v>
      </c>
      <c r="I181" s="313">
        <v>229</v>
      </c>
      <c r="J181" s="313">
        <v>238847</v>
      </c>
      <c r="K181" s="310">
        <v>0.87072243346007605</v>
      </c>
      <c r="L181" s="310">
        <v>1043</v>
      </c>
      <c r="M181" s="313">
        <v>247</v>
      </c>
      <c r="N181" s="313">
        <v>257621</v>
      </c>
      <c r="O181" s="333">
        <v>0.93916349809885935</v>
      </c>
      <c r="P181" s="314">
        <v>1043</v>
      </c>
    </row>
    <row r="182" spans="1:16" ht="14.4" customHeight="1" x14ac:dyDescent="0.3">
      <c r="A182" s="309" t="s">
        <v>2394</v>
      </c>
      <c r="B182" s="310" t="s">
        <v>2188</v>
      </c>
      <c r="C182" s="310" t="s">
        <v>2415</v>
      </c>
      <c r="D182" s="310" t="s">
        <v>2190</v>
      </c>
      <c r="E182" s="313">
        <v>2</v>
      </c>
      <c r="F182" s="313">
        <v>3308</v>
      </c>
      <c r="G182" s="310">
        <v>1</v>
      </c>
      <c r="H182" s="310">
        <v>1654</v>
      </c>
      <c r="I182" s="313"/>
      <c r="J182" s="313"/>
      <c r="K182" s="310"/>
      <c r="L182" s="310"/>
      <c r="M182" s="313"/>
      <c r="N182" s="313"/>
      <c r="O182" s="333"/>
      <c r="P182" s="314"/>
    </row>
    <row r="183" spans="1:16" ht="14.4" customHeight="1" x14ac:dyDescent="0.3">
      <c r="A183" s="309" t="s">
        <v>2394</v>
      </c>
      <c r="B183" s="310" t="s">
        <v>2188</v>
      </c>
      <c r="C183" s="310" t="s">
        <v>2416</v>
      </c>
      <c r="D183" s="310" t="s">
        <v>2190</v>
      </c>
      <c r="E183" s="313">
        <v>5</v>
      </c>
      <c r="F183" s="313">
        <v>6615</v>
      </c>
      <c r="G183" s="310">
        <v>1</v>
      </c>
      <c r="H183" s="310">
        <v>1323</v>
      </c>
      <c r="I183" s="313">
        <v>5</v>
      </c>
      <c r="J183" s="313">
        <v>6615</v>
      </c>
      <c r="K183" s="310">
        <v>1</v>
      </c>
      <c r="L183" s="310">
        <v>1323</v>
      </c>
      <c r="M183" s="313">
        <v>8</v>
      </c>
      <c r="N183" s="313">
        <v>10584</v>
      </c>
      <c r="O183" s="333">
        <v>1.6</v>
      </c>
      <c r="P183" s="314">
        <v>1323</v>
      </c>
    </row>
    <row r="184" spans="1:16" ht="14.4" customHeight="1" x14ac:dyDescent="0.3">
      <c r="A184" s="309" t="s">
        <v>2394</v>
      </c>
      <c r="B184" s="310" t="s">
        <v>2188</v>
      </c>
      <c r="C184" s="310" t="s">
        <v>2417</v>
      </c>
      <c r="D184" s="310" t="s">
        <v>2190</v>
      </c>
      <c r="E184" s="313"/>
      <c r="F184" s="313"/>
      <c r="G184" s="310"/>
      <c r="H184" s="310"/>
      <c r="I184" s="313"/>
      <c r="J184" s="313"/>
      <c r="K184" s="310"/>
      <c r="L184" s="310"/>
      <c r="M184" s="313">
        <v>1</v>
      </c>
      <c r="N184" s="313">
        <v>965</v>
      </c>
      <c r="O184" s="333"/>
      <c r="P184" s="314">
        <v>965</v>
      </c>
    </row>
    <row r="185" spans="1:16" ht="14.4" customHeight="1" x14ac:dyDescent="0.3">
      <c r="A185" s="309" t="s">
        <v>2394</v>
      </c>
      <c r="B185" s="310" t="s">
        <v>2188</v>
      </c>
      <c r="C185" s="310" t="s">
        <v>2418</v>
      </c>
      <c r="D185" s="310" t="s">
        <v>2190</v>
      </c>
      <c r="E185" s="313">
        <v>3</v>
      </c>
      <c r="F185" s="313">
        <v>5799</v>
      </c>
      <c r="G185" s="310">
        <v>1</v>
      </c>
      <c r="H185" s="310">
        <v>1933</v>
      </c>
      <c r="I185" s="313">
        <v>1</v>
      </c>
      <c r="J185" s="313">
        <v>1933</v>
      </c>
      <c r="K185" s="310">
        <v>0.33333333333333331</v>
      </c>
      <c r="L185" s="310">
        <v>1933</v>
      </c>
      <c r="M185" s="313">
        <v>1</v>
      </c>
      <c r="N185" s="313">
        <v>1933</v>
      </c>
      <c r="O185" s="333">
        <v>0.33333333333333331</v>
      </c>
      <c r="P185" s="314">
        <v>1933</v>
      </c>
    </row>
    <row r="186" spans="1:16" ht="14.4" customHeight="1" x14ac:dyDescent="0.3">
      <c r="A186" s="309" t="s">
        <v>2394</v>
      </c>
      <c r="B186" s="310" t="s">
        <v>2188</v>
      </c>
      <c r="C186" s="310" t="s">
        <v>2419</v>
      </c>
      <c r="D186" s="310" t="s">
        <v>2190</v>
      </c>
      <c r="E186" s="313">
        <v>51</v>
      </c>
      <c r="F186" s="313">
        <v>27642</v>
      </c>
      <c r="G186" s="310">
        <v>1</v>
      </c>
      <c r="H186" s="310">
        <v>542</v>
      </c>
      <c r="I186" s="313">
        <v>56</v>
      </c>
      <c r="J186" s="313">
        <v>30352</v>
      </c>
      <c r="K186" s="310">
        <v>1.0980392156862746</v>
      </c>
      <c r="L186" s="310">
        <v>542</v>
      </c>
      <c r="M186" s="313">
        <v>40</v>
      </c>
      <c r="N186" s="313">
        <v>21680</v>
      </c>
      <c r="O186" s="333">
        <v>0.78431372549019607</v>
      </c>
      <c r="P186" s="314">
        <v>542</v>
      </c>
    </row>
    <row r="187" spans="1:16" ht="14.4" customHeight="1" x14ac:dyDescent="0.3">
      <c r="A187" s="309" t="s">
        <v>2394</v>
      </c>
      <c r="B187" s="310" t="s">
        <v>2188</v>
      </c>
      <c r="C187" s="310" t="s">
        <v>2420</v>
      </c>
      <c r="D187" s="310" t="s">
        <v>2190</v>
      </c>
      <c r="E187" s="313"/>
      <c r="F187" s="313"/>
      <c r="G187" s="310"/>
      <c r="H187" s="310"/>
      <c r="I187" s="313"/>
      <c r="J187" s="313"/>
      <c r="K187" s="310"/>
      <c r="L187" s="310"/>
      <c r="M187" s="313">
        <v>1</v>
      </c>
      <c r="N187" s="313">
        <v>298</v>
      </c>
      <c r="O187" s="333"/>
      <c r="P187" s="314">
        <v>298</v>
      </c>
    </row>
    <row r="188" spans="1:16" ht="14.4" customHeight="1" x14ac:dyDescent="0.3">
      <c r="A188" s="309" t="s">
        <v>2394</v>
      </c>
      <c r="B188" s="310" t="s">
        <v>2188</v>
      </c>
      <c r="C188" s="310" t="s">
        <v>2421</v>
      </c>
      <c r="D188" s="310" t="s">
        <v>2190</v>
      </c>
      <c r="E188" s="313">
        <v>87</v>
      </c>
      <c r="F188" s="313">
        <v>50373</v>
      </c>
      <c r="G188" s="310">
        <v>1</v>
      </c>
      <c r="H188" s="310">
        <v>579</v>
      </c>
      <c r="I188" s="313">
        <v>104</v>
      </c>
      <c r="J188" s="313">
        <v>60216</v>
      </c>
      <c r="K188" s="310">
        <v>1.1954022988505748</v>
      </c>
      <c r="L188" s="310">
        <v>579</v>
      </c>
      <c r="M188" s="313">
        <v>91</v>
      </c>
      <c r="N188" s="313">
        <v>52689</v>
      </c>
      <c r="O188" s="333">
        <v>1.0459770114942528</v>
      </c>
      <c r="P188" s="314">
        <v>579</v>
      </c>
    </row>
    <row r="189" spans="1:16" ht="14.4" customHeight="1" x14ac:dyDescent="0.3">
      <c r="A189" s="309" t="s">
        <v>2394</v>
      </c>
      <c r="B189" s="310" t="s">
        <v>2188</v>
      </c>
      <c r="C189" s="310" t="s">
        <v>2422</v>
      </c>
      <c r="D189" s="310" t="s">
        <v>2190</v>
      </c>
      <c r="E189" s="313"/>
      <c r="F189" s="313"/>
      <c r="G189" s="310"/>
      <c r="H189" s="310"/>
      <c r="I189" s="313">
        <v>1</v>
      </c>
      <c r="J189" s="313">
        <v>136</v>
      </c>
      <c r="K189" s="310"/>
      <c r="L189" s="310">
        <v>136</v>
      </c>
      <c r="M189" s="313"/>
      <c r="N189" s="313"/>
      <c r="O189" s="333"/>
      <c r="P189" s="314"/>
    </row>
    <row r="190" spans="1:16" ht="14.4" customHeight="1" x14ac:dyDescent="0.3">
      <c r="A190" s="309" t="s">
        <v>2394</v>
      </c>
      <c r="B190" s="310" t="s">
        <v>2188</v>
      </c>
      <c r="C190" s="310" t="s">
        <v>2423</v>
      </c>
      <c r="D190" s="310" t="s">
        <v>2190</v>
      </c>
      <c r="E190" s="313"/>
      <c r="F190" s="313"/>
      <c r="G190" s="310"/>
      <c r="H190" s="310"/>
      <c r="I190" s="313">
        <v>1</v>
      </c>
      <c r="J190" s="313">
        <v>224</v>
      </c>
      <c r="K190" s="310"/>
      <c r="L190" s="310">
        <v>224</v>
      </c>
      <c r="M190" s="313"/>
      <c r="N190" s="313"/>
      <c r="O190" s="333"/>
      <c r="P190" s="314"/>
    </row>
    <row r="191" spans="1:16" ht="14.4" customHeight="1" x14ac:dyDescent="0.3">
      <c r="A191" s="309" t="s">
        <v>2394</v>
      </c>
      <c r="B191" s="310" t="s">
        <v>2188</v>
      </c>
      <c r="C191" s="310" t="s">
        <v>2424</v>
      </c>
      <c r="D191" s="310" t="s">
        <v>2190</v>
      </c>
      <c r="E191" s="313"/>
      <c r="F191" s="313"/>
      <c r="G191" s="310"/>
      <c r="H191" s="310"/>
      <c r="I191" s="313">
        <v>1</v>
      </c>
      <c r="J191" s="313">
        <v>2931</v>
      </c>
      <c r="K191" s="310"/>
      <c r="L191" s="310">
        <v>2931</v>
      </c>
      <c r="M191" s="313"/>
      <c r="N191" s="313"/>
      <c r="O191" s="333"/>
      <c r="P191" s="314"/>
    </row>
    <row r="192" spans="1:16" ht="14.4" customHeight="1" x14ac:dyDescent="0.3">
      <c r="A192" s="309" t="s">
        <v>2394</v>
      </c>
      <c r="B192" s="310" t="s">
        <v>2279</v>
      </c>
      <c r="C192" s="310" t="s">
        <v>2280</v>
      </c>
      <c r="D192" s="310" t="s">
        <v>2281</v>
      </c>
      <c r="E192" s="313">
        <v>7</v>
      </c>
      <c r="F192" s="313">
        <v>0</v>
      </c>
      <c r="G192" s="310"/>
      <c r="H192" s="310">
        <v>0</v>
      </c>
      <c r="I192" s="313">
        <v>7</v>
      </c>
      <c r="J192" s="313">
        <v>0</v>
      </c>
      <c r="K192" s="310"/>
      <c r="L192" s="310">
        <v>0</v>
      </c>
      <c r="M192" s="313">
        <v>16</v>
      </c>
      <c r="N192" s="313">
        <v>0</v>
      </c>
      <c r="O192" s="333"/>
      <c r="P192" s="314">
        <v>0</v>
      </c>
    </row>
    <row r="193" spans="1:16" ht="14.4" customHeight="1" x14ac:dyDescent="0.3">
      <c r="A193" s="309" t="s">
        <v>2394</v>
      </c>
      <c r="B193" s="310" t="s">
        <v>2279</v>
      </c>
      <c r="C193" s="310" t="s">
        <v>2282</v>
      </c>
      <c r="D193" s="310" t="s">
        <v>2283</v>
      </c>
      <c r="E193" s="313">
        <v>2809</v>
      </c>
      <c r="F193" s="313">
        <v>0</v>
      </c>
      <c r="G193" s="310"/>
      <c r="H193" s="310">
        <v>0</v>
      </c>
      <c r="I193" s="313">
        <v>2513</v>
      </c>
      <c r="J193" s="313">
        <v>0</v>
      </c>
      <c r="K193" s="310"/>
      <c r="L193" s="310">
        <v>0</v>
      </c>
      <c r="M193" s="313">
        <v>2480</v>
      </c>
      <c r="N193" s="313">
        <v>0</v>
      </c>
      <c r="O193" s="333"/>
      <c r="P193" s="314">
        <v>0</v>
      </c>
    </row>
    <row r="194" spans="1:16" ht="14.4" customHeight="1" x14ac:dyDescent="0.3">
      <c r="A194" s="309" t="s">
        <v>2394</v>
      </c>
      <c r="B194" s="310" t="s">
        <v>2279</v>
      </c>
      <c r="C194" s="310" t="s">
        <v>2284</v>
      </c>
      <c r="D194" s="310" t="s">
        <v>2285</v>
      </c>
      <c r="E194" s="313">
        <v>1200</v>
      </c>
      <c r="F194" s="313">
        <v>93333.34</v>
      </c>
      <c r="G194" s="310">
        <v>1</v>
      </c>
      <c r="H194" s="310">
        <v>77.777783333333332</v>
      </c>
      <c r="I194" s="313">
        <v>1175</v>
      </c>
      <c r="J194" s="313">
        <v>91388.91</v>
      </c>
      <c r="K194" s="310">
        <v>0.97916682291665558</v>
      </c>
      <c r="L194" s="310">
        <v>77.777795744680859</v>
      </c>
      <c r="M194" s="313">
        <v>956</v>
      </c>
      <c r="N194" s="313">
        <v>74355.62999999999</v>
      </c>
      <c r="O194" s="333">
        <v>0.79666740738089936</v>
      </c>
      <c r="P194" s="314">
        <v>77.777855648535549</v>
      </c>
    </row>
    <row r="195" spans="1:16" ht="14.4" customHeight="1" x14ac:dyDescent="0.3">
      <c r="A195" s="309" t="s">
        <v>2394</v>
      </c>
      <c r="B195" s="310" t="s">
        <v>2279</v>
      </c>
      <c r="C195" s="310" t="s">
        <v>2286</v>
      </c>
      <c r="D195" s="310" t="s">
        <v>2287</v>
      </c>
      <c r="E195" s="313">
        <v>1162</v>
      </c>
      <c r="F195" s="313">
        <v>355055.57</v>
      </c>
      <c r="G195" s="310">
        <v>1</v>
      </c>
      <c r="H195" s="310">
        <v>305.55556798623064</v>
      </c>
      <c r="I195" s="313">
        <v>1121</v>
      </c>
      <c r="J195" s="313">
        <v>342527.78</v>
      </c>
      <c r="K195" s="310">
        <v>0.96471597389670583</v>
      </c>
      <c r="L195" s="310">
        <v>305.55555753791259</v>
      </c>
      <c r="M195" s="313">
        <v>911</v>
      </c>
      <c r="N195" s="313">
        <v>278361.13</v>
      </c>
      <c r="O195" s="333">
        <v>0.78399313662365588</v>
      </c>
      <c r="P195" s="314">
        <v>305.55557628979142</v>
      </c>
    </row>
    <row r="196" spans="1:16" ht="14.4" customHeight="1" x14ac:dyDescent="0.3">
      <c r="A196" s="309" t="s">
        <v>2394</v>
      </c>
      <c r="B196" s="310" t="s">
        <v>2279</v>
      </c>
      <c r="C196" s="310" t="s">
        <v>2425</v>
      </c>
      <c r="D196" s="310" t="s">
        <v>2426</v>
      </c>
      <c r="E196" s="313">
        <v>625</v>
      </c>
      <c r="F196" s="313">
        <v>218750</v>
      </c>
      <c r="G196" s="310">
        <v>1</v>
      </c>
      <c r="H196" s="310">
        <v>350</v>
      </c>
      <c r="I196" s="313">
        <v>640</v>
      </c>
      <c r="J196" s="313">
        <v>224000</v>
      </c>
      <c r="K196" s="310">
        <v>1.024</v>
      </c>
      <c r="L196" s="310">
        <v>350</v>
      </c>
      <c r="M196" s="313">
        <v>458</v>
      </c>
      <c r="N196" s="313">
        <v>160300</v>
      </c>
      <c r="O196" s="333">
        <v>0.73280000000000001</v>
      </c>
      <c r="P196" s="314">
        <v>350</v>
      </c>
    </row>
    <row r="197" spans="1:16" ht="14.4" customHeight="1" x14ac:dyDescent="0.3">
      <c r="A197" s="309" t="s">
        <v>2394</v>
      </c>
      <c r="B197" s="310" t="s">
        <v>2279</v>
      </c>
      <c r="C197" s="310" t="s">
        <v>2288</v>
      </c>
      <c r="D197" s="310" t="s">
        <v>2289</v>
      </c>
      <c r="E197" s="313">
        <v>117</v>
      </c>
      <c r="F197" s="313">
        <v>29250</v>
      </c>
      <c r="G197" s="310">
        <v>1</v>
      </c>
      <c r="H197" s="310">
        <v>250</v>
      </c>
      <c r="I197" s="313">
        <v>135</v>
      </c>
      <c r="J197" s="313">
        <v>33750</v>
      </c>
      <c r="K197" s="310">
        <v>1.1538461538461537</v>
      </c>
      <c r="L197" s="310">
        <v>250</v>
      </c>
      <c r="M197" s="313">
        <v>72</v>
      </c>
      <c r="N197" s="313">
        <v>18000</v>
      </c>
      <c r="O197" s="333">
        <v>0.61538461538461542</v>
      </c>
      <c r="P197" s="314">
        <v>250</v>
      </c>
    </row>
    <row r="198" spans="1:16" ht="14.4" customHeight="1" x14ac:dyDescent="0.3">
      <c r="A198" s="309" t="s">
        <v>2394</v>
      </c>
      <c r="B198" s="310" t="s">
        <v>2279</v>
      </c>
      <c r="C198" s="310" t="s">
        <v>2292</v>
      </c>
      <c r="D198" s="310" t="s">
        <v>2293</v>
      </c>
      <c r="E198" s="313">
        <v>22</v>
      </c>
      <c r="F198" s="313">
        <v>1711.1399999999999</v>
      </c>
      <c r="G198" s="310">
        <v>1</v>
      </c>
      <c r="H198" s="310">
        <v>77.779090909090897</v>
      </c>
      <c r="I198" s="313">
        <v>15</v>
      </c>
      <c r="J198" s="313">
        <v>1166.69</v>
      </c>
      <c r="K198" s="310">
        <v>0.68182030692988305</v>
      </c>
      <c r="L198" s="310">
        <v>77.779333333333341</v>
      </c>
      <c r="M198" s="313">
        <v>12</v>
      </c>
      <c r="N198" s="313">
        <v>933.3599999999999</v>
      </c>
      <c r="O198" s="333">
        <v>0.54546092078964903</v>
      </c>
      <c r="P198" s="314">
        <v>77.779999999999987</v>
      </c>
    </row>
    <row r="199" spans="1:16" ht="14.4" customHeight="1" x14ac:dyDescent="0.3">
      <c r="A199" s="309" t="s">
        <v>2394</v>
      </c>
      <c r="B199" s="310" t="s">
        <v>2279</v>
      </c>
      <c r="C199" s="310" t="s">
        <v>2306</v>
      </c>
      <c r="D199" s="310" t="s">
        <v>2307</v>
      </c>
      <c r="E199" s="313"/>
      <c r="F199" s="313"/>
      <c r="G199" s="310"/>
      <c r="H199" s="310"/>
      <c r="I199" s="313">
        <v>2</v>
      </c>
      <c r="J199" s="313">
        <v>222.22</v>
      </c>
      <c r="K199" s="310"/>
      <c r="L199" s="310">
        <v>111.11</v>
      </c>
      <c r="M199" s="313"/>
      <c r="N199" s="313"/>
      <c r="O199" s="333"/>
      <c r="P199" s="314"/>
    </row>
    <row r="200" spans="1:16" ht="14.4" customHeight="1" x14ac:dyDescent="0.3">
      <c r="A200" s="309" t="s">
        <v>2394</v>
      </c>
      <c r="B200" s="310" t="s">
        <v>2279</v>
      </c>
      <c r="C200" s="310" t="s">
        <v>2427</v>
      </c>
      <c r="D200" s="310" t="s">
        <v>2428</v>
      </c>
      <c r="E200" s="313">
        <v>491</v>
      </c>
      <c r="F200" s="313">
        <v>327333.34999999998</v>
      </c>
      <c r="G200" s="310">
        <v>1</v>
      </c>
      <c r="H200" s="310">
        <v>666.66670061099796</v>
      </c>
      <c r="I200" s="313">
        <v>519</v>
      </c>
      <c r="J200" s="313">
        <v>346000.03</v>
      </c>
      <c r="K200" s="310">
        <v>1.0570265144080189</v>
      </c>
      <c r="L200" s="310">
        <v>666.66672447013491</v>
      </c>
      <c r="M200" s="313">
        <v>350</v>
      </c>
      <c r="N200" s="313">
        <v>233333.32</v>
      </c>
      <c r="O200" s="333">
        <v>0.71283088020209373</v>
      </c>
      <c r="P200" s="314">
        <v>666.66662857142865</v>
      </c>
    </row>
    <row r="201" spans="1:16" ht="14.4" customHeight="1" x14ac:dyDescent="0.3">
      <c r="A201" s="309" t="s">
        <v>2394</v>
      </c>
      <c r="B201" s="310" t="s">
        <v>2279</v>
      </c>
      <c r="C201" s="310" t="s">
        <v>2429</v>
      </c>
      <c r="D201" s="310" t="s">
        <v>2430</v>
      </c>
      <c r="E201" s="313">
        <v>574</v>
      </c>
      <c r="F201" s="313">
        <v>829111.05</v>
      </c>
      <c r="G201" s="310">
        <v>1</v>
      </c>
      <c r="H201" s="310">
        <v>1444.4443379790941</v>
      </c>
      <c r="I201" s="313">
        <v>588</v>
      </c>
      <c r="J201" s="313">
        <v>849333.33000000007</v>
      </c>
      <c r="K201" s="310">
        <v>1.0243903153865819</v>
      </c>
      <c r="L201" s="310">
        <v>1444.4444387755104</v>
      </c>
      <c r="M201" s="313">
        <v>533</v>
      </c>
      <c r="N201" s="313">
        <v>769888.83</v>
      </c>
      <c r="O201" s="333">
        <v>0.92857142598690479</v>
      </c>
      <c r="P201" s="314">
        <v>1444.4443339587242</v>
      </c>
    </row>
    <row r="202" spans="1:16" ht="14.4" customHeight="1" x14ac:dyDescent="0.3">
      <c r="A202" s="309" t="s">
        <v>2394</v>
      </c>
      <c r="B202" s="310" t="s">
        <v>2279</v>
      </c>
      <c r="C202" s="310" t="s">
        <v>2431</v>
      </c>
      <c r="D202" s="310" t="s">
        <v>2432</v>
      </c>
      <c r="E202" s="313">
        <v>907</v>
      </c>
      <c r="F202" s="313">
        <v>116902.27</v>
      </c>
      <c r="G202" s="310">
        <v>1</v>
      </c>
      <c r="H202" s="310">
        <v>128.88894156560087</v>
      </c>
      <c r="I202" s="313">
        <v>877</v>
      </c>
      <c r="J202" s="313">
        <v>113035.59000000001</v>
      </c>
      <c r="K202" s="310">
        <v>0.96692382449032011</v>
      </c>
      <c r="L202" s="310">
        <v>128.88892816419613</v>
      </c>
      <c r="M202" s="313">
        <v>743</v>
      </c>
      <c r="N202" s="313">
        <v>95764.5</v>
      </c>
      <c r="O202" s="333">
        <v>0.81918426391549104</v>
      </c>
      <c r="P202" s="314">
        <v>128.88896366083446</v>
      </c>
    </row>
    <row r="203" spans="1:16" ht="14.4" customHeight="1" x14ac:dyDescent="0.3">
      <c r="A203" s="309" t="s">
        <v>2394</v>
      </c>
      <c r="B203" s="310" t="s">
        <v>2279</v>
      </c>
      <c r="C203" s="310" t="s">
        <v>2433</v>
      </c>
      <c r="D203" s="310" t="s">
        <v>2434</v>
      </c>
      <c r="E203" s="313">
        <v>8</v>
      </c>
      <c r="F203" s="313">
        <v>8000</v>
      </c>
      <c r="G203" s="310">
        <v>1</v>
      </c>
      <c r="H203" s="310">
        <v>1000</v>
      </c>
      <c r="I203" s="313">
        <v>13</v>
      </c>
      <c r="J203" s="313">
        <v>13000</v>
      </c>
      <c r="K203" s="310">
        <v>1.625</v>
      </c>
      <c r="L203" s="310">
        <v>1000</v>
      </c>
      <c r="M203" s="313">
        <v>4</v>
      </c>
      <c r="N203" s="313">
        <v>4000</v>
      </c>
      <c r="O203" s="333">
        <v>0.5</v>
      </c>
      <c r="P203" s="314">
        <v>1000</v>
      </c>
    </row>
    <row r="204" spans="1:16" ht="14.4" customHeight="1" x14ac:dyDescent="0.3">
      <c r="A204" s="309" t="s">
        <v>2394</v>
      </c>
      <c r="B204" s="310" t="s">
        <v>2279</v>
      </c>
      <c r="C204" s="310" t="s">
        <v>2308</v>
      </c>
      <c r="D204" s="310" t="s">
        <v>2309</v>
      </c>
      <c r="E204" s="313">
        <v>2898</v>
      </c>
      <c r="F204" s="313">
        <v>141679.97999999998</v>
      </c>
      <c r="G204" s="310">
        <v>1</v>
      </c>
      <c r="H204" s="310">
        <v>48.888881987577633</v>
      </c>
      <c r="I204" s="313">
        <v>2580</v>
      </c>
      <c r="J204" s="313">
        <v>126133.34000000001</v>
      </c>
      <c r="K204" s="310">
        <v>0.89026932386636437</v>
      </c>
      <c r="L204" s="310">
        <v>48.888891472868224</v>
      </c>
      <c r="M204" s="313">
        <v>2807</v>
      </c>
      <c r="N204" s="313">
        <v>137231.1</v>
      </c>
      <c r="O204" s="333">
        <v>0.96859909212296635</v>
      </c>
      <c r="P204" s="314">
        <v>48.888884930530821</v>
      </c>
    </row>
    <row r="205" spans="1:16" ht="14.4" customHeight="1" x14ac:dyDescent="0.3">
      <c r="A205" s="309" t="s">
        <v>2394</v>
      </c>
      <c r="B205" s="310" t="s">
        <v>2279</v>
      </c>
      <c r="C205" s="310" t="s">
        <v>2312</v>
      </c>
      <c r="D205" s="310" t="s">
        <v>2313</v>
      </c>
      <c r="E205" s="313">
        <v>1509</v>
      </c>
      <c r="F205" s="313">
        <v>0</v>
      </c>
      <c r="G205" s="310"/>
      <c r="H205" s="310">
        <v>0</v>
      </c>
      <c r="I205" s="313">
        <v>1467</v>
      </c>
      <c r="J205" s="313">
        <v>0</v>
      </c>
      <c r="K205" s="310"/>
      <c r="L205" s="310">
        <v>0</v>
      </c>
      <c r="M205" s="313">
        <v>1248</v>
      </c>
      <c r="N205" s="313">
        <v>0</v>
      </c>
      <c r="O205" s="333"/>
      <c r="P205" s="314">
        <v>0</v>
      </c>
    </row>
    <row r="206" spans="1:16" ht="14.4" customHeight="1" x14ac:dyDescent="0.3">
      <c r="A206" s="309" t="s">
        <v>2394</v>
      </c>
      <c r="B206" s="310" t="s">
        <v>2279</v>
      </c>
      <c r="C206" s="310" t="s">
        <v>2318</v>
      </c>
      <c r="D206" s="310" t="s">
        <v>2319</v>
      </c>
      <c r="E206" s="313">
        <v>6</v>
      </c>
      <c r="F206" s="313">
        <v>533.34</v>
      </c>
      <c r="G206" s="310">
        <v>1</v>
      </c>
      <c r="H206" s="310">
        <v>88.89</v>
      </c>
      <c r="I206" s="313">
        <v>7</v>
      </c>
      <c r="J206" s="313">
        <v>622.23</v>
      </c>
      <c r="K206" s="310">
        <v>1.1666666666666667</v>
      </c>
      <c r="L206" s="310">
        <v>88.89</v>
      </c>
      <c r="M206" s="313">
        <v>1</v>
      </c>
      <c r="N206" s="313">
        <v>88.89</v>
      </c>
      <c r="O206" s="333">
        <v>0.16666666666666666</v>
      </c>
      <c r="P206" s="314">
        <v>88.89</v>
      </c>
    </row>
    <row r="207" spans="1:16" ht="14.4" customHeight="1" x14ac:dyDescent="0.3">
      <c r="A207" s="309" t="s">
        <v>2394</v>
      </c>
      <c r="B207" s="310" t="s">
        <v>2279</v>
      </c>
      <c r="C207" s="310" t="s">
        <v>2322</v>
      </c>
      <c r="D207" s="310" t="s">
        <v>2323</v>
      </c>
      <c r="E207" s="313">
        <v>23</v>
      </c>
      <c r="F207" s="313">
        <v>2223.3599999999997</v>
      </c>
      <c r="G207" s="310">
        <v>1</v>
      </c>
      <c r="H207" s="310">
        <v>96.667826086956509</v>
      </c>
      <c r="I207" s="313">
        <v>23</v>
      </c>
      <c r="J207" s="313">
        <v>2223.35</v>
      </c>
      <c r="K207" s="310">
        <v>0.99999550230282108</v>
      </c>
      <c r="L207" s="310">
        <v>96.667391304347817</v>
      </c>
      <c r="M207" s="313">
        <v>8</v>
      </c>
      <c r="N207" s="313">
        <v>773.34</v>
      </c>
      <c r="O207" s="333">
        <v>0.34782491364421425</v>
      </c>
      <c r="P207" s="314">
        <v>96.667500000000004</v>
      </c>
    </row>
    <row r="208" spans="1:16" ht="14.4" customHeight="1" x14ac:dyDescent="0.3">
      <c r="A208" s="309" t="s">
        <v>2394</v>
      </c>
      <c r="B208" s="310" t="s">
        <v>2279</v>
      </c>
      <c r="C208" s="310" t="s">
        <v>2435</v>
      </c>
      <c r="D208" s="310" t="s">
        <v>2436</v>
      </c>
      <c r="E208" s="313">
        <v>2802</v>
      </c>
      <c r="F208" s="313">
        <v>2490666.6800000002</v>
      </c>
      <c r="G208" s="310">
        <v>1</v>
      </c>
      <c r="H208" s="310">
        <v>888.88889364739475</v>
      </c>
      <c r="I208" s="313">
        <v>2824</v>
      </c>
      <c r="J208" s="313">
        <v>2510222.2599999998</v>
      </c>
      <c r="K208" s="310">
        <v>1.0078515443905163</v>
      </c>
      <c r="L208" s="310">
        <v>888.88890226628882</v>
      </c>
      <c r="M208" s="313">
        <v>2821</v>
      </c>
      <c r="N208" s="313">
        <v>2507555.5300000003</v>
      </c>
      <c r="O208" s="333">
        <v>1.0067808551564195</v>
      </c>
      <c r="P208" s="314">
        <v>888.88887982984761</v>
      </c>
    </row>
    <row r="209" spans="1:16" ht="14.4" customHeight="1" x14ac:dyDescent="0.3">
      <c r="A209" s="309" t="s">
        <v>2394</v>
      </c>
      <c r="B209" s="310" t="s">
        <v>2279</v>
      </c>
      <c r="C209" s="310" t="s">
        <v>2437</v>
      </c>
      <c r="D209" s="310" t="s">
        <v>2438</v>
      </c>
      <c r="E209" s="313">
        <v>635</v>
      </c>
      <c r="F209" s="313">
        <v>493888.91999999993</v>
      </c>
      <c r="G209" s="310">
        <v>1</v>
      </c>
      <c r="H209" s="310">
        <v>777.77782677165339</v>
      </c>
      <c r="I209" s="313">
        <v>510</v>
      </c>
      <c r="J209" s="313">
        <v>396666.7</v>
      </c>
      <c r="K209" s="310">
        <v>0.803149623198674</v>
      </c>
      <c r="L209" s="310">
        <v>777.77784313725488</v>
      </c>
      <c r="M209" s="313">
        <v>627</v>
      </c>
      <c r="N209" s="313">
        <v>487666.68</v>
      </c>
      <c r="O209" s="333">
        <v>0.98740153960125299</v>
      </c>
      <c r="P209" s="314">
        <v>777.77779904306215</v>
      </c>
    </row>
    <row r="210" spans="1:16" ht="14.4" customHeight="1" x14ac:dyDescent="0.3">
      <c r="A210" s="309" t="s">
        <v>2394</v>
      </c>
      <c r="B210" s="310" t="s">
        <v>2279</v>
      </c>
      <c r="C210" s="310" t="s">
        <v>2348</v>
      </c>
      <c r="D210" s="310" t="s">
        <v>2349</v>
      </c>
      <c r="E210" s="313">
        <v>1069</v>
      </c>
      <c r="F210" s="313">
        <v>486988.9</v>
      </c>
      <c r="G210" s="310">
        <v>1</v>
      </c>
      <c r="H210" s="310">
        <v>455.55556594948553</v>
      </c>
      <c r="I210" s="313">
        <v>1043</v>
      </c>
      <c r="J210" s="313">
        <v>475144.43</v>
      </c>
      <c r="K210" s="310">
        <v>0.97567815200716068</v>
      </c>
      <c r="L210" s="310">
        <v>455.55554170661554</v>
      </c>
      <c r="M210" s="313">
        <v>891</v>
      </c>
      <c r="N210" s="313">
        <v>405900.01</v>
      </c>
      <c r="O210" s="333">
        <v>0.83348924380001266</v>
      </c>
      <c r="P210" s="314">
        <v>455.55556677890013</v>
      </c>
    </row>
    <row r="211" spans="1:16" ht="14.4" customHeight="1" x14ac:dyDescent="0.3">
      <c r="A211" s="309" t="s">
        <v>2394</v>
      </c>
      <c r="B211" s="310" t="s">
        <v>2279</v>
      </c>
      <c r="C211" s="310" t="s">
        <v>2351</v>
      </c>
      <c r="D211" s="310" t="s">
        <v>2352</v>
      </c>
      <c r="E211" s="313"/>
      <c r="F211" s="313"/>
      <c r="G211" s="310"/>
      <c r="H211" s="310"/>
      <c r="I211" s="313">
        <v>1</v>
      </c>
      <c r="J211" s="313">
        <v>244.44</v>
      </c>
      <c r="K211" s="310"/>
      <c r="L211" s="310">
        <v>244.44</v>
      </c>
      <c r="M211" s="313"/>
      <c r="N211" s="313"/>
      <c r="O211" s="333"/>
      <c r="P211" s="314"/>
    </row>
    <row r="212" spans="1:16" ht="14.4" customHeight="1" x14ac:dyDescent="0.3">
      <c r="A212" s="309" t="s">
        <v>2394</v>
      </c>
      <c r="B212" s="310" t="s">
        <v>2279</v>
      </c>
      <c r="C212" s="310" t="s">
        <v>2439</v>
      </c>
      <c r="D212" s="310" t="s">
        <v>2440</v>
      </c>
      <c r="E212" s="313">
        <v>2130</v>
      </c>
      <c r="F212" s="313">
        <v>520666.65999999992</v>
      </c>
      <c r="G212" s="310">
        <v>1</v>
      </c>
      <c r="H212" s="310">
        <v>244.44444131455396</v>
      </c>
      <c r="I212" s="313">
        <v>1973</v>
      </c>
      <c r="J212" s="313">
        <v>482288.84</v>
      </c>
      <c r="K212" s="310">
        <v>0.92629099777581325</v>
      </c>
      <c r="L212" s="310">
        <v>244.44441966548405</v>
      </c>
      <c r="M212" s="313">
        <v>1778</v>
      </c>
      <c r="N212" s="313">
        <v>434622.16000000003</v>
      </c>
      <c r="O212" s="333">
        <v>0.83474167522076426</v>
      </c>
      <c r="P212" s="314">
        <v>244.4444094488189</v>
      </c>
    </row>
    <row r="213" spans="1:16" ht="14.4" customHeight="1" x14ac:dyDescent="0.3">
      <c r="A213" s="309" t="s">
        <v>2394</v>
      </c>
      <c r="B213" s="310" t="s">
        <v>2279</v>
      </c>
      <c r="C213" s="310" t="s">
        <v>2441</v>
      </c>
      <c r="D213" s="310" t="s">
        <v>2442</v>
      </c>
      <c r="E213" s="313">
        <v>117</v>
      </c>
      <c r="F213" s="313">
        <v>6890.0700000000006</v>
      </c>
      <c r="G213" s="310">
        <v>1</v>
      </c>
      <c r="H213" s="310">
        <v>58.889487179487183</v>
      </c>
      <c r="I213" s="313">
        <v>135</v>
      </c>
      <c r="J213" s="313">
        <v>7950.0599999999986</v>
      </c>
      <c r="K213" s="310">
        <v>1.1538431394746349</v>
      </c>
      <c r="L213" s="310">
        <v>58.889333333333326</v>
      </c>
      <c r="M213" s="313">
        <v>73</v>
      </c>
      <c r="N213" s="313">
        <v>4298.9400000000005</v>
      </c>
      <c r="O213" s="333">
        <v>0.62393270315105653</v>
      </c>
      <c r="P213" s="314">
        <v>58.889589041095896</v>
      </c>
    </row>
    <row r="214" spans="1:16" ht="14.4" customHeight="1" x14ac:dyDescent="0.3">
      <c r="A214" s="309" t="s">
        <v>2394</v>
      </c>
      <c r="B214" s="310" t="s">
        <v>2279</v>
      </c>
      <c r="C214" s="310" t="s">
        <v>2382</v>
      </c>
      <c r="D214" s="310" t="s">
        <v>2383</v>
      </c>
      <c r="E214" s="313">
        <v>926</v>
      </c>
      <c r="F214" s="313">
        <v>277800</v>
      </c>
      <c r="G214" s="310">
        <v>1</v>
      </c>
      <c r="H214" s="310">
        <v>300</v>
      </c>
      <c r="I214" s="313">
        <v>880</v>
      </c>
      <c r="J214" s="313">
        <v>264000</v>
      </c>
      <c r="K214" s="310">
        <v>0.95032397408207347</v>
      </c>
      <c r="L214" s="310">
        <v>300</v>
      </c>
      <c r="M214" s="313">
        <v>740</v>
      </c>
      <c r="N214" s="313">
        <v>222000</v>
      </c>
      <c r="O214" s="333">
        <v>0.79913606911447088</v>
      </c>
      <c r="P214" s="314">
        <v>300</v>
      </c>
    </row>
    <row r="215" spans="1:16" ht="14.4" customHeight="1" x14ac:dyDescent="0.3">
      <c r="A215" s="309" t="s">
        <v>2394</v>
      </c>
      <c r="B215" s="310" t="s">
        <v>2279</v>
      </c>
      <c r="C215" s="310" t="s">
        <v>2443</v>
      </c>
      <c r="D215" s="310" t="s">
        <v>2444</v>
      </c>
      <c r="E215" s="313">
        <v>783</v>
      </c>
      <c r="F215" s="313">
        <v>182700.01</v>
      </c>
      <c r="G215" s="310">
        <v>1</v>
      </c>
      <c r="H215" s="310">
        <v>233.33334610472542</v>
      </c>
      <c r="I215" s="313">
        <v>734</v>
      </c>
      <c r="J215" s="313">
        <v>171266.64</v>
      </c>
      <c r="K215" s="310">
        <v>0.93741998153147343</v>
      </c>
      <c r="L215" s="310">
        <v>233.33329700272481</v>
      </c>
      <c r="M215" s="313">
        <v>581</v>
      </c>
      <c r="N215" s="313">
        <v>135566.66000000003</v>
      </c>
      <c r="O215" s="333">
        <v>0.74201780284522167</v>
      </c>
      <c r="P215" s="314">
        <v>233.33332185886408</v>
      </c>
    </row>
    <row r="216" spans="1:16" ht="14.4" customHeight="1" x14ac:dyDescent="0.3">
      <c r="A216" s="309" t="s">
        <v>2394</v>
      </c>
      <c r="B216" s="310" t="s">
        <v>2279</v>
      </c>
      <c r="C216" s="310" t="s">
        <v>2445</v>
      </c>
      <c r="D216" s="310" t="s">
        <v>2446</v>
      </c>
      <c r="E216" s="313">
        <v>25</v>
      </c>
      <c r="F216" s="313">
        <v>13138.909999999996</v>
      </c>
      <c r="G216" s="310">
        <v>1</v>
      </c>
      <c r="H216" s="310">
        <v>525.55639999999983</v>
      </c>
      <c r="I216" s="313">
        <v>34</v>
      </c>
      <c r="J216" s="313">
        <v>17868.899999999998</v>
      </c>
      <c r="K216" s="310">
        <v>1.3599986604672689</v>
      </c>
      <c r="L216" s="310">
        <v>525.55588235294113</v>
      </c>
      <c r="M216" s="313">
        <v>11</v>
      </c>
      <c r="N216" s="313">
        <v>5781.1299999999992</v>
      </c>
      <c r="O216" s="333">
        <v>0.44000073065421719</v>
      </c>
      <c r="P216" s="314">
        <v>525.55727272727268</v>
      </c>
    </row>
    <row r="217" spans="1:16" ht="14.4" customHeight="1" x14ac:dyDescent="0.3">
      <c r="A217" s="309" t="s">
        <v>2394</v>
      </c>
      <c r="B217" s="310" t="s">
        <v>2279</v>
      </c>
      <c r="C217" s="310" t="s">
        <v>2447</v>
      </c>
      <c r="D217" s="310" t="s">
        <v>2448</v>
      </c>
      <c r="E217" s="313">
        <v>92</v>
      </c>
      <c r="F217" s="313">
        <v>30666.65</v>
      </c>
      <c r="G217" s="310">
        <v>1</v>
      </c>
      <c r="H217" s="310">
        <v>333.33315217391305</v>
      </c>
      <c r="I217" s="313">
        <v>108</v>
      </c>
      <c r="J217" s="313">
        <v>35999.969999999994</v>
      </c>
      <c r="K217" s="310">
        <v>1.1739127032134253</v>
      </c>
      <c r="L217" s="310">
        <v>333.33305555555552</v>
      </c>
      <c r="M217" s="313">
        <v>77</v>
      </c>
      <c r="N217" s="313">
        <v>25666.639999999999</v>
      </c>
      <c r="O217" s="333">
        <v>0.83695610704136247</v>
      </c>
      <c r="P217" s="314">
        <v>333.33298701298702</v>
      </c>
    </row>
    <row r="218" spans="1:16" ht="14.4" customHeight="1" thickBot="1" x14ac:dyDescent="0.35">
      <c r="A218" s="315" t="s">
        <v>2394</v>
      </c>
      <c r="B218" s="316" t="s">
        <v>2279</v>
      </c>
      <c r="C218" s="316" t="s">
        <v>2449</v>
      </c>
      <c r="D218" s="316" t="s">
        <v>2450</v>
      </c>
      <c r="E218" s="319">
        <v>2</v>
      </c>
      <c r="F218" s="319">
        <v>466.67</v>
      </c>
      <c r="G218" s="316">
        <v>1</v>
      </c>
      <c r="H218" s="316">
        <v>233.33500000000001</v>
      </c>
      <c r="I218" s="319"/>
      <c r="J218" s="319"/>
      <c r="K218" s="316"/>
      <c r="L218" s="316"/>
      <c r="M218" s="319"/>
      <c r="N218" s="319"/>
      <c r="O218" s="327"/>
      <c r="P218" s="320"/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G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4.4" x14ac:dyDescent="0.3"/>
  <cols>
    <col min="1" max="1" width="104.109375" bestFit="1" customWidth="1"/>
    <col min="2" max="2" width="11.6640625" hidden="1" customWidth="1"/>
    <col min="3" max="4" width="11" style="151" customWidth="1"/>
    <col min="5" max="5" width="11" style="152" customWidth="1"/>
  </cols>
  <sheetData>
    <row r="1" spans="1:7" ht="18.600000000000001" thickBot="1" x14ac:dyDescent="0.4">
      <c r="A1" s="211" t="s">
        <v>127</v>
      </c>
      <c r="B1" s="212"/>
      <c r="C1" s="213"/>
      <c r="D1" s="213"/>
      <c r="E1" s="213"/>
      <c r="F1" s="99"/>
      <c r="G1" s="99"/>
    </row>
    <row r="2" spans="1:7" ht="14.4" customHeight="1" thickBot="1" x14ac:dyDescent="0.35">
      <c r="A2" s="270" t="s">
        <v>162</v>
      </c>
      <c r="B2" s="132"/>
    </row>
    <row r="3" spans="1:7" ht="14.4" customHeight="1" thickBot="1" x14ac:dyDescent="0.35">
      <c r="A3" s="153"/>
      <c r="C3" s="154" t="s">
        <v>116</v>
      </c>
      <c r="D3" s="155" t="s">
        <v>81</v>
      </c>
      <c r="E3" s="156" t="s">
        <v>83</v>
      </c>
    </row>
    <row r="4" spans="1:7" ht="14.4" customHeight="1" thickBot="1" x14ac:dyDescent="0.35">
      <c r="A4" s="198" t="str">
        <f>HYPERLINK("#HI!A1","NÁKLADY CELKEM (v tisících Kč)")</f>
        <v>NÁKLADY CELKEM (v tisících Kč)</v>
      </c>
      <c r="B4" s="167"/>
      <c r="C4" s="177">
        <f ca="1">IF(ISERROR(VLOOKUP("Náklady celkem",INDIRECT("HI!$A:$G"),6,0)),0,VLOOKUP("Náklady celkem",INDIRECT("HI!$A:$G"),6,0))</f>
        <v>39091</v>
      </c>
      <c r="D4" s="177">
        <f ca="1">IF(ISERROR(VLOOKUP("Náklady celkem",INDIRECT("HI!$A:$G"),4,0)),0,VLOOKUP("Náklady celkem",INDIRECT("HI!$A:$G"),4,0))</f>
        <v>38915.447769999999</v>
      </c>
      <c r="E4" s="170">
        <f ca="1">IF(C4=0,0,D4/C4)</f>
        <v>0.99550913944386177</v>
      </c>
    </row>
    <row r="5" spans="1:7" ht="14.4" customHeight="1" x14ac:dyDescent="0.3">
      <c r="A5" s="163" t="s">
        <v>154</v>
      </c>
      <c r="B5" s="158"/>
      <c r="C5" s="178"/>
      <c r="D5" s="178"/>
      <c r="E5" s="171"/>
    </row>
    <row r="6" spans="1:7" ht="14.4" customHeight="1" x14ac:dyDescent="0.3">
      <c r="A6" s="193" t="s">
        <v>159</v>
      </c>
      <c r="B6" s="159"/>
      <c r="C6" s="169"/>
      <c r="D6" s="169"/>
      <c r="E6" s="171"/>
    </row>
    <row r="7" spans="1:7" ht="14.4" customHeight="1" x14ac:dyDescent="0.3">
      <c r="A7" s="19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59" t="s">
        <v>120</v>
      </c>
      <c r="C7" s="169">
        <f>IF(ISERROR(HI!F5),"",HI!F5)</f>
        <v>250</v>
      </c>
      <c r="D7" s="169">
        <f>IF(ISERROR(HI!D5),"",HI!D5)</f>
        <v>276.32427000000001</v>
      </c>
      <c r="E7" s="171">
        <f t="shared" ref="E7:E12" si="0">IF(C7=0,0,D7/C7)</f>
        <v>1.1052970800000002</v>
      </c>
    </row>
    <row r="8" spans="1:7" ht="14.4" customHeight="1" x14ac:dyDescent="0.3">
      <c r="A8" s="191" t="str">
        <f>HYPERLINK("#'LŽ PL'!A1","% plnění pozitivního listu")</f>
        <v>% plnění pozitivního listu</v>
      </c>
      <c r="B8" s="159" t="s">
        <v>152</v>
      </c>
      <c r="C8" s="168">
        <v>0.9</v>
      </c>
      <c r="D8" s="168">
        <f>IF(ISERROR(VLOOKUP("celkem",'LŽ PL'!$A:$F,5,0)),0,VLOOKUP("celkem",'LŽ PL'!$A:$F,5,0))</f>
        <v>1</v>
      </c>
      <c r="E8" s="171">
        <f t="shared" si="0"/>
        <v>1.1111111111111112</v>
      </c>
    </row>
    <row r="9" spans="1:7" ht="14.4" customHeight="1" x14ac:dyDescent="0.3">
      <c r="A9" s="164" t="s">
        <v>155</v>
      </c>
      <c r="B9" s="159"/>
      <c r="C9" s="169"/>
      <c r="D9" s="169"/>
      <c r="E9" s="171"/>
    </row>
    <row r="10" spans="1:7" ht="14.4" customHeight="1" x14ac:dyDescent="0.3">
      <c r="A10" s="164" t="s">
        <v>156</v>
      </c>
      <c r="B10" s="159"/>
      <c r="C10" s="169"/>
      <c r="D10" s="169"/>
      <c r="E10" s="171"/>
    </row>
    <row r="11" spans="1:7" ht="14.4" customHeight="1" x14ac:dyDescent="0.3">
      <c r="A11" s="194" t="s">
        <v>160</v>
      </c>
      <c r="B11" s="159"/>
      <c r="C11" s="178"/>
      <c r="D11" s="178"/>
      <c r="E11" s="171"/>
    </row>
    <row r="12" spans="1:7" ht="14.4" customHeight="1" x14ac:dyDescent="0.3">
      <c r="A12" s="19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59" t="s">
        <v>120</v>
      </c>
      <c r="C12" s="169">
        <f>IF(ISERROR(HI!F6),"",HI!F6)</f>
        <v>4075</v>
      </c>
      <c r="D12" s="169">
        <f>IF(ISERROR(HI!D6),"",HI!D6)</f>
        <v>3834.3476900000001</v>
      </c>
      <c r="E12" s="171">
        <f t="shared" si="0"/>
        <v>0.94094421840490794</v>
      </c>
    </row>
    <row r="13" spans="1:7" ht="14.4" customHeight="1" thickBot="1" x14ac:dyDescent="0.35">
      <c r="A13" s="196" t="str">
        <f>HYPERLINK("#HI!A1","Osobní náklady")</f>
        <v>Osobní náklady</v>
      </c>
      <c r="B13" s="159"/>
      <c r="C13" s="178">
        <f ca="1">IF(ISERROR(VLOOKUP("Osobní náklady (Kč)",INDIRECT("HI!$A:$G"),6,0)),0,VLOOKUP("Osobní náklady (Kč)",INDIRECT("HI!$A:$G"),6,0))</f>
        <v>28085</v>
      </c>
      <c r="D13" s="178">
        <f ca="1">IF(ISERROR(VLOOKUP("Osobní náklady (Kč)",INDIRECT("HI!$A:$G"),4,0)),0,VLOOKUP("Osobní náklady (Kč)",INDIRECT("HI!$A:$G"),4,0))</f>
        <v>27051.47752</v>
      </c>
      <c r="E13" s="171">
        <f t="shared" ref="E13" ca="1" si="1">IF(C13=0,0,D13/C13)</f>
        <v>0.96320019654619904</v>
      </c>
    </row>
    <row r="14" spans="1:7" ht="14.4" customHeight="1" thickBot="1" x14ac:dyDescent="0.35">
      <c r="A14" s="183"/>
      <c r="B14" s="184"/>
      <c r="C14" s="185"/>
      <c r="D14" s="185"/>
      <c r="E14" s="173"/>
    </row>
    <row r="15" spans="1:7" ht="14.4" customHeight="1" thickBot="1" x14ac:dyDescent="0.35">
      <c r="A15" s="197" t="str">
        <f>HYPERLINK("#HI!A1","VÝNOSY CELKEM (v tisících; ""Ambulace-body"" + ""Hospitalizace-casemix""*29500)")</f>
        <v>VÝNOSY CELKEM (v tisících; "Ambulace-body" + "Hospitalizace-casemix"*29500)</v>
      </c>
      <c r="B15" s="161"/>
      <c r="C15" s="181">
        <f ca="1">IF(ISERROR(VLOOKUP("Výnosy celkem",INDIRECT("HI!$A:$G"),6,0)),0,VLOOKUP("Výnosy celkem",INDIRECT("HI!$A:$G"),6,0))</f>
        <v>21361.076052399989</v>
      </c>
      <c r="D15" s="181">
        <f ca="1">IF(ISERROR(VLOOKUP("Výnosy celkem",INDIRECT("HI!$A:$G"),4,0)),0,VLOOKUP("Výnosy celkem",INDIRECT("HI!$A:$G"),4,0))</f>
        <v>20215.037260000005</v>
      </c>
      <c r="E15" s="174">
        <f t="shared" ref="E15:E17" ca="1" si="2">IF(C15=0,0,D15/C15)</f>
        <v>0.94634920124863176</v>
      </c>
    </row>
    <row r="16" spans="1:7" ht="14.4" customHeight="1" x14ac:dyDescent="0.3">
      <c r="A16" s="199" t="str">
        <f>HYPERLINK("#HI!A1","Ambulance (body)")</f>
        <v>Ambulance (body)</v>
      </c>
      <c r="B16" s="158"/>
      <c r="C16" s="178">
        <f ca="1">IF(ISERROR(VLOOKUP("Ambulance (body)",INDIRECT("HI!$A:$G"),6,0)),0,VLOOKUP("Ambulance (body)",INDIRECT("HI!$A:$G"),6,0))</f>
        <v>21361.076052399989</v>
      </c>
      <c r="D16" s="178">
        <f ca="1">IF(ISERROR(VLOOKUP("Ambulance (body)",INDIRECT("HI!$A:$G"),4,0)),0,VLOOKUP("Ambulance (body)",INDIRECT("HI!$A:$G"),4,0))</f>
        <v>20215.037260000005</v>
      </c>
      <c r="E16" s="171">
        <f t="shared" ca="1" si="2"/>
        <v>0.94634920124863176</v>
      </c>
    </row>
    <row r="17" spans="1:5" ht="14.4" customHeight="1" x14ac:dyDescent="0.3">
      <c r="A17" s="192" t="str">
        <f>HYPERLINK("#'ZV Vykáz.-A'!A1","Zdravotní výkony vykázané u ambulantních pacientů (min. 100 %)")</f>
        <v>Zdravotní výkony vykázané u ambulantních pacientů (min. 100 %)</v>
      </c>
      <c r="B17" t="s">
        <v>129</v>
      </c>
      <c r="C17" s="168">
        <v>1</v>
      </c>
      <c r="D17" s="168">
        <f>IF(ISERROR(VLOOKUP("Celkem:",'ZV Vykáz.-A'!$A:$S,7,0)),"",VLOOKUP("Celkem:",'ZV Vykáz.-A'!$A:$S,7,0))</f>
        <v>0.92742221722365903</v>
      </c>
      <c r="E17" s="171">
        <f t="shared" si="2"/>
        <v>0.92742221722365903</v>
      </c>
    </row>
    <row r="18" spans="1:5" ht="14.4" customHeight="1" x14ac:dyDescent="0.3">
      <c r="A18" s="200" t="str">
        <f>HYPERLINK("#HI!A1","Hospitalizace (casemix * 29500)")</f>
        <v>Hospitalizace (casemix * 29500)</v>
      </c>
      <c r="B18" s="159"/>
      <c r="C18" s="178">
        <f ca="1">IF(ISERROR(VLOOKUP("Hospitalizace (casemix * 29500)",INDIRECT("HI!$A:$G"),6,0)),0,VLOOKUP("Hospitalizace (casemix * 29500)",INDIRECT("HI!$A:$G"),6,0))</f>
        <v>0</v>
      </c>
      <c r="D18" s="178">
        <f ca="1">IF(ISERROR(VLOOKUP("Hospitalizace (casemix * 29500)",INDIRECT("HI!$A:$G"),4,0)),0,VLOOKUP("Hospitalizace (casemix * 29500)",INDIRECT("HI!$A:$G"),4,0))</f>
        <v>0</v>
      </c>
      <c r="E18" s="171">
        <f t="shared" ref="E18" ca="1" si="3">IF(C18=0,0,D18/C18)</f>
        <v>0</v>
      </c>
    </row>
    <row r="19" spans="1:5" ht="14.4" customHeight="1" thickBot="1" x14ac:dyDescent="0.35">
      <c r="A19" s="165" t="s">
        <v>157</v>
      </c>
      <c r="B19" s="160"/>
      <c r="C19" s="179"/>
      <c r="D19" s="179"/>
      <c r="E19" s="172"/>
    </row>
    <row r="20" spans="1:5" ht="14.4" customHeight="1" thickBot="1" x14ac:dyDescent="0.35">
      <c r="A20" s="157"/>
      <c r="B20" s="124"/>
      <c r="C20" s="180"/>
      <c r="D20" s="180"/>
      <c r="E20" s="175"/>
    </row>
    <row r="21" spans="1:5" ht="14.4" customHeight="1" thickBot="1" x14ac:dyDescent="0.35">
      <c r="A21" s="166" t="s">
        <v>158</v>
      </c>
      <c r="B21" s="162"/>
      <c r="C21" s="182"/>
      <c r="D21" s="182"/>
      <c r="E21" s="176"/>
    </row>
  </sheetData>
  <mergeCells count="1">
    <mergeCell ref="A1:E1"/>
  </mergeCells>
  <conditionalFormatting sqref="E5">
    <cfRule type="cellIs" dxfId="50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9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8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7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8">
    <cfRule type="cellIs" dxfId="46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5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5 E17 E8">
    <cfRule type="cellIs" dxfId="44" priority="26" operator="lessThan">
      <formula>1</formula>
    </cfRule>
    <cfRule type="iconSet" priority="27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32" operator="greaterThan">
      <formula>1</formula>
    </cfRule>
    <cfRule type="iconSet" priority="33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G17"/>
  <sheetViews>
    <sheetView showGridLines="0" showRowColHeaders="0" zoomScaleNormal="100" workbookViewId="0">
      <selection sqref="A1:G1"/>
    </sheetView>
  </sheetViews>
  <sheetFormatPr defaultRowHeight="14.4" customHeight="1" x14ac:dyDescent="0.3"/>
  <cols>
    <col min="1" max="1" width="34.21875" style="65" bestFit="1" customWidth="1"/>
    <col min="2" max="4" width="8.88671875" style="65" customWidth="1"/>
    <col min="5" max="5" width="2.44140625" style="65" customWidth="1"/>
    <col min="6" max="6" width="8.88671875" style="65" customWidth="1"/>
    <col min="7" max="7" width="9.44140625" style="65" bestFit="1" customWidth="1"/>
    <col min="8" max="16384" width="8.88671875" style="65"/>
  </cols>
  <sheetData>
    <row r="1" spans="1:7" ht="18.600000000000001" customHeight="1" thickBot="1" x14ac:dyDescent="0.4">
      <c r="A1" s="211" t="s">
        <v>142</v>
      </c>
      <c r="B1" s="211"/>
      <c r="C1" s="211"/>
      <c r="D1" s="211"/>
      <c r="E1" s="211"/>
      <c r="F1" s="211"/>
      <c r="G1" s="211"/>
    </row>
    <row r="2" spans="1:7" ht="14.4" customHeight="1" thickBot="1" x14ac:dyDescent="0.35">
      <c r="A2" s="270" t="s">
        <v>162</v>
      </c>
      <c r="B2" s="66"/>
      <c r="C2" s="66"/>
      <c r="D2" s="66"/>
      <c r="E2" s="66"/>
      <c r="F2" s="66"/>
      <c r="G2" s="66"/>
    </row>
    <row r="3" spans="1:7" ht="14.4" customHeight="1" x14ac:dyDescent="0.3">
      <c r="A3" s="214"/>
      <c r="B3" s="216" t="s">
        <v>81</v>
      </c>
      <c r="C3" s="217"/>
      <c r="D3" s="218"/>
      <c r="E3" s="10"/>
      <c r="F3" s="48" t="s">
        <v>82</v>
      </c>
      <c r="G3" s="49" t="s">
        <v>83</v>
      </c>
    </row>
    <row r="4" spans="1:7" ht="14.4" customHeight="1" thickBot="1" x14ac:dyDescent="0.35">
      <c r="A4" s="215"/>
      <c r="B4" s="55">
        <v>2011</v>
      </c>
      <c r="C4" s="46">
        <v>2012</v>
      </c>
      <c r="D4" s="47">
        <v>2013</v>
      </c>
      <c r="E4" s="10"/>
      <c r="F4" s="219">
        <v>2013</v>
      </c>
      <c r="G4" s="220"/>
    </row>
    <row r="5" spans="1:7" ht="14.4" customHeight="1" x14ac:dyDescent="0.3">
      <c r="A5" s="186" t="str">
        <f>HYPERLINK("#'Léky Žádanky'!A1","Léky (Kč)")</f>
        <v>Léky (Kč)</v>
      </c>
      <c r="B5" s="33">
        <v>239.13721314793099</v>
      </c>
      <c r="C5" s="34">
        <v>228.39628999999999</v>
      </c>
      <c r="D5" s="35">
        <v>276.32427000000001</v>
      </c>
      <c r="E5" s="11"/>
      <c r="F5" s="12">
        <v>250</v>
      </c>
      <c r="G5" s="13">
        <f>IF(F5&lt;0.00000001,"",D5/F5)</f>
        <v>1.1052970800000002</v>
      </c>
    </row>
    <row r="6" spans="1:7" ht="14.4" customHeight="1" x14ac:dyDescent="0.3">
      <c r="A6" s="186" t="str">
        <f>HYPERLINK("#'Materiál Žádanky'!A1","Materiál - SZM (Kč)")</f>
        <v>Materiál - SZM (Kč)</v>
      </c>
      <c r="B6" s="14">
        <v>4592.8701983991295</v>
      </c>
      <c r="C6" s="36">
        <v>3914.4085799999998</v>
      </c>
      <c r="D6" s="37">
        <v>3834.3476900000001</v>
      </c>
      <c r="E6" s="11"/>
      <c r="F6" s="14">
        <v>4075</v>
      </c>
      <c r="G6" s="15">
        <f>IF(F6&lt;0.00000001,"",D6/F6)</f>
        <v>0.94094421840490794</v>
      </c>
    </row>
    <row r="7" spans="1:7" ht="14.4" customHeight="1" x14ac:dyDescent="0.3">
      <c r="A7" s="186" t="str">
        <f>HYPERLINK("#'Osobní náklady'!A1","Osobní náklady (Kč)")</f>
        <v>Osobní náklady (Kč)</v>
      </c>
      <c r="B7" s="14">
        <v>27829.997522578898</v>
      </c>
      <c r="C7" s="36">
        <v>27738.94</v>
      </c>
      <c r="D7" s="37">
        <v>27051.47752</v>
      </c>
      <c r="E7" s="11"/>
      <c r="F7" s="14">
        <v>28085</v>
      </c>
      <c r="G7" s="15">
        <f>IF(F7&lt;0.00000001,"",D7/F7)</f>
        <v>0.96320019654619904</v>
      </c>
    </row>
    <row r="8" spans="1:7" ht="14.4" customHeight="1" thickBot="1" x14ac:dyDescent="0.35">
      <c r="A8" s="1" t="s">
        <v>84</v>
      </c>
      <c r="B8" s="16">
        <v>9611.1682946083492</v>
      </c>
      <c r="C8" s="38">
        <v>10913.95529</v>
      </c>
      <c r="D8" s="39">
        <v>7753.2982899999997</v>
      </c>
      <c r="E8" s="11"/>
      <c r="F8" s="16">
        <v>6681</v>
      </c>
      <c r="G8" s="17">
        <f>IF(F8&lt;0.00000001,"",D8/F8)</f>
        <v>1.160499669211196</v>
      </c>
    </row>
    <row r="9" spans="1:7" ht="14.4" customHeight="1" thickBot="1" x14ac:dyDescent="0.35">
      <c r="A9" s="2" t="s">
        <v>85</v>
      </c>
      <c r="B9" s="3">
        <v>42273.173228734297</v>
      </c>
      <c r="C9" s="40">
        <v>42795.70016</v>
      </c>
      <c r="D9" s="41">
        <v>38915.447769999999</v>
      </c>
      <c r="E9" s="11"/>
      <c r="F9" s="3">
        <v>39091</v>
      </c>
      <c r="G9" s="4">
        <f>IF(F9&lt;0.00000001,"",D9/F9)</f>
        <v>0.99550913944386177</v>
      </c>
    </row>
    <row r="10" spans="1:7" ht="14.4" customHeight="1" thickBot="1" x14ac:dyDescent="0.35">
      <c r="A10" s="18"/>
      <c r="B10" s="18"/>
      <c r="C10" s="18"/>
      <c r="D10" s="18"/>
      <c r="E10" s="11"/>
      <c r="F10" s="18"/>
      <c r="G10" s="19"/>
    </row>
    <row r="11" spans="1:7" ht="14.4" customHeight="1" x14ac:dyDescent="0.3">
      <c r="A11" s="188" t="str">
        <f>HYPERLINK("#'ZV Vykáz.-A'!A1","Ambulance (body)")</f>
        <v>Ambulance (body)</v>
      </c>
      <c r="B11" s="12">
        <f>IF(ISERROR(VLOOKUP("Celkem:",'ZV Vykáz.-A'!A:F,2,0)),0,VLOOKUP("Celkem:",'ZV Vykáz.-A'!A:F,2,0)/1000)</f>
        <v>21797.01637999999</v>
      </c>
      <c r="C11" s="34">
        <f>IF(ISERROR(VLOOKUP("Celkem:",'ZV Vykáz.-A'!A:F,4,0)),0,VLOOKUP("Celkem:",'ZV Vykáz.-A'!A:F,4,0)/1000)</f>
        <v>21068.750709999993</v>
      </c>
      <c r="D11" s="35">
        <f>IF(ISERROR(VLOOKUP("Celkem:",'ZV Vykáz.-A'!A:F,6,0)),0,VLOOKUP("Celkem:",'ZV Vykáz.-A'!A:F,6,0)/1000)</f>
        <v>20215.037260000005</v>
      </c>
      <c r="E11" s="11"/>
      <c r="F11" s="12">
        <f>B11*0.98</f>
        <v>21361.076052399989</v>
      </c>
      <c r="G11" s="13">
        <f>IF(F11=0,"",D11/F11)</f>
        <v>0.94634920124863176</v>
      </c>
    </row>
    <row r="12" spans="1:7" ht="14.4" customHeight="1" thickBot="1" x14ac:dyDescent="0.35">
      <c r="A12" s="189" t="str">
        <f>HYPERLINK("#CaseMix!A1","Hospitalizace (casemix * 29500)")</f>
        <v>Hospitalizace (casemix * 29500)</v>
      </c>
      <c r="B12" s="16">
        <f>IF(ISERROR(VLOOKUP("Celkem",#REF!,2,0)),0,VLOOKUP("Celkem",#REF!,2,0)*29.5)</f>
        <v>0</v>
      </c>
      <c r="C12" s="38">
        <f>IF(ISERROR(VLOOKUP("Celkem",#REF!,3,0)),0,VLOOKUP("Celkem",#REF!,3,0)*29.5)</f>
        <v>0</v>
      </c>
      <c r="D12" s="39">
        <f>IF(ISERROR(VLOOKUP("Celkem",#REF!,4,0)),0,VLOOKUP("Celkem",#REF!,4,0)*29.5)</f>
        <v>0</v>
      </c>
      <c r="E12" s="11"/>
      <c r="F12" s="16">
        <f>B12*0.95</f>
        <v>0</v>
      </c>
      <c r="G12" s="17" t="str">
        <f>IF(F12=0,"",D12/F12)</f>
        <v/>
      </c>
    </row>
    <row r="13" spans="1:7" ht="14.4" customHeight="1" thickBot="1" x14ac:dyDescent="0.35">
      <c r="A13" s="5" t="s">
        <v>88</v>
      </c>
      <c r="B13" s="6">
        <f>SUM(B11:B12)</f>
        <v>21797.01637999999</v>
      </c>
      <c r="C13" s="42">
        <f>SUM(C11:C12)</f>
        <v>21068.750709999993</v>
      </c>
      <c r="D13" s="43">
        <f>SUM(D11:D12)</f>
        <v>20215.037260000005</v>
      </c>
      <c r="E13" s="11"/>
      <c r="F13" s="6">
        <f>SUM(F11:F12)</f>
        <v>21361.076052399989</v>
      </c>
      <c r="G13" s="7">
        <f>IF(F13=0,"",D13/F13)</f>
        <v>0.94634920124863176</v>
      </c>
    </row>
    <row r="14" spans="1:7" ht="14.4" customHeight="1" thickBot="1" x14ac:dyDescent="0.35">
      <c r="A14" s="18"/>
      <c r="B14" s="18"/>
      <c r="C14" s="18"/>
      <c r="D14" s="18"/>
      <c r="E14" s="11"/>
      <c r="F14" s="18"/>
      <c r="G14" s="19"/>
    </row>
    <row r="15" spans="1:7" ht="14.4" customHeight="1" thickBot="1" x14ac:dyDescent="0.35">
      <c r="A15" s="195" t="str">
        <f>HYPERLINK("#'HI Graf'!A1","Hospodářský index (Výnosy / Náklady)")</f>
        <v>Hospodářský index (Výnosy / Náklady)</v>
      </c>
      <c r="B15" s="8">
        <f>IF(B9=0,"",B13/B9)</f>
        <v>0.51562290491086027</v>
      </c>
      <c r="C15" s="44">
        <f>IF(C9=0,"",C13/C9)</f>
        <v>0.49230998981744417</v>
      </c>
      <c r="D15" s="45">
        <f>IF(D9=0,"",D13/D9)</f>
        <v>0.51946048210664097</v>
      </c>
      <c r="E15" s="11"/>
      <c r="F15" s="8">
        <f>IF(F9=0,"",F13/F9)</f>
        <v>0.54644486077102117</v>
      </c>
      <c r="G15" s="9">
        <f>IF(OR(F15=0,F15=""),"",D15/F15)</f>
        <v>0.95061829545563692</v>
      </c>
    </row>
    <row r="17" spans="1:1" ht="14.4" customHeight="1" x14ac:dyDescent="0.3">
      <c r="A17" s="187"/>
    </row>
  </sheetData>
  <mergeCells count="4">
    <mergeCell ref="A1:G1"/>
    <mergeCell ref="A3:A4"/>
    <mergeCell ref="B3:D3"/>
    <mergeCell ref="F4:G4"/>
  </mergeCells>
  <conditionalFormatting sqref="F11:F12">
    <cfRule type="dataBar" priority="1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G5:G9">
    <cfRule type="iconSet" priority="4">
      <iconSet iconSet="3Symbols2" reverse="1">
        <cfvo type="percent" val="0"/>
        <cfvo type="num" val="1"/>
        <cfvo type="num" val="1"/>
      </iconSet>
    </cfRule>
    <cfRule type="cellIs" dxfId="42" priority="6" operator="greaterThan">
      <formula>1</formula>
    </cfRule>
  </conditionalFormatting>
  <conditionalFormatting sqref="G11:G15">
    <cfRule type="cellIs" dxfId="41" priority="5" operator="lessThan">
      <formula>1</formula>
    </cfRule>
  </conditionalFormatting>
  <conditionalFormatting sqref="G11:G13 G15">
    <cfRule type="iconSet" priority="3">
      <iconSet iconSet="3Symbols2">
        <cfvo type="percent" val="0"/>
        <cfvo type="num" val="1"/>
        <cfvo type="num" val="1"/>
      </iconSet>
    </cfRule>
  </conditionalFormatting>
  <conditionalFormatting sqref="F5:F8">
    <cfRule type="dataBar" priority="2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98"/>
    <col min="2" max="13" width="8.88671875" style="98" customWidth="1"/>
    <col min="14" max="16384" width="8.88671875" style="98"/>
  </cols>
  <sheetData>
    <row r="1" spans="1:13" ht="18.600000000000001" customHeight="1" thickBot="1" x14ac:dyDescent="0.4">
      <c r="A1" s="211" t="s">
        <v>115</v>
      </c>
      <c r="B1" s="211"/>
      <c r="C1" s="211"/>
      <c r="D1" s="211"/>
      <c r="E1" s="211"/>
      <c r="F1" s="211"/>
      <c r="G1" s="211"/>
      <c r="H1" s="221"/>
      <c r="I1" s="221"/>
      <c r="J1" s="221"/>
      <c r="K1" s="221"/>
      <c r="L1" s="221"/>
      <c r="M1" s="221"/>
    </row>
    <row r="2" spans="1:13" ht="14.4" customHeight="1" x14ac:dyDescent="0.3">
      <c r="A2" s="270" t="s">
        <v>162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135"/>
      <c r="B3" s="136" t="s">
        <v>90</v>
      </c>
      <c r="C3" s="137" t="s">
        <v>91</v>
      </c>
      <c r="D3" s="137" t="s">
        <v>92</v>
      </c>
      <c r="E3" s="136" t="s">
        <v>93</v>
      </c>
      <c r="F3" s="137" t="s">
        <v>94</v>
      </c>
      <c r="G3" s="137" t="s">
        <v>95</v>
      </c>
      <c r="H3" s="137" t="s">
        <v>96</v>
      </c>
      <c r="I3" s="137" t="s">
        <v>97</v>
      </c>
      <c r="J3" s="137" t="s">
        <v>98</v>
      </c>
      <c r="K3" s="137" t="s">
        <v>99</v>
      </c>
      <c r="L3" s="137" t="s">
        <v>100</v>
      </c>
      <c r="M3" s="137" t="s">
        <v>101</v>
      </c>
    </row>
    <row r="4" spans="1:13" ht="14.4" customHeight="1" x14ac:dyDescent="0.3">
      <c r="A4" s="135" t="s">
        <v>89</v>
      </c>
      <c r="B4" s="138">
        <f>(B10+B8)/B6</f>
        <v>0.67998762045745742</v>
      </c>
      <c r="C4" s="138">
        <f t="shared" ref="C4:M4" si="0">(C10+C8)/C6</f>
        <v>0.63726435039353013</v>
      </c>
      <c r="D4" s="138">
        <f t="shared" si="0"/>
        <v>0.66181309335339022</v>
      </c>
      <c r="E4" s="138">
        <f t="shared" si="0"/>
        <v>0.66442611752964198</v>
      </c>
      <c r="F4" s="138">
        <f t="shared" si="0"/>
        <v>0.66470107181787441</v>
      </c>
      <c r="G4" s="138">
        <f t="shared" si="0"/>
        <v>0.63223811746427883</v>
      </c>
      <c r="H4" s="138">
        <f t="shared" si="0"/>
        <v>0.58054892774092393</v>
      </c>
      <c r="I4" s="138">
        <f t="shared" si="0"/>
        <v>0.54917711869130847</v>
      </c>
      <c r="J4" s="138">
        <f t="shared" si="0"/>
        <v>0.54299119270720375</v>
      </c>
      <c r="K4" s="138">
        <f t="shared" si="0"/>
        <v>0.56480333295954022</v>
      </c>
      <c r="L4" s="138">
        <f t="shared" si="0"/>
        <v>0.54768636839279849</v>
      </c>
      <c r="M4" s="138">
        <f t="shared" si="0"/>
        <v>0.51946048210664053</v>
      </c>
    </row>
    <row r="5" spans="1:13" ht="14.4" customHeight="1" x14ac:dyDescent="0.3">
      <c r="A5" s="139" t="s">
        <v>56</v>
      </c>
      <c r="B5" s="138">
        <f>IF(ISERROR(VLOOKUP($A5,'Man Tab'!$A:$Q,COLUMN()+2,0)),0,VLOOKUP($A5,'Man Tab'!$A:$Q,COLUMN()+2,0))</f>
        <v>2938.2022700000002</v>
      </c>
      <c r="C5" s="138">
        <f>IF(ISERROR(VLOOKUP($A5,'Man Tab'!$A:$Q,COLUMN()+2,0)),0,VLOOKUP($A5,'Man Tab'!$A:$Q,COLUMN()+2,0))</f>
        <v>2994.2163999999998</v>
      </c>
      <c r="D5" s="138">
        <f>IF(ISERROR(VLOOKUP($A5,'Man Tab'!$A:$Q,COLUMN()+2,0)),0,VLOOKUP($A5,'Man Tab'!$A:$Q,COLUMN()+2,0))</f>
        <v>2822.2418499999999</v>
      </c>
      <c r="E5" s="138">
        <f>IF(ISERROR(VLOOKUP($A5,'Man Tab'!$A:$Q,COLUMN()+2,0)),0,VLOOKUP($A5,'Man Tab'!$A:$Q,COLUMN()+2,0))</f>
        <v>3424.7792800000002</v>
      </c>
      <c r="F5" s="138">
        <f>IF(ISERROR(VLOOKUP($A5,'Man Tab'!$A:$Q,COLUMN()+2,0)),0,VLOOKUP($A5,'Man Tab'!$A:$Q,COLUMN()+2,0))</f>
        <v>2930.5340000000001</v>
      </c>
      <c r="G5" s="138">
        <f>IF(ISERROR(VLOOKUP($A5,'Man Tab'!$A:$Q,COLUMN()+2,0)),0,VLOOKUP($A5,'Man Tab'!$A:$Q,COLUMN()+2,0))</f>
        <v>3062.73677</v>
      </c>
      <c r="H5" s="138">
        <f>IF(ISERROR(VLOOKUP($A5,'Man Tab'!$A:$Q,COLUMN()+2,0)),0,VLOOKUP($A5,'Man Tab'!$A:$Q,COLUMN()+2,0))</f>
        <v>3909.0694100000001</v>
      </c>
      <c r="I5" s="138">
        <f>IF(ISERROR(VLOOKUP($A5,'Man Tab'!$A:$Q,COLUMN()+2,0)),0,VLOOKUP($A5,'Man Tab'!$A:$Q,COLUMN()+2,0))</f>
        <v>2797.8646100000001</v>
      </c>
      <c r="J5" s="138">
        <f>IF(ISERROR(VLOOKUP($A5,'Man Tab'!$A:$Q,COLUMN()+2,0)),0,VLOOKUP($A5,'Man Tab'!$A:$Q,COLUMN()+2,0))</f>
        <v>2995.7316099999998</v>
      </c>
      <c r="K5" s="138">
        <f>IF(ISERROR(VLOOKUP($A5,'Man Tab'!$A:$Q,COLUMN()+2,0)),0,VLOOKUP($A5,'Man Tab'!$A:$Q,COLUMN()+2,0))</f>
        <v>2988.03836</v>
      </c>
      <c r="L5" s="138">
        <f>IF(ISERROR(VLOOKUP($A5,'Man Tab'!$A:$Q,COLUMN()+2,0)),0,VLOOKUP($A5,'Man Tab'!$A:$Q,COLUMN()+2,0))</f>
        <v>4074.9765600000001</v>
      </c>
      <c r="M5" s="138">
        <f>IF(ISERROR(VLOOKUP($A5,'Man Tab'!$A:$Q,COLUMN()+2,0)),0,VLOOKUP($A5,'Man Tab'!$A:$Q,COLUMN()+2,0))</f>
        <v>3977.05665000002</v>
      </c>
    </row>
    <row r="6" spans="1:13" ht="14.4" customHeight="1" x14ac:dyDescent="0.3">
      <c r="A6" s="139" t="s">
        <v>85</v>
      </c>
      <c r="B6" s="140">
        <f>B5</f>
        <v>2938.2022700000002</v>
      </c>
      <c r="C6" s="140">
        <f t="shared" ref="C6:M6" si="1">C5+B6</f>
        <v>5932.41867</v>
      </c>
      <c r="D6" s="140">
        <f t="shared" si="1"/>
        <v>8754.6605199999995</v>
      </c>
      <c r="E6" s="140">
        <f t="shared" si="1"/>
        <v>12179.4398</v>
      </c>
      <c r="F6" s="140">
        <f t="shared" si="1"/>
        <v>15109.9738</v>
      </c>
      <c r="G6" s="140">
        <f t="shared" si="1"/>
        <v>18172.710569999999</v>
      </c>
      <c r="H6" s="140">
        <f t="shared" si="1"/>
        <v>22081.779979999999</v>
      </c>
      <c r="I6" s="140">
        <f t="shared" si="1"/>
        <v>24879.64459</v>
      </c>
      <c r="J6" s="140">
        <f t="shared" si="1"/>
        <v>27875.376199999999</v>
      </c>
      <c r="K6" s="140">
        <f t="shared" si="1"/>
        <v>30863.414559999997</v>
      </c>
      <c r="L6" s="140">
        <f t="shared" si="1"/>
        <v>34938.39112</v>
      </c>
      <c r="M6" s="140">
        <f t="shared" si="1"/>
        <v>38915.447770000021</v>
      </c>
    </row>
    <row r="7" spans="1:13" ht="14.4" customHeight="1" x14ac:dyDescent="0.3">
      <c r="A7" s="139" t="s">
        <v>113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 ht="14.4" customHeight="1" x14ac:dyDescent="0.3">
      <c r="A8" s="139" t="s">
        <v>86</v>
      </c>
      <c r="B8" s="140">
        <f>B7*29.5</f>
        <v>0</v>
      </c>
      <c r="C8" s="140">
        <f t="shared" ref="C8:M8" si="2">C7*29.5</f>
        <v>0</v>
      </c>
      <c r="D8" s="140">
        <f t="shared" si="2"/>
        <v>0</v>
      </c>
      <c r="E8" s="140">
        <f t="shared" si="2"/>
        <v>0</v>
      </c>
      <c r="F8" s="140">
        <f t="shared" si="2"/>
        <v>0</v>
      </c>
      <c r="G8" s="140">
        <f t="shared" si="2"/>
        <v>0</v>
      </c>
      <c r="H8" s="140">
        <f t="shared" si="2"/>
        <v>0</v>
      </c>
      <c r="I8" s="140">
        <f t="shared" si="2"/>
        <v>0</v>
      </c>
      <c r="J8" s="140">
        <f t="shared" si="2"/>
        <v>0</v>
      </c>
      <c r="K8" s="140">
        <f t="shared" si="2"/>
        <v>0</v>
      </c>
      <c r="L8" s="140">
        <f t="shared" si="2"/>
        <v>0</v>
      </c>
      <c r="M8" s="140">
        <f t="shared" si="2"/>
        <v>0</v>
      </c>
    </row>
    <row r="9" spans="1:13" ht="14.4" customHeight="1" x14ac:dyDescent="0.3">
      <c r="A9" s="139" t="s">
        <v>114</v>
      </c>
      <c r="B9" s="139">
        <v>1997941.17</v>
      </c>
      <c r="C9" s="139">
        <v>1782577.76</v>
      </c>
      <c r="D9" s="139">
        <v>2013430.0300000003</v>
      </c>
      <c r="E9" s="139">
        <v>2298388.94</v>
      </c>
      <c r="F9" s="139">
        <v>1951277.8799999997</v>
      </c>
      <c r="G9" s="139">
        <v>1445864.54</v>
      </c>
      <c r="H9" s="139">
        <v>1330073.3699999999</v>
      </c>
      <c r="I9" s="139">
        <v>843777.84</v>
      </c>
      <c r="J9" s="139">
        <v>1472752.2399999998</v>
      </c>
      <c r="K9" s="139">
        <v>2295675.6399999997</v>
      </c>
      <c r="L9" s="139">
        <v>1703521.1399999997</v>
      </c>
      <c r="M9" s="139">
        <v>1079756.7100000002</v>
      </c>
    </row>
    <row r="10" spans="1:13" ht="14.4" customHeight="1" x14ac:dyDescent="0.3">
      <c r="A10" s="139" t="s">
        <v>87</v>
      </c>
      <c r="B10" s="140">
        <f>B9/1000</f>
        <v>1997.9411699999998</v>
      </c>
      <c r="C10" s="140">
        <f t="shared" ref="C10:M10" si="3">C9/1000+B10</f>
        <v>3780.5189299999997</v>
      </c>
      <c r="D10" s="140">
        <f t="shared" si="3"/>
        <v>5793.9489599999997</v>
      </c>
      <c r="E10" s="140">
        <f t="shared" si="3"/>
        <v>8092.3378999999995</v>
      </c>
      <c r="F10" s="140">
        <f t="shared" si="3"/>
        <v>10043.61578</v>
      </c>
      <c r="G10" s="140">
        <f t="shared" si="3"/>
        <v>11489.480320000001</v>
      </c>
      <c r="H10" s="140">
        <f t="shared" si="3"/>
        <v>12819.553690000001</v>
      </c>
      <c r="I10" s="140">
        <f t="shared" si="3"/>
        <v>13663.331530000001</v>
      </c>
      <c r="J10" s="140">
        <f t="shared" si="3"/>
        <v>15136.083770000001</v>
      </c>
      <c r="K10" s="140">
        <f t="shared" si="3"/>
        <v>17431.759409999999</v>
      </c>
      <c r="L10" s="140">
        <f t="shared" si="3"/>
        <v>19135.280549999999</v>
      </c>
      <c r="M10" s="140">
        <f t="shared" si="3"/>
        <v>20215.037260000001</v>
      </c>
    </row>
    <row r="11" spans="1:13" ht="14.4" customHeight="1" x14ac:dyDescent="0.3">
      <c r="A11" s="135"/>
      <c r="B11" s="135" t="s">
        <v>102</v>
      </c>
      <c r="C11" s="135">
        <f>COUNTIF(B7:M7,"&lt;&gt;")</f>
        <v>0</v>
      </c>
      <c r="D11" s="135"/>
      <c r="E11" s="135"/>
      <c r="F11" s="135"/>
      <c r="G11" s="135"/>
      <c r="H11" s="135"/>
      <c r="I11" s="135"/>
      <c r="J11" s="135"/>
      <c r="K11" s="135"/>
      <c r="L11" s="135"/>
      <c r="M11" s="135"/>
    </row>
    <row r="12" spans="1:13" ht="14.4" customHeight="1" x14ac:dyDescent="0.3">
      <c r="A12" s="135">
        <v>0</v>
      </c>
      <c r="B12" s="138">
        <f>IF(ISERROR(HI!F15),#REF!,HI!F15)</f>
        <v>0.54644486077102117</v>
      </c>
      <c r="C12" s="135"/>
      <c r="D12" s="135"/>
      <c r="E12" s="135"/>
      <c r="F12" s="135"/>
      <c r="G12" s="135"/>
      <c r="H12" s="135"/>
      <c r="I12" s="135"/>
      <c r="J12" s="135"/>
      <c r="K12" s="135"/>
      <c r="L12" s="135"/>
      <c r="M12" s="135"/>
    </row>
    <row r="13" spans="1:13" ht="14.4" customHeight="1" x14ac:dyDescent="0.3">
      <c r="A13" s="135">
        <v>1</v>
      </c>
      <c r="B13" s="138">
        <f>IF(ISERROR(HI!F15),#REF!,HI!F15)</f>
        <v>0.54644486077102117</v>
      </c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M13" s="135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65" bestFit="1" customWidth="1"/>
    <col min="2" max="2" width="12.77734375" style="65" bestFit="1" customWidth="1"/>
    <col min="3" max="3" width="13.6640625" style="65" bestFit="1" customWidth="1"/>
    <col min="4" max="15" width="7.77734375" style="65" bestFit="1" customWidth="1"/>
    <col min="16" max="16" width="8.88671875" style="65" customWidth="1"/>
    <col min="17" max="17" width="6.6640625" style="65" bestFit="1" customWidth="1"/>
    <col min="18" max="16384" width="8.88671875" style="65"/>
  </cols>
  <sheetData>
    <row r="1" spans="1:17" s="67" customFormat="1" ht="18.600000000000001" customHeight="1" thickBot="1" x14ac:dyDescent="0.4">
      <c r="A1" s="223" t="s">
        <v>164</v>
      </c>
      <c r="B1" s="223"/>
      <c r="C1" s="223"/>
      <c r="D1" s="223"/>
      <c r="E1" s="223"/>
      <c r="F1" s="223"/>
      <c r="G1" s="223"/>
      <c r="H1" s="212"/>
      <c r="I1" s="212"/>
      <c r="J1" s="212"/>
      <c r="K1" s="212"/>
      <c r="L1" s="212"/>
      <c r="M1" s="212"/>
      <c r="N1" s="212"/>
      <c r="O1" s="212"/>
      <c r="P1" s="212"/>
      <c r="Q1" s="212"/>
    </row>
    <row r="2" spans="1:17" s="67" customFormat="1" ht="14.4" customHeight="1" thickBot="1" x14ac:dyDescent="0.35">
      <c r="A2" s="270" t="s">
        <v>162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4.4" customHeight="1" x14ac:dyDescent="0.3">
      <c r="A3" s="100"/>
      <c r="B3" s="224" t="s">
        <v>19</v>
      </c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56"/>
      <c r="Q3" s="58"/>
    </row>
    <row r="4" spans="1:17" ht="14.4" customHeight="1" x14ac:dyDescent="0.3">
      <c r="A4" s="101"/>
      <c r="B4" s="26" t="s">
        <v>20</v>
      </c>
      <c r="C4" s="57" t="s">
        <v>21</v>
      </c>
      <c r="D4" s="57" t="s">
        <v>22</v>
      </c>
      <c r="E4" s="57" t="s">
        <v>23</v>
      </c>
      <c r="F4" s="57" t="s">
        <v>24</v>
      </c>
      <c r="G4" s="57" t="s">
        <v>25</v>
      </c>
      <c r="H4" s="57" t="s">
        <v>26</v>
      </c>
      <c r="I4" s="57" t="s">
        <v>27</v>
      </c>
      <c r="J4" s="57" t="s">
        <v>28</v>
      </c>
      <c r="K4" s="57" t="s">
        <v>29</v>
      </c>
      <c r="L4" s="57" t="s">
        <v>30</v>
      </c>
      <c r="M4" s="57" t="s">
        <v>31</v>
      </c>
      <c r="N4" s="57" t="s">
        <v>32</v>
      </c>
      <c r="O4" s="57" t="s">
        <v>33</v>
      </c>
      <c r="P4" s="226" t="s">
        <v>6</v>
      </c>
      <c r="Q4" s="227"/>
    </row>
    <row r="5" spans="1:17" ht="14.4" customHeight="1" thickBot="1" x14ac:dyDescent="0.35">
      <c r="A5" s="102"/>
      <c r="B5" s="27" t="s">
        <v>34</v>
      </c>
      <c r="C5" s="28" t="s">
        <v>34</v>
      </c>
      <c r="D5" s="28" t="s">
        <v>35</v>
      </c>
      <c r="E5" s="28" t="s">
        <v>35</v>
      </c>
      <c r="F5" s="28" t="s">
        <v>35</v>
      </c>
      <c r="G5" s="28" t="s">
        <v>35</v>
      </c>
      <c r="H5" s="28" t="s">
        <v>35</v>
      </c>
      <c r="I5" s="28" t="s">
        <v>35</v>
      </c>
      <c r="J5" s="28" t="s">
        <v>35</v>
      </c>
      <c r="K5" s="28" t="s">
        <v>35</v>
      </c>
      <c r="L5" s="28" t="s">
        <v>35</v>
      </c>
      <c r="M5" s="28" t="s">
        <v>35</v>
      </c>
      <c r="N5" s="28" t="s">
        <v>35</v>
      </c>
      <c r="O5" s="28" t="s">
        <v>35</v>
      </c>
      <c r="P5" s="28" t="s">
        <v>35</v>
      </c>
      <c r="Q5" s="29" t="s">
        <v>36</v>
      </c>
    </row>
    <row r="6" spans="1:17" ht="14.4" customHeight="1" x14ac:dyDescent="0.3">
      <c r="A6" s="20" t="s">
        <v>37</v>
      </c>
      <c r="B6" s="69">
        <v>4.9406564584124654E-324</v>
      </c>
      <c r="C6" s="70">
        <v>0</v>
      </c>
      <c r="D6" s="70">
        <v>4.9406564584124654E-324</v>
      </c>
      <c r="E6" s="70">
        <v>4.9406564584124654E-324</v>
      </c>
      <c r="F6" s="70">
        <v>4.9406564584124654E-324</v>
      </c>
      <c r="G6" s="70">
        <v>4.9406564584124654E-324</v>
      </c>
      <c r="H6" s="70">
        <v>4.9406564584124654E-324</v>
      </c>
      <c r="I6" s="70">
        <v>4.9406564584124654E-324</v>
      </c>
      <c r="J6" s="70">
        <v>4.9406564584124654E-324</v>
      </c>
      <c r="K6" s="70">
        <v>4.9406564584124654E-324</v>
      </c>
      <c r="L6" s="70">
        <v>4.9406564584124654E-324</v>
      </c>
      <c r="M6" s="70">
        <v>4.9406564584124654E-324</v>
      </c>
      <c r="N6" s="70">
        <v>4.9406564584124654E-324</v>
      </c>
      <c r="O6" s="70">
        <v>4.9406564584124654E-324</v>
      </c>
      <c r="P6" s="71">
        <v>5.9287877500949585E-323</v>
      </c>
      <c r="Q6" s="120" t="s">
        <v>163</v>
      </c>
    </row>
    <row r="7" spans="1:17" ht="14.4" customHeight="1" x14ac:dyDescent="0.3">
      <c r="A7" s="21" t="s">
        <v>38</v>
      </c>
      <c r="B7" s="72">
        <v>249.99974177060599</v>
      </c>
      <c r="C7" s="73">
        <v>20.833311814217002</v>
      </c>
      <c r="D7" s="73">
        <v>19.13701</v>
      </c>
      <c r="E7" s="73">
        <v>18.469449999999998</v>
      </c>
      <c r="F7" s="73">
        <v>27.916640000000001</v>
      </c>
      <c r="G7" s="73">
        <v>11.041550000000001</v>
      </c>
      <c r="H7" s="73">
        <v>20.457239999999999</v>
      </c>
      <c r="I7" s="73">
        <v>25.92268</v>
      </c>
      <c r="J7" s="73">
        <v>16.928329999999999</v>
      </c>
      <c r="K7" s="73">
        <v>17.64076</v>
      </c>
      <c r="L7" s="73">
        <v>29.229980000000001</v>
      </c>
      <c r="M7" s="73">
        <v>31.13063</v>
      </c>
      <c r="N7" s="73">
        <v>15.848940000000001</v>
      </c>
      <c r="O7" s="73">
        <v>42.601059999999997</v>
      </c>
      <c r="P7" s="74">
        <v>276.32427000000001</v>
      </c>
      <c r="Q7" s="121">
        <v>1.1052982216809999</v>
      </c>
    </row>
    <row r="8" spans="1:17" ht="14.4" customHeight="1" x14ac:dyDescent="0.3">
      <c r="A8" s="21" t="s">
        <v>39</v>
      </c>
      <c r="B8" s="72">
        <v>4.9406564584124654E-324</v>
      </c>
      <c r="C8" s="73">
        <v>0</v>
      </c>
      <c r="D8" s="73">
        <v>4.9406564584124654E-324</v>
      </c>
      <c r="E8" s="73">
        <v>4.9406564584124654E-324</v>
      </c>
      <c r="F8" s="73">
        <v>4.9406564584124654E-324</v>
      </c>
      <c r="G8" s="73">
        <v>4.9406564584124654E-324</v>
      </c>
      <c r="H8" s="73">
        <v>4.9406564584124654E-324</v>
      </c>
      <c r="I8" s="73">
        <v>4.9406564584124654E-324</v>
      </c>
      <c r="J8" s="73">
        <v>4.9406564584124654E-324</v>
      </c>
      <c r="K8" s="73">
        <v>4.9406564584124654E-324</v>
      </c>
      <c r="L8" s="73">
        <v>4.9406564584124654E-324</v>
      </c>
      <c r="M8" s="73">
        <v>4.9406564584124654E-324</v>
      </c>
      <c r="N8" s="73">
        <v>4.9406564584124654E-324</v>
      </c>
      <c r="O8" s="73">
        <v>4.9406564584124654E-324</v>
      </c>
      <c r="P8" s="74">
        <v>5.9287877500949585E-323</v>
      </c>
      <c r="Q8" s="121" t="s">
        <v>163</v>
      </c>
    </row>
    <row r="9" spans="1:17" ht="14.4" customHeight="1" x14ac:dyDescent="0.3">
      <c r="A9" s="21" t="s">
        <v>40</v>
      </c>
      <c r="B9" s="72">
        <v>4074.9768432628498</v>
      </c>
      <c r="C9" s="73">
        <v>339.58140360523703</v>
      </c>
      <c r="D9" s="73">
        <v>336.31963999999999</v>
      </c>
      <c r="E9" s="73">
        <v>300.09809999999999</v>
      </c>
      <c r="F9" s="73">
        <v>201.34827999999999</v>
      </c>
      <c r="G9" s="73">
        <v>428.01087999999999</v>
      </c>
      <c r="H9" s="73">
        <v>326.48045000000002</v>
      </c>
      <c r="I9" s="73">
        <v>318.79852</v>
      </c>
      <c r="J9" s="73">
        <v>322.14013</v>
      </c>
      <c r="K9" s="73">
        <v>250.19848999999999</v>
      </c>
      <c r="L9" s="73">
        <v>320.81806</v>
      </c>
      <c r="M9" s="73">
        <v>322.04217999999997</v>
      </c>
      <c r="N9" s="73">
        <v>364.99894999999998</v>
      </c>
      <c r="O9" s="73">
        <v>343.09401000000202</v>
      </c>
      <c r="P9" s="74">
        <v>3834.3476900000001</v>
      </c>
      <c r="Q9" s="121">
        <v>0.94094956547700004</v>
      </c>
    </row>
    <row r="10" spans="1:17" ht="14.4" customHeight="1" x14ac:dyDescent="0.3">
      <c r="A10" s="21" t="s">
        <v>41</v>
      </c>
      <c r="B10" s="72">
        <v>4.9406564584124654E-324</v>
      </c>
      <c r="C10" s="73">
        <v>0</v>
      </c>
      <c r="D10" s="73">
        <v>4.9406564584124654E-324</v>
      </c>
      <c r="E10" s="73">
        <v>4.9406564584124654E-324</v>
      </c>
      <c r="F10" s="73">
        <v>4.9406564584124654E-324</v>
      </c>
      <c r="G10" s="73">
        <v>4.9406564584124654E-324</v>
      </c>
      <c r="H10" s="73">
        <v>4.9406564584124654E-324</v>
      </c>
      <c r="I10" s="73">
        <v>4.9406564584124654E-324</v>
      </c>
      <c r="J10" s="73">
        <v>0.48287999999999998</v>
      </c>
      <c r="K10" s="73">
        <v>1.93777</v>
      </c>
      <c r="L10" s="73">
        <v>4.9406564584124654E-324</v>
      </c>
      <c r="M10" s="73">
        <v>4.9406564584124654E-324</v>
      </c>
      <c r="N10" s="73">
        <v>4.9406564584124654E-324</v>
      </c>
      <c r="O10" s="73">
        <v>4.9406564584124654E-324</v>
      </c>
      <c r="P10" s="74">
        <v>2.4206500000000002</v>
      </c>
      <c r="Q10" s="121" t="s">
        <v>163</v>
      </c>
    </row>
    <row r="11" spans="1:17" ht="14.4" customHeight="1" x14ac:dyDescent="0.3">
      <c r="A11" s="21" t="s">
        <v>42</v>
      </c>
      <c r="B11" s="72">
        <v>573.62238643790897</v>
      </c>
      <c r="C11" s="73">
        <v>47.801865536492002</v>
      </c>
      <c r="D11" s="73">
        <v>49.405850000000001</v>
      </c>
      <c r="E11" s="73">
        <v>61.202779999999997</v>
      </c>
      <c r="F11" s="73">
        <v>62.99136</v>
      </c>
      <c r="G11" s="73">
        <v>49.244729999999002</v>
      </c>
      <c r="H11" s="73">
        <v>50.356650000000002</v>
      </c>
      <c r="I11" s="73">
        <v>51.224409999999999</v>
      </c>
      <c r="J11" s="73">
        <v>32.779629999999997</v>
      </c>
      <c r="K11" s="73">
        <v>26.77637</v>
      </c>
      <c r="L11" s="73">
        <v>51.704389999999997</v>
      </c>
      <c r="M11" s="73">
        <v>65.878969999999995</v>
      </c>
      <c r="N11" s="73">
        <v>61.51482</v>
      </c>
      <c r="O11" s="73">
        <v>79.841759999999994</v>
      </c>
      <c r="P11" s="74">
        <v>642.92172000000005</v>
      </c>
      <c r="Q11" s="121">
        <v>1.1208100227610001</v>
      </c>
    </row>
    <row r="12" spans="1:17" ht="14.4" customHeight="1" x14ac:dyDescent="0.3">
      <c r="A12" s="21" t="s">
        <v>43</v>
      </c>
      <c r="B12" s="72">
        <v>82.865257715395998</v>
      </c>
      <c r="C12" s="73">
        <v>6.9054381429490004</v>
      </c>
      <c r="D12" s="73">
        <v>4.7942799999999997</v>
      </c>
      <c r="E12" s="73">
        <v>18.727730000000001</v>
      </c>
      <c r="F12" s="73">
        <v>3.4023400000000001</v>
      </c>
      <c r="G12" s="73">
        <v>1.8054399999999999</v>
      </c>
      <c r="H12" s="73">
        <v>11.19084</v>
      </c>
      <c r="I12" s="73">
        <v>7.6397000000000004</v>
      </c>
      <c r="J12" s="73">
        <v>9.2308900000000005</v>
      </c>
      <c r="K12" s="73">
        <v>4.9406564584124654E-324</v>
      </c>
      <c r="L12" s="73">
        <v>2.4148499999999999</v>
      </c>
      <c r="M12" s="73">
        <v>7.5930999999999997</v>
      </c>
      <c r="N12" s="73">
        <v>45.46</v>
      </c>
      <c r="O12" s="73">
        <v>11.63664</v>
      </c>
      <c r="P12" s="74">
        <v>123.89581</v>
      </c>
      <c r="Q12" s="121">
        <v>1.495147826915</v>
      </c>
    </row>
    <row r="13" spans="1:17" ht="14.4" customHeight="1" x14ac:dyDescent="0.3">
      <c r="A13" s="21" t="s">
        <v>44</v>
      </c>
      <c r="B13" s="72">
        <v>84.751825212073001</v>
      </c>
      <c r="C13" s="73">
        <v>7.0626521010059999</v>
      </c>
      <c r="D13" s="73">
        <v>9.1784400000000002</v>
      </c>
      <c r="E13" s="73">
        <v>2.9862600000000001</v>
      </c>
      <c r="F13" s="73">
        <v>10.5685</v>
      </c>
      <c r="G13" s="73">
        <v>4.041029999999</v>
      </c>
      <c r="H13" s="73">
        <v>5.3393499999999996</v>
      </c>
      <c r="I13" s="73">
        <v>8.1483100000000004</v>
      </c>
      <c r="J13" s="73">
        <v>0.99888999999999994</v>
      </c>
      <c r="K13" s="73">
        <v>6.0781299999999998</v>
      </c>
      <c r="L13" s="73">
        <v>3.94075</v>
      </c>
      <c r="M13" s="73">
        <v>9.5432500000000005</v>
      </c>
      <c r="N13" s="73">
        <v>11.13644</v>
      </c>
      <c r="O13" s="73">
        <v>13.671989999999999</v>
      </c>
      <c r="P13" s="74">
        <v>85.631339999999994</v>
      </c>
      <c r="Q13" s="121">
        <v>1.0103775321140001</v>
      </c>
    </row>
    <row r="14" spans="1:17" ht="14.4" customHeight="1" x14ac:dyDescent="0.3">
      <c r="A14" s="21" t="s">
        <v>45</v>
      </c>
      <c r="B14" s="72">
        <v>1657.1116151515901</v>
      </c>
      <c r="C14" s="73">
        <v>138.09263459596599</v>
      </c>
      <c r="D14" s="73">
        <v>293.74299999999999</v>
      </c>
      <c r="E14" s="73">
        <v>181.79830999999999</v>
      </c>
      <c r="F14" s="73">
        <v>193.20599999999999</v>
      </c>
      <c r="G14" s="73">
        <v>310.93299999999999</v>
      </c>
      <c r="H14" s="73">
        <v>116.37</v>
      </c>
      <c r="I14" s="73">
        <v>104.07599999999999</v>
      </c>
      <c r="J14" s="73">
        <v>91.587000000000003</v>
      </c>
      <c r="K14" s="73">
        <v>78.989000000000004</v>
      </c>
      <c r="L14" s="73">
        <v>85.799000000000007</v>
      </c>
      <c r="M14" s="73">
        <v>136.77099999999999</v>
      </c>
      <c r="N14" s="73">
        <v>178.86099999999999</v>
      </c>
      <c r="O14" s="73">
        <v>262.95600000000098</v>
      </c>
      <c r="P14" s="74">
        <v>2035.0893100000001</v>
      </c>
      <c r="Q14" s="121">
        <v>1.2280942885149999</v>
      </c>
    </row>
    <row r="15" spans="1:17" ht="14.4" customHeight="1" x14ac:dyDescent="0.3">
      <c r="A15" s="21" t="s">
        <v>46</v>
      </c>
      <c r="B15" s="72">
        <v>4.9406564584124654E-324</v>
      </c>
      <c r="C15" s="73">
        <v>0</v>
      </c>
      <c r="D15" s="73">
        <v>4.9406564584124654E-324</v>
      </c>
      <c r="E15" s="73">
        <v>4.9406564584124654E-324</v>
      </c>
      <c r="F15" s="73">
        <v>4.9406564584124654E-324</v>
      </c>
      <c r="G15" s="73">
        <v>4.9406564584124654E-324</v>
      </c>
      <c r="H15" s="73">
        <v>4.9406564584124654E-324</v>
      </c>
      <c r="I15" s="73">
        <v>4.9406564584124654E-324</v>
      </c>
      <c r="J15" s="73">
        <v>4.9406564584124654E-324</v>
      </c>
      <c r="K15" s="73">
        <v>4.9406564584124654E-324</v>
      </c>
      <c r="L15" s="73">
        <v>4.9406564584124654E-324</v>
      </c>
      <c r="M15" s="73">
        <v>4.9406564584124654E-324</v>
      </c>
      <c r="N15" s="73">
        <v>4.9406564584124654E-324</v>
      </c>
      <c r="O15" s="73">
        <v>4.9406564584124654E-324</v>
      </c>
      <c r="P15" s="74">
        <v>5.9287877500949585E-323</v>
      </c>
      <c r="Q15" s="121" t="s">
        <v>163</v>
      </c>
    </row>
    <row r="16" spans="1:17" ht="14.4" customHeight="1" x14ac:dyDescent="0.3">
      <c r="A16" s="21" t="s">
        <v>47</v>
      </c>
      <c r="B16" s="72">
        <v>0</v>
      </c>
      <c r="C16" s="73">
        <v>0</v>
      </c>
      <c r="D16" s="73">
        <v>4.9406564584124654E-324</v>
      </c>
      <c r="E16" s="73">
        <v>4.9406564584124654E-324</v>
      </c>
      <c r="F16" s="73">
        <v>4.9406564584124654E-324</v>
      </c>
      <c r="G16" s="73">
        <v>4.9406564584124654E-324</v>
      </c>
      <c r="H16" s="73">
        <v>4.9406564584124654E-324</v>
      </c>
      <c r="I16" s="73">
        <v>4.9406564584124654E-324</v>
      </c>
      <c r="J16" s="73">
        <v>4.9406564584124654E-324</v>
      </c>
      <c r="K16" s="73">
        <v>4.9406564584124654E-324</v>
      </c>
      <c r="L16" s="73">
        <v>4.9406564584124654E-324</v>
      </c>
      <c r="M16" s="73">
        <v>4.9406564584124654E-324</v>
      </c>
      <c r="N16" s="73">
        <v>4.9406564584124654E-324</v>
      </c>
      <c r="O16" s="73">
        <v>4.9406564584124654E-324</v>
      </c>
      <c r="P16" s="74">
        <v>5.9287877500949585E-323</v>
      </c>
      <c r="Q16" s="121" t="s">
        <v>163</v>
      </c>
    </row>
    <row r="17" spans="1:17" ht="14.4" customHeight="1" x14ac:dyDescent="0.3">
      <c r="A17" s="21" t="s">
        <v>48</v>
      </c>
      <c r="B17" s="72">
        <v>1351.6175723026299</v>
      </c>
      <c r="C17" s="73">
        <v>112.634797691885</v>
      </c>
      <c r="D17" s="73">
        <v>8.0683299999999996</v>
      </c>
      <c r="E17" s="73">
        <v>68.09111</v>
      </c>
      <c r="F17" s="73">
        <v>37.100189999999998</v>
      </c>
      <c r="G17" s="73">
        <v>25.58764</v>
      </c>
      <c r="H17" s="73">
        <v>25.163689999999999</v>
      </c>
      <c r="I17" s="73">
        <v>20.731069999999999</v>
      </c>
      <c r="J17" s="73">
        <v>41.491129999999998</v>
      </c>
      <c r="K17" s="73">
        <v>9.6648499999999995</v>
      </c>
      <c r="L17" s="73">
        <v>78.569699999999997</v>
      </c>
      <c r="M17" s="73">
        <v>94.297110000000004</v>
      </c>
      <c r="N17" s="73">
        <v>40.3078</v>
      </c>
      <c r="O17" s="73">
        <v>120.893090000001</v>
      </c>
      <c r="P17" s="74">
        <v>569.96571000000097</v>
      </c>
      <c r="Q17" s="121">
        <v>0.42169155068600001</v>
      </c>
    </row>
    <row r="18" spans="1:17" ht="14.4" customHeight="1" x14ac:dyDescent="0.3">
      <c r="A18" s="21" t="s">
        <v>49</v>
      </c>
      <c r="B18" s="72">
        <v>0</v>
      </c>
      <c r="C18" s="73">
        <v>0</v>
      </c>
      <c r="D18" s="73">
        <v>4.9406564584124654E-324</v>
      </c>
      <c r="E18" s="73">
        <v>4.9406564584124654E-324</v>
      </c>
      <c r="F18" s="73">
        <v>5.6859999999999999</v>
      </c>
      <c r="G18" s="73">
        <v>2.23</v>
      </c>
      <c r="H18" s="73">
        <v>4.9406564584124654E-324</v>
      </c>
      <c r="I18" s="73">
        <v>4.9406564584124654E-324</v>
      </c>
      <c r="J18" s="73">
        <v>4.9406564584124654E-324</v>
      </c>
      <c r="K18" s="73">
        <v>4.2869999999999999</v>
      </c>
      <c r="L18" s="73">
        <v>4.9406564584124654E-324</v>
      </c>
      <c r="M18" s="73">
        <v>4.9406564584124654E-324</v>
      </c>
      <c r="N18" s="73">
        <v>4.9406564584124654E-324</v>
      </c>
      <c r="O18" s="73">
        <v>4.9406564584124654E-324</v>
      </c>
      <c r="P18" s="74">
        <v>12.202999999999999</v>
      </c>
      <c r="Q18" s="121" t="s">
        <v>163</v>
      </c>
    </row>
    <row r="19" spans="1:17" ht="14.4" customHeight="1" x14ac:dyDescent="0.3">
      <c r="A19" s="21" t="s">
        <v>50</v>
      </c>
      <c r="B19" s="72">
        <v>2039.800497987</v>
      </c>
      <c r="C19" s="73">
        <v>169.98337483225001</v>
      </c>
      <c r="D19" s="73">
        <v>77.502889999999994</v>
      </c>
      <c r="E19" s="73">
        <v>162.56537</v>
      </c>
      <c r="F19" s="73">
        <v>160.24789000000001</v>
      </c>
      <c r="G19" s="73">
        <v>324.36228999999997</v>
      </c>
      <c r="H19" s="73">
        <v>259.06612000000001</v>
      </c>
      <c r="I19" s="73">
        <v>363.00984</v>
      </c>
      <c r="J19" s="73">
        <v>299.40100000000001</v>
      </c>
      <c r="K19" s="73">
        <v>219.50899000000001</v>
      </c>
      <c r="L19" s="73">
        <v>169.53880000000001</v>
      </c>
      <c r="M19" s="73">
        <v>125.56829999999999</v>
      </c>
      <c r="N19" s="73">
        <v>506.63333999999998</v>
      </c>
      <c r="O19" s="73">
        <v>355.82104000000197</v>
      </c>
      <c r="P19" s="74">
        <v>3023.2258700000002</v>
      </c>
      <c r="Q19" s="121">
        <v>1.48211840961</v>
      </c>
    </row>
    <row r="20" spans="1:17" ht="14.4" customHeight="1" x14ac:dyDescent="0.3">
      <c r="A20" s="21" t="s">
        <v>51</v>
      </c>
      <c r="B20" s="72">
        <v>28084.992462231901</v>
      </c>
      <c r="C20" s="73">
        <v>2340.41603851933</v>
      </c>
      <c r="D20" s="73">
        <v>2067.5048299999999</v>
      </c>
      <c r="E20" s="73">
        <v>2061.29799</v>
      </c>
      <c r="F20" s="73">
        <v>2034.8225399999999</v>
      </c>
      <c r="G20" s="73">
        <v>2136.05132</v>
      </c>
      <c r="H20" s="73">
        <v>2038.81296</v>
      </c>
      <c r="I20" s="73">
        <v>2089.4098399999998</v>
      </c>
      <c r="J20" s="73">
        <v>3019.8537900000001</v>
      </c>
      <c r="K20" s="73">
        <v>2059.9909400000001</v>
      </c>
      <c r="L20" s="73">
        <v>2124.6692600000001</v>
      </c>
      <c r="M20" s="73">
        <v>2082.8146299999999</v>
      </c>
      <c r="N20" s="73">
        <v>2743.8150500000002</v>
      </c>
      <c r="O20" s="73">
        <v>2592.4343700000099</v>
      </c>
      <c r="P20" s="74">
        <v>27051.47752</v>
      </c>
      <c r="Q20" s="121">
        <v>0.96320045505999996</v>
      </c>
    </row>
    <row r="21" spans="1:17" ht="14.4" customHeight="1" x14ac:dyDescent="0.3">
      <c r="A21" s="22" t="s">
        <v>52</v>
      </c>
      <c r="B21" s="72">
        <v>890.999999999951</v>
      </c>
      <c r="C21" s="73">
        <v>74.249999999994998</v>
      </c>
      <c r="D21" s="73">
        <v>72.548000000000002</v>
      </c>
      <c r="E21" s="73">
        <v>77.697999999999993</v>
      </c>
      <c r="F21" s="73">
        <v>72.430999999999997</v>
      </c>
      <c r="G21" s="73">
        <v>72.429999999998998</v>
      </c>
      <c r="H21" s="73">
        <v>72.426000000000002</v>
      </c>
      <c r="I21" s="73">
        <v>72.426000000000002</v>
      </c>
      <c r="J21" s="73">
        <v>74.054000000000002</v>
      </c>
      <c r="K21" s="73">
        <v>74.046000000000006</v>
      </c>
      <c r="L21" s="73">
        <v>119.05500000000001</v>
      </c>
      <c r="M21" s="73">
        <v>74.162000000000006</v>
      </c>
      <c r="N21" s="73">
        <v>74.528999999999996</v>
      </c>
      <c r="O21" s="73">
        <v>110.517000000001</v>
      </c>
      <c r="P21" s="74">
        <v>966.322</v>
      </c>
      <c r="Q21" s="121">
        <v>1.0845364758689999</v>
      </c>
    </row>
    <row r="22" spans="1:17" ht="14.4" customHeight="1" x14ac:dyDescent="0.3">
      <c r="A22" s="21" t="s">
        <v>53</v>
      </c>
      <c r="B22" s="72">
        <v>0</v>
      </c>
      <c r="C22" s="73">
        <v>0</v>
      </c>
      <c r="D22" s="73">
        <v>4.9406564584124654E-324</v>
      </c>
      <c r="E22" s="73">
        <v>34.171999999999997</v>
      </c>
      <c r="F22" s="73">
        <v>4.9406564584124654E-324</v>
      </c>
      <c r="G22" s="73">
        <v>41.492399999999002</v>
      </c>
      <c r="H22" s="73">
        <v>4.9406564584124654E-324</v>
      </c>
      <c r="I22" s="73">
        <v>4.9406564584124654E-324</v>
      </c>
      <c r="J22" s="73">
        <v>4.9406564584124654E-324</v>
      </c>
      <c r="K22" s="73">
        <v>48.41</v>
      </c>
      <c r="L22" s="73">
        <v>9.8904999999999994</v>
      </c>
      <c r="M22" s="73">
        <v>37.984999999999999</v>
      </c>
      <c r="N22" s="73">
        <v>31.824210000000001</v>
      </c>
      <c r="O22" s="73">
        <v>41.326000000000001</v>
      </c>
      <c r="P22" s="74">
        <v>245.10011</v>
      </c>
      <c r="Q22" s="121" t="s">
        <v>163</v>
      </c>
    </row>
    <row r="23" spans="1:17" ht="14.4" customHeight="1" x14ac:dyDescent="0.3">
      <c r="A23" s="22" t="s">
        <v>54</v>
      </c>
      <c r="B23" s="72">
        <v>1.9762625833649862E-323</v>
      </c>
      <c r="C23" s="73">
        <v>0</v>
      </c>
      <c r="D23" s="73">
        <v>1.9762625833649862E-323</v>
      </c>
      <c r="E23" s="73">
        <v>1.9762625833649862E-323</v>
      </c>
      <c r="F23" s="73">
        <v>1.9762625833649862E-323</v>
      </c>
      <c r="G23" s="73">
        <v>1.9762625833649862E-323</v>
      </c>
      <c r="H23" s="73">
        <v>1.9762625833649862E-323</v>
      </c>
      <c r="I23" s="73">
        <v>1.9762625833649862E-323</v>
      </c>
      <c r="J23" s="73">
        <v>1.9762625833649862E-323</v>
      </c>
      <c r="K23" s="73">
        <v>1.9762625833649862E-323</v>
      </c>
      <c r="L23" s="73">
        <v>1.9762625833649862E-323</v>
      </c>
      <c r="M23" s="73">
        <v>1.9762625833649862E-323</v>
      </c>
      <c r="N23" s="73">
        <v>1.9762625833649862E-323</v>
      </c>
      <c r="O23" s="73">
        <v>1.9762625833649862E-323</v>
      </c>
      <c r="P23" s="74">
        <v>2.3715151000379834E-322</v>
      </c>
      <c r="Q23" s="121" t="s">
        <v>163</v>
      </c>
    </row>
    <row r="24" spans="1:17" ht="14.4" customHeight="1" x14ac:dyDescent="0.3">
      <c r="A24" s="22" t="s">
        <v>55</v>
      </c>
      <c r="B24" s="72">
        <v>1.45519152283669E-11</v>
      </c>
      <c r="C24" s="73">
        <v>1.3642420526593899E-12</v>
      </c>
      <c r="D24" s="73">
        <v>9.0949470177292804E-13</v>
      </c>
      <c r="E24" s="73">
        <v>7.1093000000000002</v>
      </c>
      <c r="F24" s="73">
        <v>12.521109999999</v>
      </c>
      <c r="G24" s="73">
        <v>17.548999999999999</v>
      </c>
      <c r="H24" s="73">
        <v>4.8707000000000003</v>
      </c>
      <c r="I24" s="73">
        <v>1.350399999999</v>
      </c>
      <c r="J24" s="73">
        <v>0.121739999999</v>
      </c>
      <c r="K24" s="73">
        <v>0.33631</v>
      </c>
      <c r="L24" s="73">
        <v>0.10131999999999999</v>
      </c>
      <c r="M24" s="73">
        <v>0.25219000000000003</v>
      </c>
      <c r="N24" s="73">
        <v>4.7010000000000003E-2</v>
      </c>
      <c r="O24" s="73">
        <v>2.2636899999989999</v>
      </c>
      <c r="P24" s="74">
        <v>46.522770000001998</v>
      </c>
      <c r="Q24" s="121">
        <v>0</v>
      </c>
    </row>
    <row r="25" spans="1:17" ht="14.4" customHeight="1" x14ac:dyDescent="0.3">
      <c r="A25" s="23" t="s">
        <v>56</v>
      </c>
      <c r="B25" s="75">
        <v>39090.738202072003</v>
      </c>
      <c r="C25" s="76">
        <v>3257.5615168393301</v>
      </c>
      <c r="D25" s="76">
        <v>2938.2022700000002</v>
      </c>
      <c r="E25" s="76">
        <v>2994.2163999999998</v>
      </c>
      <c r="F25" s="76">
        <v>2822.2418499999999</v>
      </c>
      <c r="G25" s="76">
        <v>3424.7792800000002</v>
      </c>
      <c r="H25" s="76">
        <v>2930.5340000000001</v>
      </c>
      <c r="I25" s="76">
        <v>3062.73677</v>
      </c>
      <c r="J25" s="76">
        <v>3909.0694100000001</v>
      </c>
      <c r="K25" s="76">
        <v>2797.8646100000001</v>
      </c>
      <c r="L25" s="76">
        <v>2995.7316099999998</v>
      </c>
      <c r="M25" s="76">
        <v>2988.03836</v>
      </c>
      <c r="N25" s="76">
        <v>4074.9765600000001</v>
      </c>
      <c r="O25" s="76">
        <v>3977.05665000002</v>
      </c>
      <c r="P25" s="77">
        <v>38915.447769999999</v>
      </c>
      <c r="Q25" s="122">
        <v>0.99551580655299998</v>
      </c>
    </row>
    <row r="26" spans="1:17" ht="14.4" customHeight="1" x14ac:dyDescent="0.3">
      <c r="A26" s="21" t="s">
        <v>57</v>
      </c>
      <c r="B26" s="72">
        <v>4933.21586872436</v>
      </c>
      <c r="C26" s="73">
        <v>411.10132239369699</v>
      </c>
      <c r="D26" s="73">
        <v>309.51182999999997</v>
      </c>
      <c r="E26" s="73">
        <v>287.27193999999997</v>
      </c>
      <c r="F26" s="73">
        <v>295.70112</v>
      </c>
      <c r="G26" s="73">
        <v>313.03609</v>
      </c>
      <c r="H26" s="73">
        <v>291.47651999999999</v>
      </c>
      <c r="I26" s="73">
        <v>411.53588999999999</v>
      </c>
      <c r="J26" s="73">
        <v>415.56999000000002</v>
      </c>
      <c r="K26" s="73">
        <v>283.31641999999999</v>
      </c>
      <c r="L26" s="73">
        <v>302.35037999999997</v>
      </c>
      <c r="M26" s="73">
        <v>330.19835999999998</v>
      </c>
      <c r="N26" s="73">
        <v>280.83382999999998</v>
      </c>
      <c r="O26" s="73">
        <v>445.39954</v>
      </c>
      <c r="P26" s="74">
        <v>3966.2019100000002</v>
      </c>
      <c r="Q26" s="121">
        <v>0.80397898967699999</v>
      </c>
    </row>
    <row r="27" spans="1:17" ht="14.4" customHeight="1" x14ac:dyDescent="0.3">
      <c r="A27" s="24" t="s">
        <v>58</v>
      </c>
      <c r="B27" s="75">
        <v>44023.954070796302</v>
      </c>
      <c r="C27" s="76">
        <v>3668.6628392330299</v>
      </c>
      <c r="D27" s="76">
        <v>3247.7141000000001</v>
      </c>
      <c r="E27" s="76">
        <v>3281.4883399999999</v>
      </c>
      <c r="F27" s="76">
        <v>3117.9429700000001</v>
      </c>
      <c r="G27" s="76">
        <v>3737.8153699999998</v>
      </c>
      <c r="H27" s="76">
        <v>3222.0105199999998</v>
      </c>
      <c r="I27" s="76">
        <v>3474.2726600000001</v>
      </c>
      <c r="J27" s="76">
        <v>4324.6394</v>
      </c>
      <c r="K27" s="76">
        <v>3081.1810300000002</v>
      </c>
      <c r="L27" s="76">
        <v>3298.0819900000001</v>
      </c>
      <c r="M27" s="76">
        <v>3318.2367199999999</v>
      </c>
      <c r="N27" s="76">
        <v>4355.8103899999996</v>
      </c>
      <c r="O27" s="76">
        <v>4422.4561900000199</v>
      </c>
      <c r="P27" s="77">
        <v>42881.649680000002</v>
      </c>
      <c r="Q27" s="122">
        <v>0.97405266258000001</v>
      </c>
    </row>
    <row r="28" spans="1:17" ht="14.4" customHeight="1" x14ac:dyDescent="0.3">
      <c r="A28" s="22" t="s">
        <v>59</v>
      </c>
      <c r="B28" s="72">
        <v>12411.7504951757</v>
      </c>
      <c r="C28" s="73">
        <v>1034.31254126464</v>
      </c>
      <c r="D28" s="73">
        <v>722.9348</v>
      </c>
      <c r="E28" s="73">
        <v>975.85799999999995</v>
      </c>
      <c r="F28" s="73">
        <v>1133.27628</v>
      </c>
      <c r="G28" s="73">
        <v>1261.394</v>
      </c>
      <c r="H28" s="73">
        <v>999.79708000000005</v>
      </c>
      <c r="I28" s="73">
        <v>1489.8396</v>
      </c>
      <c r="J28" s="73">
        <v>716.97091999999998</v>
      </c>
      <c r="K28" s="73">
        <v>374.35399999999998</v>
      </c>
      <c r="L28" s="73">
        <v>657.5942</v>
      </c>
      <c r="M28" s="73">
        <v>1210.4930400000001</v>
      </c>
      <c r="N28" s="73">
        <v>1264.5436099999999</v>
      </c>
      <c r="O28" s="73">
        <v>1112.9092000000001</v>
      </c>
      <c r="P28" s="74">
        <v>11919.96473</v>
      </c>
      <c r="Q28" s="121">
        <v>0.96037740483300005</v>
      </c>
    </row>
    <row r="29" spans="1:17" ht="14.4" customHeight="1" x14ac:dyDescent="0.3">
      <c r="A29" s="22" t="s">
        <v>60</v>
      </c>
      <c r="B29" s="72">
        <v>9.8813129168249309E-324</v>
      </c>
      <c r="C29" s="73">
        <v>0</v>
      </c>
      <c r="D29" s="73">
        <v>9.8813129168249309E-324</v>
      </c>
      <c r="E29" s="73">
        <v>9.8813129168249309E-324</v>
      </c>
      <c r="F29" s="73">
        <v>9.8813129168249309E-324</v>
      </c>
      <c r="G29" s="73">
        <v>9.8813129168249309E-324</v>
      </c>
      <c r="H29" s="73">
        <v>9.8813129168249309E-324</v>
      </c>
      <c r="I29" s="73">
        <v>9.8813129168249309E-324</v>
      </c>
      <c r="J29" s="73">
        <v>9.8813129168249309E-324</v>
      </c>
      <c r="K29" s="73">
        <v>9.8813129168249309E-324</v>
      </c>
      <c r="L29" s="73">
        <v>9.8813129168249309E-324</v>
      </c>
      <c r="M29" s="73">
        <v>9.8813129168249309E-324</v>
      </c>
      <c r="N29" s="73">
        <v>9.8813129168249309E-324</v>
      </c>
      <c r="O29" s="73">
        <v>9.8813129168249309E-324</v>
      </c>
      <c r="P29" s="74">
        <v>1.1857575500189917E-322</v>
      </c>
      <c r="Q29" s="121" t="s">
        <v>163</v>
      </c>
    </row>
    <row r="30" spans="1:17" ht="14.4" customHeight="1" x14ac:dyDescent="0.3">
      <c r="A30" s="22" t="s">
        <v>61</v>
      </c>
      <c r="B30" s="72">
        <v>4.9406564584124654E-323</v>
      </c>
      <c r="C30" s="73">
        <v>0</v>
      </c>
      <c r="D30" s="73">
        <v>4.9406564584124654E-323</v>
      </c>
      <c r="E30" s="73">
        <v>4.9406564584124654E-323</v>
      </c>
      <c r="F30" s="73">
        <v>4.9406564584124654E-323</v>
      </c>
      <c r="G30" s="73">
        <v>4.9406564584124654E-323</v>
      </c>
      <c r="H30" s="73">
        <v>4.9406564584124654E-323</v>
      </c>
      <c r="I30" s="73">
        <v>4.9406564584124654E-323</v>
      </c>
      <c r="J30" s="73">
        <v>4.9406564584124654E-323</v>
      </c>
      <c r="K30" s="73">
        <v>4.9406564584124654E-323</v>
      </c>
      <c r="L30" s="73">
        <v>4.9406564584124654E-323</v>
      </c>
      <c r="M30" s="73">
        <v>4.9406564584124654E-323</v>
      </c>
      <c r="N30" s="73">
        <v>4.9406564584124654E-323</v>
      </c>
      <c r="O30" s="73">
        <v>4.9406564584124654E-323</v>
      </c>
      <c r="P30" s="74">
        <v>5.9287877500949585E-322</v>
      </c>
      <c r="Q30" s="121">
        <v>10</v>
      </c>
    </row>
    <row r="31" spans="1:17" ht="14.4" customHeight="1" thickBot="1" x14ac:dyDescent="0.35">
      <c r="A31" s="25" t="s">
        <v>62</v>
      </c>
      <c r="B31" s="78">
        <v>2.4703282292062327E-323</v>
      </c>
      <c r="C31" s="79">
        <v>0</v>
      </c>
      <c r="D31" s="79">
        <v>2.4703282292062327E-323</v>
      </c>
      <c r="E31" s="79">
        <v>2.4703282292062327E-323</v>
      </c>
      <c r="F31" s="79">
        <v>2.4703282292062327E-323</v>
      </c>
      <c r="G31" s="79">
        <v>2.4703282292062327E-323</v>
      </c>
      <c r="H31" s="79">
        <v>2.4703282292062327E-323</v>
      </c>
      <c r="I31" s="79">
        <v>2.4703282292062327E-323</v>
      </c>
      <c r="J31" s="79">
        <v>2.4703282292062327E-323</v>
      </c>
      <c r="K31" s="79">
        <v>2.4703282292062327E-323</v>
      </c>
      <c r="L31" s="79">
        <v>2.4703282292062327E-323</v>
      </c>
      <c r="M31" s="79">
        <v>2.4703282292062327E-323</v>
      </c>
      <c r="N31" s="79">
        <v>2.4703282292062327E-323</v>
      </c>
      <c r="O31" s="79">
        <v>2.4703282292062327E-323</v>
      </c>
      <c r="P31" s="80">
        <v>2.9643938750474793E-322</v>
      </c>
      <c r="Q31" s="123" t="s">
        <v>163</v>
      </c>
    </row>
    <row r="32" spans="1:17" ht="14.4" customHeight="1" x14ac:dyDescent="0.3">
      <c r="A32" s="228" t="s">
        <v>63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</row>
    <row r="33" spans="1:17" ht="14.4" customHeight="1" x14ac:dyDescent="0.3">
      <c r="A33" s="222"/>
      <c r="B33" s="222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</row>
    <row r="34" spans="1:17" ht="14.4" customHeight="1" x14ac:dyDescent="0.3">
      <c r="A34" s="228" t="s">
        <v>64</v>
      </c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</row>
    <row r="35" spans="1:17" ht="14.4" customHeight="1" x14ac:dyDescent="0.3">
      <c r="A35" s="222"/>
      <c r="B35" s="222"/>
      <c r="C35" s="222"/>
      <c r="D35" s="222"/>
      <c r="E35" s="222"/>
      <c r="F35" s="222"/>
      <c r="G35" s="222"/>
      <c r="H35" s="222"/>
      <c r="I35" s="222"/>
      <c r="J35" s="222"/>
      <c r="K35" s="222"/>
      <c r="L35" s="222"/>
      <c r="M35" s="222"/>
      <c r="N35" s="222"/>
      <c r="O35" s="222"/>
      <c r="P35" s="222"/>
      <c r="Q35" s="222"/>
    </row>
    <row r="36" spans="1:17" ht="14.4" customHeight="1" x14ac:dyDescent="0.3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222"/>
      <c r="Q36" s="222"/>
    </row>
  </sheetData>
  <autoFilter ref="A5:A31"/>
  <mergeCells count="6">
    <mergeCell ref="P36:Q36"/>
    <mergeCell ref="A1:Q1"/>
    <mergeCell ref="B3:O3"/>
    <mergeCell ref="P4:Q4"/>
    <mergeCell ref="A32:Q33"/>
    <mergeCell ref="A34:Q35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9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65" customWidth="1"/>
    <col min="2" max="11" width="10" style="65" customWidth="1"/>
    <col min="12" max="16384" width="8.88671875" style="65"/>
  </cols>
  <sheetData>
    <row r="1" spans="1:11" s="81" customFormat="1" ht="18.600000000000001" customHeight="1" thickBot="1" x14ac:dyDescent="0.4">
      <c r="A1" s="223" t="s">
        <v>65</v>
      </c>
      <c r="B1" s="223"/>
      <c r="C1" s="223"/>
      <c r="D1" s="223"/>
      <c r="E1" s="223"/>
      <c r="F1" s="223"/>
      <c r="G1" s="223"/>
      <c r="H1" s="229"/>
      <c r="I1" s="229"/>
      <c r="J1" s="229"/>
      <c r="K1" s="229"/>
    </row>
    <row r="2" spans="1:11" s="81" customFormat="1" ht="14.4" customHeight="1" thickBot="1" x14ac:dyDescent="0.35">
      <c r="A2" s="270" t="s">
        <v>162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14.4" customHeight="1" x14ac:dyDescent="0.3">
      <c r="A3" s="100"/>
      <c r="B3" s="224" t="s">
        <v>66</v>
      </c>
      <c r="C3" s="225"/>
      <c r="D3" s="225"/>
      <c r="E3" s="225"/>
      <c r="F3" s="232" t="s">
        <v>67</v>
      </c>
      <c r="G3" s="225"/>
      <c r="H3" s="225"/>
      <c r="I3" s="225"/>
      <c r="J3" s="225"/>
      <c r="K3" s="233"/>
    </row>
    <row r="4" spans="1:11" ht="14.4" customHeight="1" x14ac:dyDescent="0.3">
      <c r="A4" s="101"/>
      <c r="B4" s="230"/>
      <c r="C4" s="231"/>
      <c r="D4" s="231"/>
      <c r="E4" s="231"/>
      <c r="F4" s="234" t="s">
        <v>111</v>
      </c>
      <c r="G4" s="236" t="s">
        <v>68</v>
      </c>
      <c r="H4" s="59" t="s">
        <v>148</v>
      </c>
      <c r="I4" s="234" t="s">
        <v>69</v>
      </c>
      <c r="J4" s="236" t="s">
        <v>70</v>
      </c>
      <c r="K4" s="237" t="s">
        <v>71</v>
      </c>
    </row>
    <row r="5" spans="1:11" ht="42" thickBot="1" x14ac:dyDescent="0.35">
      <c r="A5" s="102"/>
      <c r="B5" s="30" t="s">
        <v>112</v>
      </c>
      <c r="C5" s="31" t="s">
        <v>72</v>
      </c>
      <c r="D5" s="32" t="s">
        <v>73</v>
      </c>
      <c r="E5" s="32" t="s">
        <v>74</v>
      </c>
      <c r="F5" s="235"/>
      <c r="G5" s="235"/>
      <c r="H5" s="31" t="s">
        <v>75</v>
      </c>
      <c r="I5" s="235"/>
      <c r="J5" s="235"/>
      <c r="K5" s="238"/>
    </row>
    <row r="6" spans="1:11" ht="14.4" customHeight="1" thickBot="1" x14ac:dyDescent="0.35">
      <c r="A6" s="282" t="s">
        <v>165</v>
      </c>
      <c r="B6" s="271">
        <v>41495.841531487204</v>
      </c>
      <c r="C6" s="271">
        <v>42795.70016</v>
      </c>
      <c r="D6" s="271">
        <v>1299.8586285127501</v>
      </c>
      <c r="E6" s="272">
        <v>1.031325033558</v>
      </c>
      <c r="F6" s="271">
        <v>39090.738202072003</v>
      </c>
      <c r="G6" s="271">
        <v>39090.738202072003</v>
      </c>
      <c r="H6" s="273">
        <v>3977.05665000002</v>
      </c>
      <c r="I6" s="271">
        <v>38915.447769999999</v>
      </c>
      <c r="J6" s="271">
        <v>-175.29043207193899</v>
      </c>
      <c r="K6" s="272">
        <v>0.99551580655299998</v>
      </c>
    </row>
    <row r="7" spans="1:11" ht="14.4" customHeight="1" thickBot="1" x14ac:dyDescent="0.35">
      <c r="A7" s="283" t="s">
        <v>166</v>
      </c>
      <c r="B7" s="271">
        <v>7183.3869074799404</v>
      </c>
      <c r="C7" s="271">
        <v>7412.8786900000096</v>
      </c>
      <c r="D7" s="271">
        <v>229.491782520068</v>
      </c>
      <c r="E7" s="272">
        <v>1.0319475736820001</v>
      </c>
      <c r="F7" s="271">
        <v>6723.3276695504201</v>
      </c>
      <c r="G7" s="271">
        <v>6723.3276695504201</v>
      </c>
      <c r="H7" s="273">
        <v>753.79795000000399</v>
      </c>
      <c r="I7" s="271">
        <v>7000.6107499999998</v>
      </c>
      <c r="J7" s="271">
        <v>277.28308044957998</v>
      </c>
      <c r="K7" s="272">
        <v>1.04124194061</v>
      </c>
    </row>
    <row r="8" spans="1:11" ht="14.4" customHeight="1" thickBot="1" x14ac:dyDescent="0.35">
      <c r="A8" s="284" t="s">
        <v>167</v>
      </c>
      <c r="B8" s="271">
        <v>5413.3870940536799</v>
      </c>
      <c r="C8" s="271">
        <v>4965.0409399999999</v>
      </c>
      <c r="D8" s="271">
        <v>-448.34615405367902</v>
      </c>
      <c r="E8" s="272">
        <v>0.91717825711199996</v>
      </c>
      <c r="F8" s="271">
        <v>5066.2160543988302</v>
      </c>
      <c r="G8" s="271">
        <v>5066.2160543988302</v>
      </c>
      <c r="H8" s="273">
        <v>490.84195000000199</v>
      </c>
      <c r="I8" s="271">
        <v>4965.5214400000004</v>
      </c>
      <c r="J8" s="271">
        <v>-100.69461439883101</v>
      </c>
      <c r="K8" s="272">
        <v>0.98012429526900002</v>
      </c>
    </row>
    <row r="9" spans="1:11" ht="14.4" customHeight="1" thickBot="1" x14ac:dyDescent="0.35">
      <c r="A9" s="285" t="s">
        <v>168</v>
      </c>
      <c r="B9" s="274">
        <v>4.9406564584124654E-324</v>
      </c>
      <c r="C9" s="274">
        <v>4.9406564584124654E-324</v>
      </c>
      <c r="D9" s="274">
        <v>0</v>
      </c>
      <c r="E9" s="275">
        <v>1</v>
      </c>
      <c r="F9" s="274">
        <v>4.9406564584124654E-324</v>
      </c>
      <c r="G9" s="274">
        <v>0</v>
      </c>
      <c r="H9" s="276">
        <v>-3.5100000000000001E-3</v>
      </c>
      <c r="I9" s="274">
        <v>-2.0039999999999999E-2</v>
      </c>
      <c r="J9" s="274">
        <v>-2.0039999999999999E-2</v>
      </c>
      <c r="K9" s="277" t="s">
        <v>169</v>
      </c>
    </row>
    <row r="10" spans="1:11" ht="14.4" customHeight="1" thickBot="1" x14ac:dyDescent="0.35">
      <c r="A10" s="286" t="s">
        <v>170</v>
      </c>
      <c r="B10" s="271">
        <v>4.9406564584124654E-324</v>
      </c>
      <c r="C10" s="271">
        <v>4.9406564584124654E-324</v>
      </c>
      <c r="D10" s="271">
        <v>0</v>
      </c>
      <c r="E10" s="272">
        <v>1</v>
      </c>
      <c r="F10" s="271">
        <v>4.9406564584124654E-324</v>
      </c>
      <c r="G10" s="271">
        <v>0</v>
      </c>
      <c r="H10" s="273">
        <v>-3.5100000000000001E-3</v>
      </c>
      <c r="I10" s="271">
        <v>-2.0039999999999999E-2</v>
      </c>
      <c r="J10" s="271">
        <v>-2.0039999999999999E-2</v>
      </c>
      <c r="K10" s="278" t="s">
        <v>169</v>
      </c>
    </row>
    <row r="11" spans="1:11" ht="14.4" customHeight="1" thickBot="1" x14ac:dyDescent="0.35">
      <c r="A11" s="285" t="s">
        <v>171</v>
      </c>
      <c r="B11" s="274">
        <v>218.08335686894799</v>
      </c>
      <c r="C11" s="274">
        <v>228.39628999999999</v>
      </c>
      <c r="D11" s="274">
        <v>10.312933131051</v>
      </c>
      <c r="E11" s="275">
        <v>1.047288950789</v>
      </c>
      <c r="F11" s="274">
        <v>249.99974177060599</v>
      </c>
      <c r="G11" s="274">
        <v>249.99974177060599</v>
      </c>
      <c r="H11" s="276">
        <v>42.601059999999997</v>
      </c>
      <c r="I11" s="274">
        <v>276.32427000000001</v>
      </c>
      <c r="J11" s="274">
        <v>26.324528229394001</v>
      </c>
      <c r="K11" s="275">
        <v>1.1052982216809999</v>
      </c>
    </row>
    <row r="12" spans="1:11" ht="14.4" customHeight="1" thickBot="1" x14ac:dyDescent="0.35">
      <c r="A12" s="286" t="s">
        <v>172</v>
      </c>
      <c r="B12" s="271">
        <v>212.24998722018199</v>
      </c>
      <c r="C12" s="271">
        <v>225.44964999999999</v>
      </c>
      <c r="D12" s="271">
        <v>13.199662779818</v>
      </c>
      <c r="E12" s="272">
        <v>1.062189227677</v>
      </c>
      <c r="F12" s="271">
        <v>244.33301712349299</v>
      </c>
      <c r="G12" s="271">
        <v>244.33301712349299</v>
      </c>
      <c r="H12" s="273">
        <v>42.184159999999999</v>
      </c>
      <c r="I12" s="271">
        <v>254.01763</v>
      </c>
      <c r="J12" s="271">
        <v>9.6846128765059998</v>
      </c>
      <c r="K12" s="272">
        <v>1.0396369389219999</v>
      </c>
    </row>
    <row r="13" spans="1:11" ht="14.4" customHeight="1" thickBot="1" x14ac:dyDescent="0.35">
      <c r="A13" s="286" t="s">
        <v>173</v>
      </c>
      <c r="B13" s="271">
        <v>2.833369829399</v>
      </c>
      <c r="C13" s="271">
        <v>2.9466399999999999</v>
      </c>
      <c r="D13" s="271">
        <v>0.1132701706</v>
      </c>
      <c r="E13" s="272">
        <v>1.0399771923250001</v>
      </c>
      <c r="F13" s="271">
        <v>5.6667246471119999</v>
      </c>
      <c r="G13" s="271">
        <v>5.6667246471119999</v>
      </c>
      <c r="H13" s="273">
        <v>0.41689999999999999</v>
      </c>
      <c r="I13" s="271">
        <v>3.8744399999999999</v>
      </c>
      <c r="J13" s="271">
        <v>-1.792284647112</v>
      </c>
      <c r="K13" s="272">
        <v>0.68371771018899996</v>
      </c>
    </row>
    <row r="14" spans="1:11" ht="14.4" customHeight="1" thickBot="1" x14ac:dyDescent="0.35">
      <c r="A14" s="286" t="s">
        <v>174</v>
      </c>
      <c r="B14" s="271">
        <v>2.9999998193659998</v>
      </c>
      <c r="C14" s="271">
        <v>4.9406564584124654E-324</v>
      </c>
      <c r="D14" s="271">
        <v>-2.9999998193659998</v>
      </c>
      <c r="E14" s="272">
        <v>0</v>
      </c>
      <c r="F14" s="271">
        <v>0</v>
      </c>
      <c r="G14" s="271">
        <v>0</v>
      </c>
      <c r="H14" s="273">
        <v>4.9406564584124654E-324</v>
      </c>
      <c r="I14" s="271">
        <v>18.432200000000002</v>
      </c>
      <c r="J14" s="271">
        <v>18.432200000000002</v>
      </c>
      <c r="K14" s="278" t="s">
        <v>163</v>
      </c>
    </row>
    <row r="15" spans="1:11" ht="14.4" customHeight="1" thickBot="1" x14ac:dyDescent="0.35">
      <c r="A15" s="285" t="s">
        <v>175</v>
      </c>
      <c r="B15" s="274">
        <v>4331.1018292193303</v>
      </c>
      <c r="C15" s="274">
        <v>3914.4085799999998</v>
      </c>
      <c r="D15" s="274">
        <v>-416.69324921933497</v>
      </c>
      <c r="E15" s="275">
        <v>0.90379047511400001</v>
      </c>
      <c r="F15" s="274">
        <v>4074.9768432628498</v>
      </c>
      <c r="G15" s="274">
        <v>4074.9768432628498</v>
      </c>
      <c r="H15" s="276">
        <v>343.09401000000202</v>
      </c>
      <c r="I15" s="274">
        <v>3834.3476900000001</v>
      </c>
      <c r="J15" s="274">
        <v>-240.62915326284701</v>
      </c>
      <c r="K15" s="275">
        <v>0.94094956547700004</v>
      </c>
    </row>
    <row r="16" spans="1:11" ht="14.4" customHeight="1" thickBot="1" x14ac:dyDescent="0.35">
      <c r="A16" s="286" t="s">
        <v>176</v>
      </c>
      <c r="B16" s="271">
        <v>57.207676555459003</v>
      </c>
      <c r="C16" s="271">
        <v>26.52638</v>
      </c>
      <c r="D16" s="271">
        <v>-30.681296555458999</v>
      </c>
      <c r="E16" s="272">
        <v>0.463685672923</v>
      </c>
      <c r="F16" s="271">
        <v>38.760671652893002</v>
      </c>
      <c r="G16" s="271">
        <v>38.760671652893002</v>
      </c>
      <c r="H16" s="273">
        <v>4.9406564584124654E-324</v>
      </c>
      <c r="I16" s="271">
        <v>2.4112100000000001</v>
      </c>
      <c r="J16" s="271">
        <v>-36.349461652892998</v>
      </c>
      <c r="K16" s="272">
        <v>6.2207642363999997E-2</v>
      </c>
    </row>
    <row r="17" spans="1:11" ht="14.4" customHeight="1" thickBot="1" x14ac:dyDescent="0.35">
      <c r="A17" s="286" t="s">
        <v>177</v>
      </c>
      <c r="B17" s="271">
        <v>0.96683994178499999</v>
      </c>
      <c r="C17" s="271">
        <v>0.11411</v>
      </c>
      <c r="D17" s="271">
        <v>-0.85272994178499995</v>
      </c>
      <c r="E17" s="272">
        <v>0.118023671828</v>
      </c>
      <c r="F17" s="271">
        <v>0.91849790972099998</v>
      </c>
      <c r="G17" s="271">
        <v>0.91849790972099998</v>
      </c>
      <c r="H17" s="273">
        <v>4.9406564584124654E-324</v>
      </c>
      <c r="I17" s="271">
        <v>0.22645999999999999</v>
      </c>
      <c r="J17" s="271">
        <v>-0.69203790972099999</v>
      </c>
      <c r="K17" s="272">
        <v>0.24655472549599999</v>
      </c>
    </row>
    <row r="18" spans="1:11" ht="14.4" customHeight="1" thickBot="1" x14ac:dyDescent="0.35">
      <c r="A18" s="286" t="s">
        <v>178</v>
      </c>
      <c r="B18" s="271">
        <v>5.0000396989410003</v>
      </c>
      <c r="C18" s="271">
        <v>0.24</v>
      </c>
      <c r="D18" s="271">
        <v>-4.7600396989410001</v>
      </c>
      <c r="E18" s="272">
        <v>4.7999618893000001E-2</v>
      </c>
      <c r="F18" s="271">
        <v>3.3538915592479999</v>
      </c>
      <c r="G18" s="271">
        <v>3.3538915592479999</v>
      </c>
      <c r="H18" s="273">
        <v>4.9406564584124654E-324</v>
      </c>
      <c r="I18" s="271">
        <v>0.38769999999999999</v>
      </c>
      <c r="J18" s="271">
        <v>-2.9661915592480002</v>
      </c>
      <c r="K18" s="272">
        <v>0.115597058864</v>
      </c>
    </row>
    <row r="19" spans="1:11" ht="14.4" customHeight="1" thickBot="1" x14ac:dyDescent="0.35">
      <c r="A19" s="286" t="s">
        <v>179</v>
      </c>
      <c r="B19" s="271">
        <v>49.504967019247999</v>
      </c>
      <c r="C19" s="271">
        <v>46.143149999999999</v>
      </c>
      <c r="D19" s="271">
        <v>-3.3618170192479999</v>
      </c>
      <c r="E19" s="272">
        <v>0.93209131887800001</v>
      </c>
      <c r="F19" s="271">
        <v>51.353321477169999</v>
      </c>
      <c r="G19" s="271">
        <v>51.353321477169999</v>
      </c>
      <c r="H19" s="273">
        <v>4.6986299999999996</v>
      </c>
      <c r="I19" s="271">
        <v>53.079819999999998</v>
      </c>
      <c r="J19" s="271">
        <v>1.726498522829</v>
      </c>
      <c r="K19" s="272">
        <v>1.0336199971710001</v>
      </c>
    </row>
    <row r="20" spans="1:11" ht="14.4" customHeight="1" thickBot="1" x14ac:dyDescent="0.35">
      <c r="A20" s="286" t="s">
        <v>180</v>
      </c>
      <c r="B20" s="271">
        <v>77.999995303529005</v>
      </c>
      <c r="C20" s="271">
        <v>75.393690000000007</v>
      </c>
      <c r="D20" s="271">
        <v>-2.606305303529</v>
      </c>
      <c r="E20" s="272">
        <v>0.96658582742999999</v>
      </c>
      <c r="F20" s="271">
        <v>83.924903477293995</v>
      </c>
      <c r="G20" s="271">
        <v>83.924903477293995</v>
      </c>
      <c r="H20" s="273">
        <v>7.6908300000000001</v>
      </c>
      <c r="I20" s="271">
        <v>72.822599999999994</v>
      </c>
      <c r="J20" s="271">
        <v>-11.102303477294001</v>
      </c>
      <c r="K20" s="272">
        <v>0.86771145372400005</v>
      </c>
    </row>
    <row r="21" spans="1:11" ht="14.4" customHeight="1" thickBot="1" x14ac:dyDescent="0.35">
      <c r="A21" s="286" t="s">
        <v>181</v>
      </c>
      <c r="B21" s="271">
        <v>105.833293627655</v>
      </c>
      <c r="C21" s="271">
        <v>55.625700000000002</v>
      </c>
      <c r="D21" s="271">
        <v>-50.207593627653999</v>
      </c>
      <c r="E21" s="272">
        <v>0.52559736254300005</v>
      </c>
      <c r="F21" s="271">
        <v>92.408015352977998</v>
      </c>
      <c r="G21" s="271">
        <v>92.408015352977998</v>
      </c>
      <c r="H21" s="273">
        <v>19.245149999999999</v>
      </c>
      <c r="I21" s="271">
        <v>75.055440000000004</v>
      </c>
      <c r="J21" s="271">
        <v>-17.352575352978</v>
      </c>
      <c r="K21" s="272">
        <v>0.812217854839</v>
      </c>
    </row>
    <row r="22" spans="1:11" ht="14.4" customHeight="1" thickBot="1" x14ac:dyDescent="0.35">
      <c r="A22" s="286" t="s">
        <v>182</v>
      </c>
      <c r="B22" s="271">
        <v>9.4999994279940001</v>
      </c>
      <c r="C22" s="271">
        <v>8.4237400000000004</v>
      </c>
      <c r="D22" s="271">
        <v>-1.0762594279940001</v>
      </c>
      <c r="E22" s="272">
        <v>0.88670952707399997</v>
      </c>
      <c r="F22" s="271">
        <v>9.0263001500409992</v>
      </c>
      <c r="G22" s="271">
        <v>9.0263001500409992</v>
      </c>
      <c r="H22" s="273">
        <v>0.96</v>
      </c>
      <c r="I22" s="271">
        <v>5.843</v>
      </c>
      <c r="J22" s="271">
        <v>-3.1833001500410001</v>
      </c>
      <c r="K22" s="272">
        <v>0.64733056765999997</v>
      </c>
    </row>
    <row r="23" spans="1:11" ht="14.4" customHeight="1" thickBot="1" x14ac:dyDescent="0.35">
      <c r="A23" s="286" t="s">
        <v>183</v>
      </c>
      <c r="B23" s="271">
        <v>165.166620055126</v>
      </c>
      <c r="C23" s="271">
        <v>164.73779999999999</v>
      </c>
      <c r="D23" s="271">
        <v>-0.42882005512600002</v>
      </c>
      <c r="E23" s="272">
        <v>0.99740371235400005</v>
      </c>
      <c r="F23" s="271">
        <v>160.72707461269599</v>
      </c>
      <c r="G23" s="271">
        <v>160.72707461269599</v>
      </c>
      <c r="H23" s="273">
        <v>15.717000000000001</v>
      </c>
      <c r="I23" s="271">
        <v>158.78915000000001</v>
      </c>
      <c r="J23" s="271">
        <v>-1.937924612695</v>
      </c>
      <c r="K23" s="272">
        <v>0.98794276186899999</v>
      </c>
    </row>
    <row r="24" spans="1:11" ht="14.4" customHeight="1" thickBot="1" x14ac:dyDescent="0.35">
      <c r="A24" s="286" t="s">
        <v>184</v>
      </c>
      <c r="B24" s="271">
        <v>3858.4997976752502</v>
      </c>
      <c r="C24" s="271">
        <v>3537.2040099999999</v>
      </c>
      <c r="D24" s="271">
        <v>-321.29578767525101</v>
      </c>
      <c r="E24" s="272">
        <v>0.91673038628400005</v>
      </c>
      <c r="F24" s="271">
        <v>3633.1961207530098</v>
      </c>
      <c r="G24" s="271">
        <v>3633.1961207530098</v>
      </c>
      <c r="H24" s="273">
        <v>294.78240000000102</v>
      </c>
      <c r="I24" s="271">
        <v>3465.7323099999999</v>
      </c>
      <c r="J24" s="271">
        <v>-167.463810753014</v>
      </c>
      <c r="K24" s="272">
        <v>0.953907302224</v>
      </c>
    </row>
    <row r="25" spans="1:11" ht="14.4" customHeight="1" thickBot="1" x14ac:dyDescent="0.35">
      <c r="A25" s="285" t="s">
        <v>185</v>
      </c>
      <c r="B25" s="274">
        <v>4.9406564584124654E-324</v>
      </c>
      <c r="C25" s="274">
        <v>4.9406564584124654E-324</v>
      </c>
      <c r="D25" s="274">
        <v>0</v>
      </c>
      <c r="E25" s="275">
        <v>1</v>
      </c>
      <c r="F25" s="274">
        <v>4.9406564584124654E-324</v>
      </c>
      <c r="G25" s="274">
        <v>0</v>
      </c>
      <c r="H25" s="276">
        <v>4.9406564584124654E-324</v>
      </c>
      <c r="I25" s="274">
        <v>2.4206500000000002</v>
      </c>
      <c r="J25" s="274">
        <v>2.4206500000000002</v>
      </c>
      <c r="K25" s="277" t="s">
        <v>169</v>
      </c>
    </row>
    <row r="26" spans="1:11" ht="14.4" customHeight="1" thickBot="1" x14ac:dyDescent="0.35">
      <c r="A26" s="286" t="s">
        <v>186</v>
      </c>
      <c r="B26" s="271">
        <v>4.9406564584124654E-324</v>
      </c>
      <c r="C26" s="271">
        <v>4.9406564584124654E-324</v>
      </c>
      <c r="D26" s="271">
        <v>0</v>
      </c>
      <c r="E26" s="272">
        <v>1</v>
      </c>
      <c r="F26" s="271">
        <v>4.9406564584124654E-324</v>
      </c>
      <c r="G26" s="271">
        <v>0</v>
      </c>
      <c r="H26" s="273">
        <v>4.9406564584124654E-324</v>
      </c>
      <c r="I26" s="271">
        <v>2.4206500000000002</v>
      </c>
      <c r="J26" s="271">
        <v>2.4206500000000002</v>
      </c>
      <c r="K26" s="278" t="s">
        <v>169</v>
      </c>
    </row>
    <row r="27" spans="1:11" ht="14.4" customHeight="1" thickBot="1" x14ac:dyDescent="0.35">
      <c r="A27" s="285" t="s">
        <v>187</v>
      </c>
      <c r="B27" s="274">
        <v>715.44451692225596</v>
      </c>
      <c r="C27" s="274">
        <v>669.07938999999999</v>
      </c>
      <c r="D27" s="274">
        <v>-46.365126922256003</v>
      </c>
      <c r="E27" s="275">
        <v>0.93519395868400002</v>
      </c>
      <c r="F27" s="274">
        <v>573.62238643790897</v>
      </c>
      <c r="G27" s="274">
        <v>573.62238643790897</v>
      </c>
      <c r="H27" s="276">
        <v>79.841759999999994</v>
      </c>
      <c r="I27" s="274">
        <v>642.92172000000005</v>
      </c>
      <c r="J27" s="274">
        <v>69.299333562090993</v>
      </c>
      <c r="K27" s="275">
        <v>1.1208100227610001</v>
      </c>
    </row>
    <row r="28" spans="1:11" ht="14.4" customHeight="1" thickBot="1" x14ac:dyDescent="0.35">
      <c r="A28" s="286" t="s">
        <v>188</v>
      </c>
      <c r="B28" s="271">
        <v>110.00003337677001</v>
      </c>
      <c r="C28" s="271">
        <v>118.08353</v>
      </c>
      <c r="D28" s="271">
        <v>8.0834966232289993</v>
      </c>
      <c r="E28" s="272">
        <v>1.0734863106400001</v>
      </c>
      <c r="F28" s="271">
        <v>116.005251117529</v>
      </c>
      <c r="G28" s="271">
        <v>116.005251117529</v>
      </c>
      <c r="H28" s="273">
        <v>0</v>
      </c>
      <c r="I28" s="271">
        <v>7.5369999999989998</v>
      </c>
      <c r="J28" s="271">
        <v>-108.46825111752899</v>
      </c>
      <c r="K28" s="272">
        <v>6.4971196797999994E-2</v>
      </c>
    </row>
    <row r="29" spans="1:11" ht="14.4" customHeight="1" thickBot="1" x14ac:dyDescent="0.35">
      <c r="A29" s="286" t="s">
        <v>189</v>
      </c>
      <c r="B29" s="271">
        <v>5.9999996387329997</v>
      </c>
      <c r="C29" s="271">
        <v>6.2527499999999998</v>
      </c>
      <c r="D29" s="271">
        <v>0.25275036126599998</v>
      </c>
      <c r="E29" s="272">
        <v>1.042125062747</v>
      </c>
      <c r="F29" s="271">
        <v>5.8731726593799998</v>
      </c>
      <c r="G29" s="271">
        <v>5.8731726593799998</v>
      </c>
      <c r="H29" s="273">
        <v>0.58445999999999998</v>
      </c>
      <c r="I29" s="271">
        <v>7.6839199999999996</v>
      </c>
      <c r="J29" s="271">
        <v>1.810747340619</v>
      </c>
      <c r="K29" s="272">
        <v>1.308308208465</v>
      </c>
    </row>
    <row r="30" spans="1:11" ht="14.4" customHeight="1" thickBot="1" x14ac:dyDescent="0.35">
      <c r="A30" s="286" t="s">
        <v>190</v>
      </c>
      <c r="B30" s="271">
        <v>365.00001802292599</v>
      </c>
      <c r="C30" s="271">
        <v>272.39890000000003</v>
      </c>
      <c r="D30" s="271">
        <v>-92.601118022924993</v>
      </c>
      <c r="E30" s="272">
        <v>0.74629831931299995</v>
      </c>
      <c r="F30" s="271">
        <v>181.84562063344799</v>
      </c>
      <c r="G30" s="271">
        <v>181.84562063344799</v>
      </c>
      <c r="H30" s="273">
        <v>39.176360000000003</v>
      </c>
      <c r="I30" s="271">
        <v>243.5283</v>
      </c>
      <c r="J30" s="271">
        <v>61.682679366552001</v>
      </c>
      <c r="K30" s="272">
        <v>1.339203546127</v>
      </c>
    </row>
    <row r="31" spans="1:11" ht="14.4" customHeight="1" thickBot="1" x14ac:dyDescent="0.35">
      <c r="A31" s="286" t="s">
        <v>191</v>
      </c>
      <c r="B31" s="271">
        <v>62.000036266904999</v>
      </c>
      <c r="C31" s="271">
        <v>77.225949999999997</v>
      </c>
      <c r="D31" s="271">
        <v>15.225913733094</v>
      </c>
      <c r="E31" s="272">
        <v>1.245579110108</v>
      </c>
      <c r="F31" s="271">
        <v>77.115042027629002</v>
      </c>
      <c r="G31" s="271">
        <v>77.115042027629002</v>
      </c>
      <c r="H31" s="273">
        <v>7.3751899999999999</v>
      </c>
      <c r="I31" s="271">
        <v>59.59178</v>
      </c>
      <c r="J31" s="271">
        <v>-17.523262027628</v>
      </c>
      <c r="K31" s="272">
        <v>0.77276466994100002</v>
      </c>
    </row>
    <row r="32" spans="1:11" ht="14.4" customHeight="1" thickBot="1" x14ac:dyDescent="0.35">
      <c r="A32" s="286" t="s">
        <v>192</v>
      </c>
      <c r="B32" s="271">
        <v>4.4444397323949998</v>
      </c>
      <c r="C32" s="271">
        <v>33.34948</v>
      </c>
      <c r="D32" s="271">
        <v>28.905040267604001</v>
      </c>
      <c r="E32" s="272">
        <v>7.5036409554430001</v>
      </c>
      <c r="F32" s="271">
        <v>32.522876639334001</v>
      </c>
      <c r="G32" s="271">
        <v>32.522876639334001</v>
      </c>
      <c r="H32" s="273">
        <v>0.19500000000000001</v>
      </c>
      <c r="I32" s="271">
        <v>19.541429999999998</v>
      </c>
      <c r="J32" s="271">
        <v>-12.981446639333999</v>
      </c>
      <c r="K32" s="272">
        <v>0.60085183167199996</v>
      </c>
    </row>
    <row r="33" spans="1:11" ht="14.4" customHeight="1" thickBot="1" x14ac:dyDescent="0.35">
      <c r="A33" s="286" t="s">
        <v>193</v>
      </c>
      <c r="B33" s="271">
        <v>4.9406564584124654E-324</v>
      </c>
      <c r="C33" s="271">
        <v>0.12</v>
      </c>
      <c r="D33" s="271">
        <v>0.12</v>
      </c>
      <c r="E33" s="278" t="s">
        <v>169</v>
      </c>
      <c r="F33" s="271">
        <v>0.10668807177799999</v>
      </c>
      <c r="G33" s="271">
        <v>0.10668807177799999</v>
      </c>
      <c r="H33" s="273">
        <v>4.9406564584124654E-324</v>
      </c>
      <c r="I33" s="271">
        <v>0.23499999999999999</v>
      </c>
      <c r="J33" s="271">
        <v>0.12831192822099999</v>
      </c>
      <c r="K33" s="272">
        <v>2.2026829811590001</v>
      </c>
    </row>
    <row r="34" spans="1:11" ht="14.4" customHeight="1" thickBot="1" x14ac:dyDescent="0.35">
      <c r="A34" s="286" t="s">
        <v>194</v>
      </c>
      <c r="B34" s="271">
        <v>4.9406564584124654E-324</v>
      </c>
      <c r="C34" s="271">
        <v>0.78515999999999997</v>
      </c>
      <c r="D34" s="271">
        <v>0.78515999999999997</v>
      </c>
      <c r="E34" s="278" t="s">
        <v>169</v>
      </c>
      <c r="F34" s="271">
        <v>0.46143273974499999</v>
      </c>
      <c r="G34" s="271">
        <v>0.46143273974499999</v>
      </c>
      <c r="H34" s="273">
        <v>4.9406564584124654E-324</v>
      </c>
      <c r="I34" s="271">
        <v>0.66664000000000001</v>
      </c>
      <c r="J34" s="271">
        <v>0.20520726025399999</v>
      </c>
      <c r="K34" s="272">
        <v>1.444717599291</v>
      </c>
    </row>
    <row r="35" spans="1:11" ht="14.4" customHeight="1" thickBot="1" x14ac:dyDescent="0.35">
      <c r="A35" s="286" t="s">
        <v>195</v>
      </c>
      <c r="B35" s="271">
        <v>149.99999096832701</v>
      </c>
      <c r="C35" s="271">
        <v>140.62621999999999</v>
      </c>
      <c r="D35" s="271">
        <v>-9.3737709683259993</v>
      </c>
      <c r="E35" s="272">
        <v>0.93750818978100003</v>
      </c>
      <c r="F35" s="271">
        <v>141.71180118626501</v>
      </c>
      <c r="G35" s="271">
        <v>141.71180118626501</v>
      </c>
      <c r="H35" s="273">
        <v>20.025500000000001</v>
      </c>
      <c r="I35" s="271">
        <v>156.56426999999999</v>
      </c>
      <c r="J35" s="271">
        <v>14.852468813733999</v>
      </c>
      <c r="K35" s="272">
        <v>1.1048075649969999</v>
      </c>
    </row>
    <row r="36" spans="1:11" ht="14.4" customHeight="1" thickBot="1" x14ac:dyDescent="0.35">
      <c r="A36" s="286" t="s">
        <v>196</v>
      </c>
      <c r="B36" s="271">
        <v>17.999998916199001</v>
      </c>
      <c r="C36" s="271">
        <v>20.237400000000001</v>
      </c>
      <c r="D36" s="271">
        <v>2.2374010838</v>
      </c>
      <c r="E36" s="272">
        <v>1.1243000676949999</v>
      </c>
      <c r="F36" s="271">
        <v>17.980501362798002</v>
      </c>
      <c r="G36" s="271">
        <v>17.980501362798002</v>
      </c>
      <c r="H36" s="273">
        <v>4.9511099999999999</v>
      </c>
      <c r="I36" s="271">
        <v>61.979959999999998</v>
      </c>
      <c r="J36" s="271">
        <v>43.999458637201002</v>
      </c>
      <c r="K36" s="272">
        <v>3.4470651707309998</v>
      </c>
    </row>
    <row r="37" spans="1:11" ht="14.4" customHeight="1" thickBot="1" x14ac:dyDescent="0.35">
      <c r="A37" s="286" t="s">
        <v>197</v>
      </c>
      <c r="B37" s="271">
        <v>4.9406564584124654E-324</v>
      </c>
      <c r="C37" s="271">
        <v>4.9406564584124654E-324</v>
      </c>
      <c r="D37" s="271">
        <v>0</v>
      </c>
      <c r="E37" s="272">
        <v>1</v>
      </c>
      <c r="F37" s="271">
        <v>4.9406564584124654E-324</v>
      </c>
      <c r="G37" s="271">
        <v>0</v>
      </c>
      <c r="H37" s="273">
        <v>4.9406564584124654E-324</v>
      </c>
      <c r="I37" s="271">
        <v>0.49899999999900002</v>
      </c>
      <c r="J37" s="271">
        <v>0.49899999999900002</v>
      </c>
      <c r="K37" s="278" t="s">
        <v>169</v>
      </c>
    </row>
    <row r="38" spans="1:11" ht="14.4" customHeight="1" thickBot="1" x14ac:dyDescent="0.35">
      <c r="A38" s="286" t="s">
        <v>198</v>
      </c>
      <c r="B38" s="271">
        <v>4.9406564584124654E-324</v>
      </c>
      <c r="C38" s="271">
        <v>4.9406564584124654E-324</v>
      </c>
      <c r="D38" s="271">
        <v>0</v>
      </c>
      <c r="E38" s="272">
        <v>1</v>
      </c>
      <c r="F38" s="271">
        <v>4.9406564584124654E-324</v>
      </c>
      <c r="G38" s="271">
        <v>0</v>
      </c>
      <c r="H38" s="273">
        <v>4.9406564584124654E-324</v>
      </c>
      <c r="I38" s="271">
        <v>6.9539299999999997</v>
      </c>
      <c r="J38" s="271">
        <v>6.9539299999999997</v>
      </c>
      <c r="K38" s="278" t="s">
        <v>169</v>
      </c>
    </row>
    <row r="39" spans="1:11" ht="14.4" customHeight="1" thickBot="1" x14ac:dyDescent="0.35">
      <c r="A39" s="286" t="s">
        <v>199</v>
      </c>
      <c r="B39" s="271">
        <v>4.9406564584124654E-324</v>
      </c>
      <c r="C39" s="271">
        <v>4.9406564584124654E-324</v>
      </c>
      <c r="D39" s="271">
        <v>0</v>
      </c>
      <c r="E39" s="272">
        <v>1</v>
      </c>
      <c r="F39" s="271">
        <v>4.9406564584124654E-324</v>
      </c>
      <c r="G39" s="271">
        <v>0</v>
      </c>
      <c r="H39" s="273">
        <v>4.9406564584124654E-324</v>
      </c>
      <c r="I39" s="271">
        <v>1.3809800000000001</v>
      </c>
      <c r="J39" s="271">
        <v>1.3809800000000001</v>
      </c>
      <c r="K39" s="278" t="s">
        <v>169</v>
      </c>
    </row>
    <row r="40" spans="1:11" ht="14.4" customHeight="1" thickBot="1" x14ac:dyDescent="0.35">
      <c r="A40" s="286" t="s">
        <v>200</v>
      </c>
      <c r="B40" s="271">
        <v>4.9406564584124654E-324</v>
      </c>
      <c r="C40" s="271">
        <v>4.9406564584124654E-324</v>
      </c>
      <c r="D40" s="271">
        <v>0</v>
      </c>
      <c r="E40" s="272">
        <v>1</v>
      </c>
      <c r="F40" s="271">
        <v>4.9406564584124654E-324</v>
      </c>
      <c r="G40" s="271">
        <v>0</v>
      </c>
      <c r="H40" s="273">
        <v>7.5341399999999998</v>
      </c>
      <c r="I40" s="271">
        <v>76.759510000000006</v>
      </c>
      <c r="J40" s="271">
        <v>76.759510000000006</v>
      </c>
      <c r="K40" s="278" t="s">
        <v>169</v>
      </c>
    </row>
    <row r="41" spans="1:11" ht="14.4" customHeight="1" thickBot="1" x14ac:dyDescent="0.35">
      <c r="A41" s="285" t="s">
        <v>201</v>
      </c>
      <c r="B41" s="274">
        <v>66.757315980464</v>
      </c>
      <c r="C41" s="274">
        <v>81.117279999999994</v>
      </c>
      <c r="D41" s="274">
        <v>14.359964019534999</v>
      </c>
      <c r="E41" s="275">
        <v>1.215106970803</v>
      </c>
      <c r="F41" s="274">
        <v>82.865257715395998</v>
      </c>
      <c r="G41" s="274">
        <v>82.865257715395998</v>
      </c>
      <c r="H41" s="276">
        <v>11.63664</v>
      </c>
      <c r="I41" s="274">
        <v>123.89581</v>
      </c>
      <c r="J41" s="274">
        <v>41.030552284602997</v>
      </c>
      <c r="K41" s="275">
        <v>1.495147826915</v>
      </c>
    </row>
    <row r="42" spans="1:11" ht="14.4" customHeight="1" thickBot="1" x14ac:dyDescent="0.35">
      <c r="A42" s="286" t="s">
        <v>202</v>
      </c>
      <c r="B42" s="271">
        <v>2.0000398795750001</v>
      </c>
      <c r="C42" s="271">
        <v>6.6000000000000003E-2</v>
      </c>
      <c r="D42" s="271">
        <v>-1.934039879575</v>
      </c>
      <c r="E42" s="272">
        <v>3.2999342000000001E-2</v>
      </c>
      <c r="F42" s="271">
        <v>4.6517554012000001E-2</v>
      </c>
      <c r="G42" s="271">
        <v>4.6517554012000001E-2</v>
      </c>
      <c r="H42" s="273">
        <v>4.9406564584124654E-324</v>
      </c>
      <c r="I42" s="271">
        <v>5.9287877500949585E-323</v>
      </c>
      <c r="J42" s="271">
        <v>-4.6517554012000001E-2</v>
      </c>
      <c r="K42" s="272">
        <v>1.2746893662704161E-321</v>
      </c>
    </row>
    <row r="43" spans="1:11" ht="14.4" customHeight="1" thickBot="1" x14ac:dyDescent="0.35">
      <c r="A43" s="286" t="s">
        <v>203</v>
      </c>
      <c r="B43" s="271">
        <v>44.897997296638998</v>
      </c>
      <c r="C43" s="271">
        <v>51.251260000000002</v>
      </c>
      <c r="D43" s="271">
        <v>6.3532627033600004</v>
      </c>
      <c r="E43" s="272">
        <v>1.1415043673630001</v>
      </c>
      <c r="F43" s="271">
        <v>53.233988640634003</v>
      </c>
      <c r="G43" s="271">
        <v>53.233988640634003</v>
      </c>
      <c r="H43" s="273">
        <v>11.63104</v>
      </c>
      <c r="I43" s="271">
        <v>51.114879999999999</v>
      </c>
      <c r="J43" s="271">
        <v>-2.1191086406339998</v>
      </c>
      <c r="K43" s="272">
        <v>0.96019256315799995</v>
      </c>
    </row>
    <row r="44" spans="1:11" ht="14.4" customHeight="1" thickBot="1" x14ac:dyDescent="0.35">
      <c r="A44" s="286" t="s">
        <v>204</v>
      </c>
      <c r="B44" s="271">
        <v>9.9999593978900005</v>
      </c>
      <c r="C44" s="271">
        <v>24.977</v>
      </c>
      <c r="D44" s="271">
        <v>14.977040602109</v>
      </c>
      <c r="E44" s="272">
        <v>2.4977101412290001</v>
      </c>
      <c r="F44" s="271">
        <v>24.546617489565001</v>
      </c>
      <c r="G44" s="271">
        <v>24.546617489565001</v>
      </c>
      <c r="H44" s="273">
        <v>4.9406564584124654E-324</v>
      </c>
      <c r="I44" s="271">
        <v>59.451979999999999</v>
      </c>
      <c r="J44" s="271">
        <v>34.905362510434003</v>
      </c>
      <c r="K44" s="272">
        <v>2.4220029511300001</v>
      </c>
    </row>
    <row r="45" spans="1:11" ht="14.4" customHeight="1" thickBot="1" x14ac:dyDescent="0.35">
      <c r="A45" s="286" t="s">
        <v>205</v>
      </c>
      <c r="B45" s="271">
        <v>4.6154397220990004</v>
      </c>
      <c r="C45" s="271">
        <v>4.9406564584124654E-324</v>
      </c>
      <c r="D45" s="271">
        <v>-4.6154397220990004</v>
      </c>
      <c r="E45" s="272">
        <v>0</v>
      </c>
      <c r="F45" s="271">
        <v>0</v>
      </c>
      <c r="G45" s="271">
        <v>0</v>
      </c>
      <c r="H45" s="273">
        <v>4.9406564584124654E-324</v>
      </c>
      <c r="I45" s="271">
        <v>0.41099999999999998</v>
      </c>
      <c r="J45" s="271">
        <v>0.41099999999999998</v>
      </c>
      <c r="K45" s="278" t="s">
        <v>163</v>
      </c>
    </row>
    <row r="46" spans="1:11" ht="14.4" customHeight="1" thickBot="1" x14ac:dyDescent="0.35">
      <c r="A46" s="286" t="s">
        <v>206</v>
      </c>
      <c r="B46" s="271">
        <v>5.2438796842590003</v>
      </c>
      <c r="C46" s="271">
        <v>4.8230199999999996</v>
      </c>
      <c r="D46" s="271">
        <v>-0.420859684259</v>
      </c>
      <c r="E46" s="272">
        <v>0.91974268869599995</v>
      </c>
      <c r="F46" s="271">
        <v>5.0381340311829996</v>
      </c>
      <c r="G46" s="271">
        <v>5.0381340311829996</v>
      </c>
      <c r="H46" s="273">
        <v>5.5999999999999999E-3</v>
      </c>
      <c r="I46" s="271">
        <v>12.917949999999999</v>
      </c>
      <c r="J46" s="271">
        <v>7.8798159688159997</v>
      </c>
      <c r="K46" s="272">
        <v>2.5640346048840001</v>
      </c>
    </row>
    <row r="47" spans="1:11" ht="14.4" customHeight="1" thickBot="1" x14ac:dyDescent="0.35">
      <c r="A47" s="285" t="s">
        <v>207</v>
      </c>
      <c r="B47" s="274">
        <v>82.000075062679997</v>
      </c>
      <c r="C47" s="274">
        <v>72.039400000000001</v>
      </c>
      <c r="D47" s="274">
        <v>-9.96067506268</v>
      </c>
      <c r="E47" s="275">
        <v>0.87852846408899998</v>
      </c>
      <c r="F47" s="274">
        <v>84.751825212073001</v>
      </c>
      <c r="G47" s="274">
        <v>84.751825212073001</v>
      </c>
      <c r="H47" s="276">
        <v>13.671989999999999</v>
      </c>
      <c r="I47" s="274">
        <v>85.631339999999994</v>
      </c>
      <c r="J47" s="274">
        <v>0.87951478792600002</v>
      </c>
      <c r="K47" s="275">
        <v>1.0103775321140001</v>
      </c>
    </row>
    <row r="48" spans="1:11" ht="14.4" customHeight="1" thickBot="1" x14ac:dyDescent="0.35">
      <c r="A48" s="286" t="s">
        <v>208</v>
      </c>
      <c r="B48" s="271">
        <v>32.000038073239999</v>
      </c>
      <c r="C48" s="271">
        <v>24.360600000000002</v>
      </c>
      <c r="D48" s="271">
        <v>-7.63943807324</v>
      </c>
      <c r="E48" s="272">
        <v>0.761267844252</v>
      </c>
      <c r="F48" s="271">
        <v>22.860225165807002</v>
      </c>
      <c r="G48" s="271">
        <v>22.860225165807002</v>
      </c>
      <c r="H48" s="273">
        <v>3.8000799999999999</v>
      </c>
      <c r="I48" s="271">
        <v>32.395069999999997</v>
      </c>
      <c r="J48" s="271">
        <v>9.5348448341920005</v>
      </c>
      <c r="K48" s="272">
        <v>1.4170932160559999</v>
      </c>
    </row>
    <row r="49" spans="1:11" ht="14.4" customHeight="1" thickBot="1" x14ac:dyDescent="0.35">
      <c r="A49" s="286" t="s">
        <v>209</v>
      </c>
      <c r="B49" s="271">
        <v>4.9406564584124654E-324</v>
      </c>
      <c r="C49" s="271">
        <v>5.2789999999999999</v>
      </c>
      <c r="D49" s="271">
        <v>5.2789999999999999</v>
      </c>
      <c r="E49" s="278" t="s">
        <v>169</v>
      </c>
      <c r="F49" s="271">
        <v>5.270672258916</v>
      </c>
      <c r="G49" s="271">
        <v>5.270672258916</v>
      </c>
      <c r="H49" s="273">
        <v>4.9406564584124654E-324</v>
      </c>
      <c r="I49" s="271">
        <v>5.9287877500949585E-323</v>
      </c>
      <c r="J49" s="271">
        <v>-5.270672258916</v>
      </c>
      <c r="K49" s="272">
        <v>9.8813129168249309E-324</v>
      </c>
    </row>
    <row r="50" spans="1:11" ht="14.4" customHeight="1" thickBot="1" x14ac:dyDescent="0.35">
      <c r="A50" s="286" t="s">
        <v>210</v>
      </c>
      <c r="B50" s="271">
        <v>4.9406564584124654E-324</v>
      </c>
      <c r="C50" s="271">
        <v>0.67383000000000004</v>
      </c>
      <c r="D50" s="271">
        <v>0.67383000000000004</v>
      </c>
      <c r="E50" s="278" t="s">
        <v>169</v>
      </c>
      <c r="F50" s="271">
        <v>0.68335642773100003</v>
      </c>
      <c r="G50" s="271">
        <v>0.68335642773100003</v>
      </c>
      <c r="H50" s="273">
        <v>4.9406564584124654E-324</v>
      </c>
      <c r="I50" s="271">
        <v>5.9287877500949585E-323</v>
      </c>
      <c r="J50" s="271">
        <v>-0.68335642773100003</v>
      </c>
      <c r="K50" s="272">
        <v>8.8931816251424378E-323</v>
      </c>
    </row>
    <row r="51" spans="1:11" ht="14.4" customHeight="1" thickBot="1" x14ac:dyDescent="0.35">
      <c r="A51" s="286" t="s">
        <v>211</v>
      </c>
      <c r="B51" s="271">
        <v>50.000036989439003</v>
      </c>
      <c r="C51" s="271">
        <v>41.725969999999997</v>
      </c>
      <c r="D51" s="271">
        <v>-8.2740669894389995</v>
      </c>
      <c r="E51" s="272">
        <v>0.83451878263199997</v>
      </c>
      <c r="F51" s="271">
        <v>55.937571359617003</v>
      </c>
      <c r="G51" s="271">
        <v>55.937571359617003</v>
      </c>
      <c r="H51" s="273">
        <v>9.8719099999999997</v>
      </c>
      <c r="I51" s="271">
        <v>53.236269999999998</v>
      </c>
      <c r="J51" s="271">
        <v>-2.7013013596170001</v>
      </c>
      <c r="K51" s="272">
        <v>0.95170864065100003</v>
      </c>
    </row>
    <row r="52" spans="1:11" ht="14.4" customHeight="1" thickBot="1" x14ac:dyDescent="0.35">
      <c r="A52" s="284" t="s">
        <v>45</v>
      </c>
      <c r="B52" s="271">
        <v>1769.9998134262601</v>
      </c>
      <c r="C52" s="271">
        <v>2447.8377500000001</v>
      </c>
      <c r="D52" s="271">
        <v>677.83793657374201</v>
      </c>
      <c r="E52" s="272">
        <v>1.3829593265669999</v>
      </c>
      <c r="F52" s="271">
        <v>1657.1116151515901</v>
      </c>
      <c r="G52" s="271">
        <v>1657.1116151515901</v>
      </c>
      <c r="H52" s="273">
        <v>262.95600000000098</v>
      </c>
      <c r="I52" s="271">
        <v>2035.0893100000001</v>
      </c>
      <c r="J52" s="271">
        <v>377.97769484841001</v>
      </c>
      <c r="K52" s="272">
        <v>1.2280942885149999</v>
      </c>
    </row>
    <row r="53" spans="1:11" ht="14.4" customHeight="1" thickBot="1" x14ac:dyDescent="0.35">
      <c r="A53" s="285" t="s">
        <v>212</v>
      </c>
      <c r="B53" s="274">
        <v>1769.9998134262601</v>
      </c>
      <c r="C53" s="274">
        <v>2447.8377500000001</v>
      </c>
      <c r="D53" s="274">
        <v>677.83793657374201</v>
      </c>
      <c r="E53" s="275">
        <v>1.3829593265669999</v>
      </c>
      <c r="F53" s="274">
        <v>1657.1116151515901</v>
      </c>
      <c r="G53" s="274">
        <v>1657.1116151515901</v>
      </c>
      <c r="H53" s="276">
        <v>262.95600000000098</v>
      </c>
      <c r="I53" s="274">
        <v>2035.0893100000001</v>
      </c>
      <c r="J53" s="274">
        <v>377.97769484841001</v>
      </c>
      <c r="K53" s="275">
        <v>1.2280942885149999</v>
      </c>
    </row>
    <row r="54" spans="1:11" ht="14.4" customHeight="1" thickBot="1" x14ac:dyDescent="0.35">
      <c r="A54" s="286" t="s">
        <v>213</v>
      </c>
      <c r="B54" s="271">
        <v>864.99990791735195</v>
      </c>
      <c r="C54" s="271">
        <v>785.95500000000004</v>
      </c>
      <c r="D54" s="271">
        <v>-79.044907917352006</v>
      </c>
      <c r="E54" s="272">
        <v>0.90861859383499999</v>
      </c>
      <c r="F54" s="271">
        <v>772.37344892406804</v>
      </c>
      <c r="G54" s="271">
        <v>772.37344892406804</v>
      </c>
      <c r="H54" s="273">
        <v>115.632000000001</v>
      </c>
      <c r="I54" s="271">
        <v>746.846</v>
      </c>
      <c r="J54" s="271">
        <v>-25.527448924066999</v>
      </c>
      <c r="K54" s="272">
        <v>0.96694934431000001</v>
      </c>
    </row>
    <row r="55" spans="1:11" ht="14.4" customHeight="1" thickBot="1" x14ac:dyDescent="0.35">
      <c r="A55" s="286" t="s">
        <v>214</v>
      </c>
      <c r="B55" s="271">
        <v>219.99994675354799</v>
      </c>
      <c r="C55" s="271">
        <v>226.482</v>
      </c>
      <c r="D55" s="271">
        <v>6.4820532464519998</v>
      </c>
      <c r="E55" s="272">
        <v>1.0294638855239999</v>
      </c>
      <c r="F55" s="271">
        <v>220.00945558789701</v>
      </c>
      <c r="G55" s="271">
        <v>220.00945558789701</v>
      </c>
      <c r="H55" s="273">
        <v>13.105</v>
      </c>
      <c r="I55" s="271">
        <v>215.39699999999999</v>
      </c>
      <c r="J55" s="271">
        <v>-4.6124555878960001</v>
      </c>
      <c r="K55" s="272">
        <v>0.97903519384799997</v>
      </c>
    </row>
    <row r="56" spans="1:11" ht="14.4" customHeight="1" thickBot="1" x14ac:dyDescent="0.35">
      <c r="A56" s="286" t="s">
        <v>215</v>
      </c>
      <c r="B56" s="271">
        <v>639.99996146486001</v>
      </c>
      <c r="C56" s="271">
        <v>1409.9856</v>
      </c>
      <c r="D56" s="271">
        <v>769.98563853513997</v>
      </c>
      <c r="E56" s="272">
        <v>2.2031026326509999</v>
      </c>
      <c r="F56" s="271">
        <v>640.04896931035796</v>
      </c>
      <c r="G56" s="271">
        <v>640.04896931035796</v>
      </c>
      <c r="H56" s="273">
        <v>131.64200000000099</v>
      </c>
      <c r="I56" s="271">
        <v>1056.5029999999999</v>
      </c>
      <c r="J56" s="271">
        <v>416.45403068964202</v>
      </c>
      <c r="K56" s="272">
        <v>1.650659638024</v>
      </c>
    </row>
    <row r="57" spans="1:11" ht="14.4" customHeight="1" thickBot="1" x14ac:dyDescent="0.35">
      <c r="A57" s="286" t="s">
        <v>216</v>
      </c>
      <c r="B57" s="271">
        <v>44.999997290498001</v>
      </c>
      <c r="C57" s="271">
        <v>25.415150000000001</v>
      </c>
      <c r="D57" s="271">
        <v>-19.584847290498001</v>
      </c>
      <c r="E57" s="272">
        <v>0.56478114511699995</v>
      </c>
      <c r="F57" s="271">
        <v>24.679741329266999</v>
      </c>
      <c r="G57" s="271">
        <v>24.679741329266999</v>
      </c>
      <c r="H57" s="273">
        <v>2.577</v>
      </c>
      <c r="I57" s="271">
        <v>16.343309999999999</v>
      </c>
      <c r="J57" s="271">
        <v>-8.3364313292670005</v>
      </c>
      <c r="K57" s="272">
        <v>0.66221561166099996</v>
      </c>
    </row>
    <row r="58" spans="1:11" ht="14.4" customHeight="1" thickBot="1" x14ac:dyDescent="0.35">
      <c r="A58" s="287" t="s">
        <v>217</v>
      </c>
      <c r="B58" s="274">
        <v>2553.10665627449</v>
      </c>
      <c r="C58" s="274">
        <v>3226.5605300000002</v>
      </c>
      <c r="D58" s="274">
        <v>673.45387372551295</v>
      </c>
      <c r="E58" s="275">
        <v>1.263778198247</v>
      </c>
      <c r="F58" s="274">
        <v>3391.4180702896301</v>
      </c>
      <c r="G58" s="274">
        <v>3391.4180702896301</v>
      </c>
      <c r="H58" s="276">
        <v>476.714130000002</v>
      </c>
      <c r="I58" s="274">
        <v>3605.3945800000001</v>
      </c>
      <c r="J58" s="274">
        <v>213.97650971037601</v>
      </c>
      <c r="K58" s="275">
        <v>1.0630935217290001</v>
      </c>
    </row>
    <row r="59" spans="1:11" ht="14.4" customHeight="1" thickBot="1" x14ac:dyDescent="0.35">
      <c r="A59" s="284" t="s">
        <v>48</v>
      </c>
      <c r="B59" s="271">
        <v>776.67992323520104</v>
      </c>
      <c r="C59" s="271">
        <v>861.23419000000001</v>
      </c>
      <c r="D59" s="271">
        <v>84.554266764798996</v>
      </c>
      <c r="E59" s="272">
        <v>1.1088662964430001</v>
      </c>
      <c r="F59" s="271">
        <v>1351.6175723026299</v>
      </c>
      <c r="G59" s="271">
        <v>1351.6175723026299</v>
      </c>
      <c r="H59" s="273">
        <v>120.893090000001</v>
      </c>
      <c r="I59" s="271">
        <v>569.96571000000097</v>
      </c>
      <c r="J59" s="271">
        <v>-781.65186230262498</v>
      </c>
      <c r="K59" s="272">
        <v>0.42169155068600001</v>
      </c>
    </row>
    <row r="60" spans="1:11" ht="14.4" customHeight="1" thickBot="1" x14ac:dyDescent="0.35">
      <c r="A60" s="285" t="s">
        <v>218</v>
      </c>
      <c r="B60" s="274">
        <v>350.00001892609299</v>
      </c>
      <c r="C60" s="274">
        <v>38.085599999999999</v>
      </c>
      <c r="D60" s="274">
        <v>-311.91441892609299</v>
      </c>
      <c r="E60" s="275">
        <v>0.10881599411499999</v>
      </c>
      <c r="F60" s="274">
        <v>749.99999999995896</v>
      </c>
      <c r="G60" s="274">
        <v>749.99999999995896</v>
      </c>
      <c r="H60" s="276">
        <v>4.9406564584124654E-324</v>
      </c>
      <c r="I60" s="274">
        <v>5.9287877500949585E-323</v>
      </c>
      <c r="J60" s="274">
        <v>-749.99999999995896</v>
      </c>
      <c r="K60" s="275">
        <v>0</v>
      </c>
    </row>
    <row r="61" spans="1:11" ht="14.4" customHeight="1" thickBot="1" x14ac:dyDescent="0.35">
      <c r="A61" s="286" t="s">
        <v>219</v>
      </c>
      <c r="B61" s="271">
        <v>4.9406564584124654E-324</v>
      </c>
      <c r="C61" s="271">
        <v>38.085599999999999</v>
      </c>
      <c r="D61" s="271">
        <v>38.085599999999999</v>
      </c>
      <c r="E61" s="278" t="s">
        <v>169</v>
      </c>
      <c r="F61" s="271">
        <v>0</v>
      </c>
      <c r="G61" s="271">
        <v>0</v>
      </c>
      <c r="H61" s="273">
        <v>4.9406564584124654E-324</v>
      </c>
      <c r="I61" s="271">
        <v>5.9287877500949585E-323</v>
      </c>
      <c r="J61" s="271">
        <v>5.9287877500949585E-323</v>
      </c>
      <c r="K61" s="278" t="s">
        <v>163</v>
      </c>
    </row>
    <row r="62" spans="1:11" ht="14.4" customHeight="1" thickBot="1" x14ac:dyDescent="0.35">
      <c r="A62" s="285" t="s">
        <v>220</v>
      </c>
      <c r="B62" s="274">
        <v>426.679904309108</v>
      </c>
      <c r="C62" s="274">
        <v>823.14859000000001</v>
      </c>
      <c r="D62" s="274">
        <v>396.46868569089202</v>
      </c>
      <c r="E62" s="275">
        <v>1.9291946531499999</v>
      </c>
      <c r="F62" s="274">
        <v>601.61757230266596</v>
      </c>
      <c r="G62" s="274">
        <v>601.61757230266596</v>
      </c>
      <c r="H62" s="276">
        <v>120.893090000001</v>
      </c>
      <c r="I62" s="274">
        <v>569.96571000000097</v>
      </c>
      <c r="J62" s="274">
        <v>-31.651862302664998</v>
      </c>
      <c r="K62" s="275">
        <v>0.94738873370700005</v>
      </c>
    </row>
    <row r="63" spans="1:11" ht="14.4" customHeight="1" thickBot="1" x14ac:dyDescent="0.35">
      <c r="A63" s="286" t="s">
        <v>221</v>
      </c>
      <c r="B63" s="271">
        <v>130.10998216592699</v>
      </c>
      <c r="C63" s="271">
        <v>336.03840000000002</v>
      </c>
      <c r="D63" s="271">
        <v>205.928417834073</v>
      </c>
      <c r="E63" s="272">
        <v>2.5827257402230002</v>
      </c>
      <c r="F63" s="271">
        <v>288.84164721812903</v>
      </c>
      <c r="G63" s="271">
        <v>288.84164721812903</v>
      </c>
      <c r="H63" s="273">
        <v>76.653999999999996</v>
      </c>
      <c r="I63" s="271">
        <v>252.02987999999999</v>
      </c>
      <c r="J63" s="271">
        <v>-36.811767218127997</v>
      </c>
      <c r="K63" s="272">
        <v>0.87255381080700001</v>
      </c>
    </row>
    <row r="64" spans="1:11" ht="14.4" customHeight="1" thickBot="1" x14ac:dyDescent="0.35">
      <c r="A64" s="286" t="s">
        <v>222</v>
      </c>
      <c r="B64" s="271">
        <v>11.56993930336</v>
      </c>
      <c r="C64" s="271">
        <v>41.692999999999998</v>
      </c>
      <c r="D64" s="271">
        <v>30.123060696639001</v>
      </c>
      <c r="E64" s="272">
        <v>3.6035625517829999</v>
      </c>
      <c r="F64" s="271">
        <v>35.381630334044999</v>
      </c>
      <c r="G64" s="271">
        <v>35.381630334044999</v>
      </c>
      <c r="H64" s="273">
        <v>35.745519999999999</v>
      </c>
      <c r="I64" s="271">
        <v>46.863</v>
      </c>
      <c r="J64" s="271">
        <v>11.481369665954</v>
      </c>
      <c r="K64" s="272">
        <v>1.3245008654929999</v>
      </c>
    </row>
    <row r="65" spans="1:11" ht="14.4" customHeight="1" thickBot="1" x14ac:dyDescent="0.35">
      <c r="A65" s="286" t="s">
        <v>223</v>
      </c>
      <c r="B65" s="271">
        <v>204.99994765671499</v>
      </c>
      <c r="C65" s="271">
        <v>281.94193000000001</v>
      </c>
      <c r="D65" s="271">
        <v>76.941982343283996</v>
      </c>
      <c r="E65" s="272">
        <v>1.3753268389710001</v>
      </c>
      <c r="F65" s="271">
        <v>185.40108063240001</v>
      </c>
      <c r="G65" s="271">
        <v>185.40108063240001</v>
      </c>
      <c r="H65" s="273">
        <v>1.331</v>
      </c>
      <c r="I65" s="271">
        <v>129.20186000000001</v>
      </c>
      <c r="J65" s="271">
        <v>-56.199220632399999</v>
      </c>
      <c r="K65" s="272">
        <v>0.69687759941399996</v>
      </c>
    </row>
    <row r="66" spans="1:11" ht="14.4" customHeight="1" thickBot="1" x14ac:dyDescent="0.35">
      <c r="A66" s="286" t="s">
        <v>224</v>
      </c>
      <c r="B66" s="271">
        <v>80.000035183104998</v>
      </c>
      <c r="C66" s="271">
        <v>163.47525999999999</v>
      </c>
      <c r="D66" s="271">
        <v>83.475224816893999</v>
      </c>
      <c r="E66" s="272">
        <v>2.0434398513179999</v>
      </c>
      <c r="F66" s="271">
        <v>91.993214118091004</v>
      </c>
      <c r="G66" s="271">
        <v>91.993214118091004</v>
      </c>
      <c r="H66" s="273">
        <v>7.1625699999999997</v>
      </c>
      <c r="I66" s="271">
        <v>141.87097</v>
      </c>
      <c r="J66" s="271">
        <v>49.877755881908001</v>
      </c>
      <c r="K66" s="272">
        <v>1.5421895121289999</v>
      </c>
    </row>
    <row r="67" spans="1:11" ht="14.4" customHeight="1" thickBot="1" x14ac:dyDescent="0.35">
      <c r="A67" s="288" t="s">
        <v>49</v>
      </c>
      <c r="B67" s="274">
        <v>101.99999385846201</v>
      </c>
      <c r="C67" s="274">
        <v>14.58</v>
      </c>
      <c r="D67" s="274">
        <v>-87.419993858462007</v>
      </c>
      <c r="E67" s="275">
        <v>0.14294118507699999</v>
      </c>
      <c r="F67" s="274">
        <v>0</v>
      </c>
      <c r="G67" s="274">
        <v>0</v>
      </c>
      <c r="H67" s="276">
        <v>4.9406564584124654E-324</v>
      </c>
      <c r="I67" s="274">
        <v>12.202999999999999</v>
      </c>
      <c r="J67" s="274">
        <v>12.202999999999999</v>
      </c>
      <c r="K67" s="277" t="s">
        <v>163</v>
      </c>
    </row>
    <row r="68" spans="1:11" ht="14.4" customHeight="1" thickBot="1" x14ac:dyDescent="0.35">
      <c r="A68" s="285" t="s">
        <v>225</v>
      </c>
      <c r="B68" s="274">
        <v>101.99999385846201</v>
      </c>
      <c r="C68" s="274">
        <v>14.58</v>
      </c>
      <c r="D68" s="274">
        <v>-87.419993858462007</v>
      </c>
      <c r="E68" s="275">
        <v>0.14294118507699999</v>
      </c>
      <c r="F68" s="274">
        <v>0</v>
      </c>
      <c r="G68" s="274">
        <v>0</v>
      </c>
      <c r="H68" s="276">
        <v>4.9406564584124654E-324</v>
      </c>
      <c r="I68" s="274">
        <v>12.202999999999999</v>
      </c>
      <c r="J68" s="274">
        <v>12.202999999999999</v>
      </c>
      <c r="K68" s="277" t="s">
        <v>163</v>
      </c>
    </row>
    <row r="69" spans="1:11" ht="14.4" customHeight="1" thickBot="1" x14ac:dyDescent="0.35">
      <c r="A69" s="286" t="s">
        <v>226</v>
      </c>
      <c r="B69" s="271">
        <v>101.99999385846201</v>
      </c>
      <c r="C69" s="271">
        <v>12.78</v>
      </c>
      <c r="D69" s="271">
        <v>-89.219993858462004</v>
      </c>
      <c r="E69" s="272">
        <v>0.125294125191</v>
      </c>
      <c r="F69" s="271">
        <v>0</v>
      </c>
      <c r="G69" s="271">
        <v>0</v>
      </c>
      <c r="H69" s="273">
        <v>4.9406564584124654E-324</v>
      </c>
      <c r="I69" s="271">
        <v>12.202999999999999</v>
      </c>
      <c r="J69" s="271">
        <v>12.202999999999999</v>
      </c>
      <c r="K69" s="278" t="s">
        <v>163</v>
      </c>
    </row>
    <row r="70" spans="1:11" ht="14.4" customHeight="1" thickBot="1" x14ac:dyDescent="0.35">
      <c r="A70" s="286" t="s">
        <v>227</v>
      </c>
      <c r="B70" s="271">
        <v>4.9406564584124654E-324</v>
      </c>
      <c r="C70" s="271">
        <v>1.8</v>
      </c>
      <c r="D70" s="271">
        <v>1.8</v>
      </c>
      <c r="E70" s="278" t="s">
        <v>169</v>
      </c>
      <c r="F70" s="271">
        <v>0</v>
      </c>
      <c r="G70" s="271">
        <v>0</v>
      </c>
      <c r="H70" s="273">
        <v>4.9406564584124654E-324</v>
      </c>
      <c r="I70" s="271">
        <v>5.9287877500949585E-323</v>
      </c>
      <c r="J70" s="271">
        <v>5.9287877500949585E-323</v>
      </c>
      <c r="K70" s="278" t="s">
        <v>163</v>
      </c>
    </row>
    <row r="71" spans="1:11" ht="14.4" customHeight="1" thickBot="1" x14ac:dyDescent="0.35">
      <c r="A71" s="284" t="s">
        <v>50</v>
      </c>
      <c r="B71" s="271">
        <v>1674.4267391808201</v>
      </c>
      <c r="C71" s="271">
        <v>2350.7463400000001</v>
      </c>
      <c r="D71" s="271">
        <v>676.319600819176</v>
      </c>
      <c r="E71" s="272">
        <v>1.4039111326839999</v>
      </c>
      <c r="F71" s="271">
        <v>2039.800497987</v>
      </c>
      <c r="G71" s="271">
        <v>2039.800497987</v>
      </c>
      <c r="H71" s="273">
        <v>355.82104000000197</v>
      </c>
      <c r="I71" s="271">
        <v>3023.2258700000002</v>
      </c>
      <c r="J71" s="271">
        <v>983.42537201300001</v>
      </c>
      <c r="K71" s="272">
        <v>1.48211840961</v>
      </c>
    </row>
    <row r="72" spans="1:11" ht="14.4" customHeight="1" thickBot="1" x14ac:dyDescent="0.35">
      <c r="A72" s="285" t="s">
        <v>228</v>
      </c>
      <c r="B72" s="274">
        <v>0.99995993979099995</v>
      </c>
      <c r="C72" s="274">
        <v>0.5292</v>
      </c>
      <c r="D72" s="274">
        <v>-0.470759939791</v>
      </c>
      <c r="E72" s="275">
        <v>0.52922120071099998</v>
      </c>
      <c r="F72" s="274">
        <v>0.50763695524200003</v>
      </c>
      <c r="G72" s="274">
        <v>0.50763695524200003</v>
      </c>
      <c r="H72" s="276">
        <v>4.9406564584124654E-324</v>
      </c>
      <c r="I72" s="274">
        <v>0.51600000000000001</v>
      </c>
      <c r="J72" s="274">
        <v>8.3630447569999992E-3</v>
      </c>
      <c r="K72" s="275">
        <v>1.0164744600860001</v>
      </c>
    </row>
    <row r="73" spans="1:11" ht="14.4" customHeight="1" thickBot="1" x14ac:dyDescent="0.35">
      <c r="A73" s="286" t="s">
        <v>229</v>
      </c>
      <c r="B73" s="271">
        <v>0.99995993979099995</v>
      </c>
      <c r="C73" s="271">
        <v>0.5292</v>
      </c>
      <c r="D73" s="271">
        <v>-0.470759939791</v>
      </c>
      <c r="E73" s="272">
        <v>0.52922120071099998</v>
      </c>
      <c r="F73" s="271">
        <v>0.50763695524200003</v>
      </c>
      <c r="G73" s="271">
        <v>0.50763695524200003</v>
      </c>
      <c r="H73" s="273">
        <v>4.9406564584124654E-324</v>
      </c>
      <c r="I73" s="271">
        <v>0.51600000000000001</v>
      </c>
      <c r="J73" s="271">
        <v>8.3630447569999992E-3</v>
      </c>
      <c r="K73" s="272">
        <v>1.0164744600860001</v>
      </c>
    </row>
    <row r="74" spans="1:11" ht="14.4" customHeight="1" thickBot="1" x14ac:dyDescent="0.35">
      <c r="A74" s="285" t="s">
        <v>230</v>
      </c>
      <c r="B74" s="274">
        <v>102.49871382843401</v>
      </c>
      <c r="C74" s="274">
        <v>100.13715000000001</v>
      </c>
      <c r="D74" s="274">
        <v>-2.3615638284329998</v>
      </c>
      <c r="E74" s="275">
        <v>0.97696006378699995</v>
      </c>
      <c r="F74" s="274">
        <v>81.441017707613</v>
      </c>
      <c r="G74" s="274">
        <v>81.441017707613</v>
      </c>
      <c r="H74" s="276">
        <v>6.7652400000000004</v>
      </c>
      <c r="I74" s="274">
        <v>91.387190000000004</v>
      </c>
      <c r="J74" s="274">
        <v>9.9461722923860005</v>
      </c>
      <c r="K74" s="275">
        <v>1.1221273084779999</v>
      </c>
    </row>
    <row r="75" spans="1:11" ht="14.4" customHeight="1" thickBot="1" x14ac:dyDescent="0.35">
      <c r="A75" s="286" t="s">
        <v>231</v>
      </c>
      <c r="B75" s="271">
        <v>4.4986797291289999</v>
      </c>
      <c r="C75" s="271">
        <v>3.3982000000000001</v>
      </c>
      <c r="D75" s="271">
        <v>-1.1004797291290001</v>
      </c>
      <c r="E75" s="272">
        <v>0.75537717832899998</v>
      </c>
      <c r="F75" s="271">
        <v>3.9238597854820001</v>
      </c>
      <c r="G75" s="271">
        <v>3.9238597854820001</v>
      </c>
      <c r="H75" s="273">
        <v>0.39900000000000002</v>
      </c>
      <c r="I75" s="271">
        <v>3.7389000000000001</v>
      </c>
      <c r="J75" s="271">
        <v>-0.18495978548200001</v>
      </c>
      <c r="K75" s="272">
        <v>0.95286279439199995</v>
      </c>
    </row>
    <row r="76" spans="1:11" ht="14.4" customHeight="1" thickBot="1" x14ac:dyDescent="0.35">
      <c r="A76" s="286" t="s">
        <v>232</v>
      </c>
      <c r="B76" s="271">
        <v>98.000034099304003</v>
      </c>
      <c r="C76" s="271">
        <v>96.738950000000003</v>
      </c>
      <c r="D76" s="271">
        <v>-1.261084099304</v>
      </c>
      <c r="E76" s="272">
        <v>0.98713179938200002</v>
      </c>
      <c r="F76" s="271">
        <v>77.517157922131005</v>
      </c>
      <c r="G76" s="271">
        <v>77.517157922131005</v>
      </c>
      <c r="H76" s="273">
        <v>6.3662400000000003</v>
      </c>
      <c r="I76" s="271">
        <v>87.648290000000003</v>
      </c>
      <c r="J76" s="271">
        <v>10.131132077868999</v>
      </c>
      <c r="K76" s="272">
        <v>1.130695349899</v>
      </c>
    </row>
    <row r="77" spans="1:11" ht="14.4" customHeight="1" thickBot="1" x14ac:dyDescent="0.35">
      <c r="A77" s="285" t="s">
        <v>233</v>
      </c>
      <c r="B77" s="274">
        <v>11.18711932641</v>
      </c>
      <c r="C77" s="274">
        <v>17.0244</v>
      </c>
      <c r="D77" s="274">
        <v>5.8372806735890004</v>
      </c>
      <c r="E77" s="275">
        <v>1.521785859547</v>
      </c>
      <c r="F77" s="274">
        <v>16.900520490247001</v>
      </c>
      <c r="G77" s="274">
        <v>16.900520490247001</v>
      </c>
      <c r="H77" s="276">
        <v>4.72384</v>
      </c>
      <c r="I77" s="274">
        <v>24.482240000000001</v>
      </c>
      <c r="J77" s="274">
        <v>7.5817195097520003</v>
      </c>
      <c r="K77" s="275">
        <v>1.4486086398419999</v>
      </c>
    </row>
    <row r="78" spans="1:11" ht="14.4" customHeight="1" thickBot="1" x14ac:dyDescent="0.35">
      <c r="A78" s="286" t="s">
        <v>234</v>
      </c>
      <c r="B78" s="271">
        <v>2.1871198683099999</v>
      </c>
      <c r="C78" s="271">
        <v>2.97</v>
      </c>
      <c r="D78" s="271">
        <v>0.78288013168899995</v>
      </c>
      <c r="E78" s="272">
        <v>1.357950262823</v>
      </c>
      <c r="F78" s="271">
        <v>3.247067873042</v>
      </c>
      <c r="G78" s="271">
        <v>3.247067873042</v>
      </c>
      <c r="H78" s="273">
        <v>4.9406564584124654E-324</v>
      </c>
      <c r="I78" s="271">
        <v>3.24</v>
      </c>
      <c r="J78" s="271">
        <v>-7.0678730420000004E-3</v>
      </c>
      <c r="K78" s="272">
        <v>0.99782330603500002</v>
      </c>
    </row>
    <row r="79" spans="1:11" ht="14.4" customHeight="1" thickBot="1" x14ac:dyDescent="0.35">
      <c r="A79" s="286" t="s">
        <v>235</v>
      </c>
      <c r="B79" s="271">
        <v>8.9999994580989995</v>
      </c>
      <c r="C79" s="271">
        <v>14.054399999999999</v>
      </c>
      <c r="D79" s="271">
        <v>5.0544005418999998</v>
      </c>
      <c r="E79" s="272">
        <v>1.5616000940250001</v>
      </c>
      <c r="F79" s="271">
        <v>13.653452617205</v>
      </c>
      <c r="G79" s="271">
        <v>13.653452617205</v>
      </c>
      <c r="H79" s="273">
        <v>4.72384</v>
      </c>
      <c r="I79" s="271">
        <v>21.242239999999999</v>
      </c>
      <c r="J79" s="271">
        <v>7.588787382794</v>
      </c>
      <c r="K79" s="272">
        <v>1.5558145324520001</v>
      </c>
    </row>
    <row r="80" spans="1:11" ht="14.4" customHeight="1" thickBot="1" x14ac:dyDescent="0.35">
      <c r="A80" s="285" t="s">
        <v>236</v>
      </c>
      <c r="B80" s="274">
        <v>4.9406564584124654E-324</v>
      </c>
      <c r="C80" s="274">
        <v>16.010000000000002</v>
      </c>
      <c r="D80" s="274">
        <v>16.010000000000002</v>
      </c>
      <c r="E80" s="277" t="s">
        <v>169</v>
      </c>
      <c r="F80" s="274">
        <v>0</v>
      </c>
      <c r="G80" s="274">
        <v>0</v>
      </c>
      <c r="H80" s="276">
        <v>4.9406564584124654E-324</v>
      </c>
      <c r="I80" s="274">
        <v>5.9287877500949585E-323</v>
      </c>
      <c r="J80" s="274">
        <v>5.9287877500949585E-323</v>
      </c>
      <c r="K80" s="277" t="s">
        <v>163</v>
      </c>
    </row>
    <row r="81" spans="1:11" ht="14.4" customHeight="1" thickBot="1" x14ac:dyDescent="0.35">
      <c r="A81" s="286" t="s">
        <v>237</v>
      </c>
      <c r="B81" s="271">
        <v>4.9406564584124654E-324</v>
      </c>
      <c r="C81" s="271">
        <v>16.010000000000002</v>
      </c>
      <c r="D81" s="271">
        <v>16.010000000000002</v>
      </c>
      <c r="E81" s="278" t="s">
        <v>169</v>
      </c>
      <c r="F81" s="271">
        <v>0</v>
      </c>
      <c r="G81" s="271">
        <v>0</v>
      </c>
      <c r="H81" s="273">
        <v>4.9406564584124654E-324</v>
      </c>
      <c r="I81" s="271">
        <v>5.9287877500949585E-323</v>
      </c>
      <c r="J81" s="271">
        <v>5.9287877500949585E-323</v>
      </c>
      <c r="K81" s="278" t="s">
        <v>163</v>
      </c>
    </row>
    <row r="82" spans="1:11" ht="14.4" customHeight="1" thickBot="1" x14ac:dyDescent="0.35">
      <c r="A82" s="285" t="s">
        <v>238</v>
      </c>
      <c r="B82" s="274">
        <v>678.36679915474804</v>
      </c>
      <c r="C82" s="274">
        <v>776.70371999999998</v>
      </c>
      <c r="D82" s="274">
        <v>98.336920845251001</v>
      </c>
      <c r="E82" s="275">
        <v>1.144961281961</v>
      </c>
      <c r="F82" s="274">
        <v>750.41414315447696</v>
      </c>
      <c r="G82" s="274">
        <v>750.41414315447696</v>
      </c>
      <c r="H82" s="276">
        <v>64.368960000000001</v>
      </c>
      <c r="I82" s="274">
        <v>814.43309999999997</v>
      </c>
      <c r="J82" s="274">
        <v>64.018956845522993</v>
      </c>
      <c r="K82" s="275">
        <v>1.0853115008950001</v>
      </c>
    </row>
    <row r="83" spans="1:11" ht="14.4" customHeight="1" thickBot="1" x14ac:dyDescent="0.35">
      <c r="A83" s="286" t="s">
        <v>239</v>
      </c>
      <c r="B83" s="271">
        <v>624.99992236802996</v>
      </c>
      <c r="C83" s="271">
        <v>735.29639999999995</v>
      </c>
      <c r="D83" s="271">
        <v>110.29647763197001</v>
      </c>
      <c r="E83" s="272">
        <v>1.1764743861310001</v>
      </c>
      <c r="F83" s="271">
        <v>709.00071993263396</v>
      </c>
      <c r="G83" s="271">
        <v>709.00071993263396</v>
      </c>
      <c r="H83" s="273">
        <v>61.435940000000002</v>
      </c>
      <c r="I83" s="271">
        <v>762.40508</v>
      </c>
      <c r="J83" s="271">
        <v>53.404360067365999</v>
      </c>
      <c r="K83" s="272">
        <v>1.075323421494</v>
      </c>
    </row>
    <row r="84" spans="1:11" ht="14.4" customHeight="1" thickBot="1" x14ac:dyDescent="0.35">
      <c r="A84" s="286" t="s">
        <v>240</v>
      </c>
      <c r="B84" s="271">
        <v>2.232719865565</v>
      </c>
      <c r="C84" s="271">
        <v>0.48</v>
      </c>
      <c r="D84" s="271">
        <v>-1.752719865565</v>
      </c>
      <c r="E84" s="272">
        <v>0.21498442657399999</v>
      </c>
      <c r="F84" s="271">
        <v>0.47618026886199999</v>
      </c>
      <c r="G84" s="271">
        <v>0.47618026886199999</v>
      </c>
      <c r="H84" s="273">
        <v>4.9406564584124654E-324</v>
      </c>
      <c r="I84" s="271">
        <v>14.135</v>
      </c>
      <c r="J84" s="271">
        <v>13.658819731136999</v>
      </c>
      <c r="K84" s="272">
        <v>29.684136290969999</v>
      </c>
    </row>
    <row r="85" spans="1:11" ht="14.4" customHeight="1" thickBot="1" x14ac:dyDescent="0.35">
      <c r="A85" s="286" t="s">
        <v>241</v>
      </c>
      <c r="B85" s="271">
        <v>51.134156921153</v>
      </c>
      <c r="C85" s="271">
        <v>40.927320000000002</v>
      </c>
      <c r="D85" s="271">
        <v>-10.206836921153</v>
      </c>
      <c r="E85" s="272">
        <v>0.800391019707</v>
      </c>
      <c r="F85" s="271">
        <v>40.93724295298</v>
      </c>
      <c r="G85" s="271">
        <v>40.93724295298</v>
      </c>
      <c r="H85" s="273">
        <v>2.93302</v>
      </c>
      <c r="I85" s="271">
        <v>37.89302</v>
      </c>
      <c r="J85" s="271">
        <v>-3.0442229529799998</v>
      </c>
      <c r="K85" s="272">
        <v>0.92563683498399996</v>
      </c>
    </row>
    <row r="86" spans="1:11" ht="14.4" customHeight="1" thickBot="1" x14ac:dyDescent="0.35">
      <c r="A86" s="285" t="s">
        <v>242</v>
      </c>
      <c r="B86" s="274">
        <v>347.774139060116</v>
      </c>
      <c r="C86" s="274">
        <v>578.78787</v>
      </c>
      <c r="D86" s="274">
        <v>231.013730939884</v>
      </c>
      <c r="E86" s="275">
        <v>1.664263684367</v>
      </c>
      <c r="F86" s="274">
        <v>575.40141552236503</v>
      </c>
      <c r="G86" s="274">
        <v>575.40141552236503</v>
      </c>
      <c r="H86" s="276">
        <v>148.36000000000101</v>
      </c>
      <c r="I86" s="274">
        <v>446.84934000000101</v>
      </c>
      <c r="J86" s="274">
        <v>-128.55207552236499</v>
      </c>
      <c r="K86" s="275">
        <v>0.77658714063800005</v>
      </c>
    </row>
    <row r="87" spans="1:11" ht="14.4" customHeight="1" thickBot="1" x14ac:dyDescent="0.35">
      <c r="A87" s="286" t="s">
        <v>243</v>
      </c>
      <c r="B87" s="271">
        <v>6.9999595785239999</v>
      </c>
      <c r="C87" s="271">
        <v>14.02548</v>
      </c>
      <c r="D87" s="271">
        <v>7.025520421475</v>
      </c>
      <c r="E87" s="272">
        <v>2.0036515700790001</v>
      </c>
      <c r="F87" s="271">
        <v>53.069259307888998</v>
      </c>
      <c r="G87" s="271">
        <v>53.069259307888998</v>
      </c>
      <c r="H87" s="273">
        <v>0.51</v>
      </c>
      <c r="I87" s="271">
        <v>0.51</v>
      </c>
      <c r="J87" s="271">
        <v>-52.559259307889</v>
      </c>
      <c r="K87" s="272">
        <v>9.61008325E-3</v>
      </c>
    </row>
    <row r="88" spans="1:11" ht="14.4" customHeight="1" thickBot="1" x14ac:dyDescent="0.35">
      <c r="A88" s="286" t="s">
        <v>244</v>
      </c>
      <c r="B88" s="271">
        <v>336.774219722434</v>
      </c>
      <c r="C88" s="271">
        <v>554.60042999999996</v>
      </c>
      <c r="D88" s="271">
        <v>217.82621027756699</v>
      </c>
      <c r="E88" s="272">
        <v>1.6468019151140001</v>
      </c>
      <c r="F88" s="271">
        <v>511.27433075321699</v>
      </c>
      <c r="G88" s="271">
        <v>511.27433075321699</v>
      </c>
      <c r="H88" s="273">
        <v>147.85000000000099</v>
      </c>
      <c r="I88" s="271">
        <v>436.65239000000099</v>
      </c>
      <c r="J88" s="271">
        <v>-74.621940753215995</v>
      </c>
      <c r="K88" s="272">
        <v>0.854047159685</v>
      </c>
    </row>
    <row r="89" spans="1:11" ht="14.4" customHeight="1" thickBot="1" x14ac:dyDescent="0.35">
      <c r="A89" s="286" t="s">
        <v>245</v>
      </c>
      <c r="B89" s="271">
        <v>3.999959759157</v>
      </c>
      <c r="C89" s="271">
        <v>3.282</v>
      </c>
      <c r="D89" s="271">
        <v>-0.71795975915700005</v>
      </c>
      <c r="E89" s="272">
        <v>0.82050825448499998</v>
      </c>
      <c r="F89" s="271">
        <v>2.9984533709769998</v>
      </c>
      <c r="G89" s="271">
        <v>2.9984533709769998</v>
      </c>
      <c r="H89" s="273">
        <v>4.9406564584124654E-324</v>
      </c>
      <c r="I89" s="271">
        <v>3.81</v>
      </c>
      <c r="J89" s="271">
        <v>0.81154662902200003</v>
      </c>
      <c r="K89" s="272">
        <v>1.27065507734</v>
      </c>
    </row>
    <row r="90" spans="1:11" ht="14.4" customHeight="1" thickBot="1" x14ac:dyDescent="0.35">
      <c r="A90" s="286" t="s">
        <v>246</v>
      </c>
      <c r="B90" s="271">
        <v>4.9406564584124654E-324</v>
      </c>
      <c r="C90" s="271">
        <v>6.8799599999999996</v>
      </c>
      <c r="D90" s="271">
        <v>6.8799599999999996</v>
      </c>
      <c r="E90" s="278" t="s">
        <v>169</v>
      </c>
      <c r="F90" s="271">
        <v>8.0593720902800001</v>
      </c>
      <c r="G90" s="271">
        <v>8.0593720902800001</v>
      </c>
      <c r="H90" s="273">
        <v>4.9406564584124654E-324</v>
      </c>
      <c r="I90" s="271">
        <v>1.54878</v>
      </c>
      <c r="J90" s="271">
        <v>-6.5105920902800003</v>
      </c>
      <c r="K90" s="272">
        <v>0.192171298539</v>
      </c>
    </row>
    <row r="91" spans="1:11" ht="14.4" customHeight="1" thickBot="1" x14ac:dyDescent="0.35">
      <c r="A91" s="286" t="s">
        <v>247</v>
      </c>
      <c r="B91" s="271">
        <v>4.9406564584124654E-324</v>
      </c>
      <c r="C91" s="271">
        <v>4.9406564584124654E-324</v>
      </c>
      <c r="D91" s="271">
        <v>0</v>
      </c>
      <c r="E91" s="272">
        <v>1</v>
      </c>
      <c r="F91" s="271">
        <v>4.9406564584124654E-324</v>
      </c>
      <c r="G91" s="271">
        <v>0</v>
      </c>
      <c r="H91" s="273">
        <v>4.9406564584124654E-324</v>
      </c>
      <c r="I91" s="271">
        <v>4.3281700000000001</v>
      </c>
      <c r="J91" s="271">
        <v>4.3281700000000001</v>
      </c>
      <c r="K91" s="278" t="s">
        <v>169</v>
      </c>
    </row>
    <row r="92" spans="1:11" ht="14.4" customHeight="1" thickBot="1" x14ac:dyDescent="0.35">
      <c r="A92" s="285" t="s">
        <v>248</v>
      </c>
      <c r="B92" s="274">
        <v>533.60000787132401</v>
      </c>
      <c r="C92" s="274">
        <v>861.55399999999997</v>
      </c>
      <c r="D92" s="274">
        <v>327.95399212867602</v>
      </c>
      <c r="E92" s="275">
        <v>1.6146064229579999</v>
      </c>
      <c r="F92" s="274">
        <v>615.13576415705597</v>
      </c>
      <c r="G92" s="274">
        <v>615.13576415705597</v>
      </c>
      <c r="H92" s="276">
        <v>131.603000000001</v>
      </c>
      <c r="I92" s="274">
        <v>1645.558</v>
      </c>
      <c r="J92" s="274">
        <v>1030.4222358429499</v>
      </c>
      <c r="K92" s="275">
        <v>2.6751135210850001</v>
      </c>
    </row>
    <row r="93" spans="1:11" ht="14.4" customHeight="1" thickBot="1" x14ac:dyDescent="0.35">
      <c r="A93" s="286" t="s">
        <v>249</v>
      </c>
      <c r="B93" s="271">
        <v>4.9406564584124654E-324</v>
      </c>
      <c r="C93" s="271">
        <v>4.9406564584124654E-324</v>
      </c>
      <c r="D93" s="271">
        <v>0</v>
      </c>
      <c r="E93" s="272">
        <v>1</v>
      </c>
      <c r="F93" s="271">
        <v>4.9406564584124654E-324</v>
      </c>
      <c r="G93" s="271">
        <v>0</v>
      </c>
      <c r="H93" s="273">
        <v>4.9406564584124654E-324</v>
      </c>
      <c r="I93" s="271">
        <v>5.0499999999989997</v>
      </c>
      <c r="J93" s="271">
        <v>5.0499999999989997</v>
      </c>
      <c r="K93" s="278" t="s">
        <v>169</v>
      </c>
    </row>
    <row r="94" spans="1:11" ht="14.4" customHeight="1" thickBot="1" x14ac:dyDescent="0.35">
      <c r="A94" s="286" t="s">
        <v>250</v>
      </c>
      <c r="B94" s="271">
        <v>27.599998338172</v>
      </c>
      <c r="C94" s="271">
        <v>17.64</v>
      </c>
      <c r="D94" s="271">
        <v>-9.9599983381719994</v>
      </c>
      <c r="E94" s="272">
        <v>0.63913047326500005</v>
      </c>
      <c r="F94" s="271">
        <v>17.717919499394998</v>
      </c>
      <c r="G94" s="271">
        <v>17.717919499394998</v>
      </c>
      <c r="H94" s="273">
        <v>1.694</v>
      </c>
      <c r="I94" s="271">
        <v>23.716000000000001</v>
      </c>
      <c r="J94" s="271">
        <v>5.9980805006039999</v>
      </c>
      <c r="K94" s="272">
        <v>1.3385318745129999</v>
      </c>
    </row>
    <row r="95" spans="1:11" ht="14.4" customHeight="1" thickBot="1" x14ac:dyDescent="0.35">
      <c r="A95" s="286" t="s">
        <v>251</v>
      </c>
      <c r="B95" s="271">
        <v>506.00000953315202</v>
      </c>
      <c r="C95" s="271">
        <v>843.91399999999999</v>
      </c>
      <c r="D95" s="271">
        <v>337.91399046684802</v>
      </c>
      <c r="E95" s="272">
        <v>1.667814197827</v>
      </c>
      <c r="F95" s="271">
        <v>597.41784465766</v>
      </c>
      <c r="G95" s="271">
        <v>597.41784465766</v>
      </c>
      <c r="H95" s="273">
        <v>129.90900000000099</v>
      </c>
      <c r="I95" s="271">
        <v>1616.7919999999999</v>
      </c>
      <c r="J95" s="271">
        <v>1019.37415534234</v>
      </c>
      <c r="K95" s="272">
        <v>2.7063001456309999</v>
      </c>
    </row>
    <row r="96" spans="1:11" ht="14.4" customHeight="1" thickBot="1" x14ac:dyDescent="0.35">
      <c r="A96" s="283" t="s">
        <v>51</v>
      </c>
      <c r="B96" s="271">
        <v>27480.998305337202</v>
      </c>
      <c r="C96" s="271">
        <v>27738.94</v>
      </c>
      <c r="D96" s="271">
        <v>257.941694662793</v>
      </c>
      <c r="E96" s="272">
        <v>1.009386183565</v>
      </c>
      <c r="F96" s="271">
        <v>28084.992462231901</v>
      </c>
      <c r="G96" s="271">
        <v>28084.992462231901</v>
      </c>
      <c r="H96" s="273">
        <v>2592.4343700000099</v>
      </c>
      <c r="I96" s="271">
        <v>27051.47752</v>
      </c>
      <c r="J96" s="271">
        <v>-1033.51494223193</v>
      </c>
      <c r="K96" s="272">
        <v>0.96320045505999996</v>
      </c>
    </row>
    <row r="97" spans="1:11" ht="14.4" customHeight="1" thickBot="1" x14ac:dyDescent="0.35">
      <c r="A97" s="288" t="s">
        <v>252</v>
      </c>
      <c r="B97" s="274">
        <v>20354.998654401901</v>
      </c>
      <c r="C97" s="274">
        <v>20749.602999999999</v>
      </c>
      <c r="D97" s="274">
        <v>394.60434559809102</v>
      </c>
      <c r="E97" s="275">
        <v>1.0193861150420001</v>
      </c>
      <c r="F97" s="274">
        <v>20855.999999998901</v>
      </c>
      <c r="G97" s="274">
        <v>20855.999999998901</v>
      </c>
      <c r="H97" s="276">
        <v>1928.51100000001</v>
      </c>
      <c r="I97" s="274">
        <v>20145.077000000001</v>
      </c>
      <c r="J97" s="274">
        <v>-710.92299999884597</v>
      </c>
      <c r="K97" s="275">
        <v>0.965912782892</v>
      </c>
    </row>
    <row r="98" spans="1:11" ht="14.4" customHeight="1" thickBot="1" x14ac:dyDescent="0.35">
      <c r="A98" s="285" t="s">
        <v>253</v>
      </c>
      <c r="B98" s="274">
        <v>20292.998738135</v>
      </c>
      <c r="C98" s="274">
        <v>20102.618999999999</v>
      </c>
      <c r="D98" s="274">
        <v>-190.37973813499801</v>
      </c>
      <c r="E98" s="275">
        <v>0.99061845217599998</v>
      </c>
      <c r="F98" s="274">
        <v>20655.999999998901</v>
      </c>
      <c r="G98" s="274">
        <v>20655.999999998901</v>
      </c>
      <c r="H98" s="276">
        <v>1899.7480000000101</v>
      </c>
      <c r="I98" s="274">
        <v>19914.373</v>
      </c>
      <c r="J98" s="274">
        <v>-741.62699999885399</v>
      </c>
      <c r="K98" s="275">
        <v>0.96409629163400001</v>
      </c>
    </row>
    <row r="99" spans="1:11" ht="14.4" customHeight="1" thickBot="1" x14ac:dyDescent="0.35">
      <c r="A99" s="286" t="s">
        <v>254</v>
      </c>
      <c r="B99" s="271">
        <v>20292.998738135</v>
      </c>
      <c r="C99" s="271">
        <v>20102.618999999999</v>
      </c>
      <c r="D99" s="271">
        <v>-190.37973813499801</v>
      </c>
      <c r="E99" s="272">
        <v>0.99061845217599998</v>
      </c>
      <c r="F99" s="271">
        <v>20655.999999998901</v>
      </c>
      <c r="G99" s="271">
        <v>20655.999999998901</v>
      </c>
      <c r="H99" s="273">
        <v>1899.7480000000101</v>
      </c>
      <c r="I99" s="271">
        <v>19914.373</v>
      </c>
      <c r="J99" s="271">
        <v>-741.62699999885399</v>
      </c>
      <c r="K99" s="272">
        <v>0.96409629163400001</v>
      </c>
    </row>
    <row r="100" spans="1:11" ht="14.4" customHeight="1" thickBot="1" x14ac:dyDescent="0.35">
      <c r="A100" s="285" t="s">
        <v>255</v>
      </c>
      <c r="B100" s="274">
        <v>4.9406564584124654E-324</v>
      </c>
      <c r="C100" s="274">
        <v>174.38499999999999</v>
      </c>
      <c r="D100" s="274">
        <v>174.38499999999999</v>
      </c>
      <c r="E100" s="277" t="s">
        <v>169</v>
      </c>
      <c r="F100" s="274">
        <v>199.999999999989</v>
      </c>
      <c r="G100" s="274">
        <v>199.999999999989</v>
      </c>
      <c r="H100" s="276">
        <v>28.17</v>
      </c>
      <c r="I100" s="274">
        <v>178.91</v>
      </c>
      <c r="J100" s="274">
        <v>-21.089999999987999</v>
      </c>
      <c r="K100" s="275">
        <v>0.89454999999999996</v>
      </c>
    </row>
    <row r="101" spans="1:11" ht="14.4" customHeight="1" thickBot="1" x14ac:dyDescent="0.35">
      <c r="A101" s="286" t="s">
        <v>256</v>
      </c>
      <c r="B101" s="271">
        <v>4.9406564584124654E-324</v>
      </c>
      <c r="C101" s="271">
        <v>174.38499999999999</v>
      </c>
      <c r="D101" s="271">
        <v>174.38499999999999</v>
      </c>
      <c r="E101" s="278" t="s">
        <v>169</v>
      </c>
      <c r="F101" s="271">
        <v>199.999999999989</v>
      </c>
      <c r="G101" s="271">
        <v>199.999999999989</v>
      </c>
      <c r="H101" s="273">
        <v>28.17</v>
      </c>
      <c r="I101" s="271">
        <v>178.91</v>
      </c>
      <c r="J101" s="271">
        <v>-21.089999999987999</v>
      </c>
      <c r="K101" s="272">
        <v>0.89454999999999996</v>
      </c>
    </row>
    <row r="102" spans="1:11" ht="14.4" customHeight="1" thickBot="1" x14ac:dyDescent="0.35">
      <c r="A102" s="285" t="s">
        <v>257</v>
      </c>
      <c r="B102" s="274">
        <v>4.9406564584124654E-324</v>
      </c>
      <c r="C102" s="274">
        <v>388.065</v>
      </c>
      <c r="D102" s="274">
        <v>388.065</v>
      </c>
      <c r="E102" s="277" t="s">
        <v>169</v>
      </c>
      <c r="F102" s="274">
        <v>0</v>
      </c>
      <c r="G102" s="274">
        <v>0</v>
      </c>
      <c r="H102" s="276">
        <v>4.9406564584124654E-324</v>
      </c>
      <c r="I102" s="274">
        <v>5.9287877500949585E-323</v>
      </c>
      <c r="J102" s="274">
        <v>5.9287877500949585E-323</v>
      </c>
      <c r="K102" s="277" t="s">
        <v>163</v>
      </c>
    </row>
    <row r="103" spans="1:11" ht="14.4" customHeight="1" thickBot="1" x14ac:dyDescent="0.35">
      <c r="A103" s="286" t="s">
        <v>258</v>
      </c>
      <c r="B103" s="271">
        <v>4.9406564584124654E-324</v>
      </c>
      <c r="C103" s="271">
        <v>388.065</v>
      </c>
      <c r="D103" s="271">
        <v>388.065</v>
      </c>
      <c r="E103" s="278" t="s">
        <v>169</v>
      </c>
      <c r="F103" s="271">
        <v>0</v>
      </c>
      <c r="G103" s="271">
        <v>0</v>
      </c>
      <c r="H103" s="273">
        <v>4.9406564584124654E-324</v>
      </c>
      <c r="I103" s="271">
        <v>5.9287877500949585E-323</v>
      </c>
      <c r="J103" s="271">
        <v>5.9287877500949585E-323</v>
      </c>
      <c r="K103" s="278" t="s">
        <v>163</v>
      </c>
    </row>
    <row r="104" spans="1:11" ht="14.4" customHeight="1" thickBot="1" x14ac:dyDescent="0.35">
      <c r="A104" s="285" t="s">
        <v>259</v>
      </c>
      <c r="B104" s="274">
        <v>61.999916266912997</v>
      </c>
      <c r="C104" s="274">
        <v>84.534000000000006</v>
      </c>
      <c r="D104" s="274">
        <v>22.534083733086</v>
      </c>
      <c r="E104" s="275">
        <v>1.3634534542929999</v>
      </c>
      <c r="F104" s="274">
        <v>0</v>
      </c>
      <c r="G104" s="274">
        <v>0</v>
      </c>
      <c r="H104" s="276">
        <v>0.59299999999999997</v>
      </c>
      <c r="I104" s="274">
        <v>51.793999999999997</v>
      </c>
      <c r="J104" s="274">
        <v>51.793999999999997</v>
      </c>
      <c r="K104" s="277" t="s">
        <v>163</v>
      </c>
    </row>
    <row r="105" spans="1:11" ht="14.4" customHeight="1" thickBot="1" x14ac:dyDescent="0.35">
      <c r="A105" s="286" t="s">
        <v>260</v>
      </c>
      <c r="B105" s="271">
        <v>61.999916266912997</v>
      </c>
      <c r="C105" s="271">
        <v>84.534000000000006</v>
      </c>
      <c r="D105" s="271">
        <v>22.534083733086</v>
      </c>
      <c r="E105" s="272">
        <v>1.3634534542929999</v>
      </c>
      <c r="F105" s="271">
        <v>0</v>
      </c>
      <c r="G105" s="271">
        <v>0</v>
      </c>
      <c r="H105" s="273">
        <v>0.59299999999999997</v>
      </c>
      <c r="I105" s="271">
        <v>51.793999999999997</v>
      </c>
      <c r="J105" s="271">
        <v>51.793999999999997</v>
      </c>
      <c r="K105" s="278" t="s">
        <v>163</v>
      </c>
    </row>
    <row r="106" spans="1:11" ht="14.4" customHeight="1" thickBot="1" x14ac:dyDescent="0.35">
      <c r="A106" s="284" t="s">
        <v>261</v>
      </c>
      <c r="B106" s="271">
        <v>6921.9996632183702</v>
      </c>
      <c r="C106" s="271">
        <v>6787.4654700000001</v>
      </c>
      <c r="D106" s="271">
        <v>-134.534193218371</v>
      </c>
      <c r="E106" s="272">
        <v>0.98056425891800003</v>
      </c>
      <c r="F106" s="271">
        <v>7022.99246223311</v>
      </c>
      <c r="G106" s="271">
        <v>7022.99246223311</v>
      </c>
      <c r="H106" s="273">
        <v>644.91955000000303</v>
      </c>
      <c r="I106" s="271">
        <v>6706.7363299999997</v>
      </c>
      <c r="J106" s="271">
        <v>-316.25613223310398</v>
      </c>
      <c r="K106" s="272">
        <v>0.95496846480499997</v>
      </c>
    </row>
    <row r="107" spans="1:11" ht="14.4" customHeight="1" thickBot="1" x14ac:dyDescent="0.35">
      <c r="A107" s="285" t="s">
        <v>262</v>
      </c>
      <c r="B107" s="274">
        <v>1832.99988963295</v>
      </c>
      <c r="C107" s="274">
        <v>1819.9547700000001</v>
      </c>
      <c r="D107" s="274">
        <v>-13.04511963295</v>
      </c>
      <c r="E107" s="275">
        <v>0.99288318580500001</v>
      </c>
      <c r="F107" s="274">
        <v>1858.9999856914301</v>
      </c>
      <c r="G107" s="274">
        <v>1858.9999856914301</v>
      </c>
      <c r="H107" s="276">
        <v>173.19580000000099</v>
      </c>
      <c r="I107" s="274">
        <v>1804.01414</v>
      </c>
      <c r="J107" s="274">
        <v>-54.985845691430001</v>
      </c>
      <c r="K107" s="275">
        <v>0.97042181489199997</v>
      </c>
    </row>
    <row r="108" spans="1:11" ht="14.4" customHeight="1" thickBot="1" x14ac:dyDescent="0.35">
      <c r="A108" s="286" t="s">
        <v>263</v>
      </c>
      <c r="B108" s="271">
        <v>1832.99988963295</v>
      </c>
      <c r="C108" s="271">
        <v>1819.9547700000001</v>
      </c>
      <c r="D108" s="271">
        <v>-13.04511963295</v>
      </c>
      <c r="E108" s="272">
        <v>0.99288318580500001</v>
      </c>
      <c r="F108" s="271">
        <v>1858.9999856914301</v>
      </c>
      <c r="G108" s="271">
        <v>1858.9999856914301</v>
      </c>
      <c r="H108" s="273">
        <v>173.19580000000099</v>
      </c>
      <c r="I108" s="271">
        <v>1804.01414</v>
      </c>
      <c r="J108" s="271">
        <v>-54.985845691430001</v>
      </c>
      <c r="K108" s="272">
        <v>0.97042181489199997</v>
      </c>
    </row>
    <row r="109" spans="1:11" ht="14.4" customHeight="1" thickBot="1" x14ac:dyDescent="0.35">
      <c r="A109" s="285" t="s">
        <v>264</v>
      </c>
      <c r="B109" s="274">
        <v>5088.9997735854204</v>
      </c>
      <c r="C109" s="274">
        <v>4967.5106999999998</v>
      </c>
      <c r="D109" s="274">
        <v>-121.48907358541901</v>
      </c>
      <c r="E109" s="275">
        <v>0.97612712144000002</v>
      </c>
      <c r="F109" s="274">
        <v>5163.9924765416799</v>
      </c>
      <c r="G109" s="274">
        <v>5163.9924765416799</v>
      </c>
      <c r="H109" s="276">
        <v>471.72375000000198</v>
      </c>
      <c r="I109" s="274">
        <v>4902.7221900000004</v>
      </c>
      <c r="J109" s="274">
        <v>-261.27028654167401</v>
      </c>
      <c r="K109" s="275">
        <v>0.94940537041200002</v>
      </c>
    </row>
    <row r="110" spans="1:11" ht="14.4" customHeight="1" thickBot="1" x14ac:dyDescent="0.35">
      <c r="A110" s="286" t="s">
        <v>265</v>
      </c>
      <c r="B110" s="271">
        <v>5088.9997735854204</v>
      </c>
      <c r="C110" s="271">
        <v>4967.5106999999998</v>
      </c>
      <c r="D110" s="271">
        <v>-121.48907358541901</v>
      </c>
      <c r="E110" s="272">
        <v>0.97612712144000002</v>
      </c>
      <c r="F110" s="271">
        <v>5163.9924765416799</v>
      </c>
      <c r="G110" s="271">
        <v>5163.9924765416799</v>
      </c>
      <c r="H110" s="273">
        <v>471.72375000000198</v>
      </c>
      <c r="I110" s="271">
        <v>4902.7221900000004</v>
      </c>
      <c r="J110" s="271">
        <v>-261.27028654167401</v>
      </c>
      <c r="K110" s="272">
        <v>0.94940537041200002</v>
      </c>
    </row>
    <row r="111" spans="1:11" ht="14.4" customHeight="1" thickBot="1" x14ac:dyDescent="0.35">
      <c r="A111" s="284" t="s">
        <v>266</v>
      </c>
      <c r="B111" s="271">
        <v>203.99998771692401</v>
      </c>
      <c r="C111" s="271">
        <v>201.87153000000001</v>
      </c>
      <c r="D111" s="271">
        <v>-2.1284577169240002</v>
      </c>
      <c r="E111" s="272">
        <v>0.98956638311199996</v>
      </c>
      <c r="F111" s="271">
        <v>205.999999999989</v>
      </c>
      <c r="G111" s="271">
        <v>205.999999999989</v>
      </c>
      <c r="H111" s="273">
        <v>19.003820000000001</v>
      </c>
      <c r="I111" s="271">
        <v>199.66418999999999</v>
      </c>
      <c r="J111" s="271">
        <v>-6.3358099999880002</v>
      </c>
      <c r="K111" s="272">
        <v>0.969243640776</v>
      </c>
    </row>
    <row r="112" spans="1:11" ht="14.4" customHeight="1" thickBot="1" x14ac:dyDescent="0.35">
      <c r="A112" s="285" t="s">
        <v>267</v>
      </c>
      <c r="B112" s="274">
        <v>203.99998771692401</v>
      </c>
      <c r="C112" s="274">
        <v>201.87153000000001</v>
      </c>
      <c r="D112" s="274">
        <v>-2.1284577169240002</v>
      </c>
      <c r="E112" s="275">
        <v>0.98956638311199996</v>
      </c>
      <c r="F112" s="274">
        <v>205.999999999989</v>
      </c>
      <c r="G112" s="274">
        <v>205.999999999989</v>
      </c>
      <c r="H112" s="276">
        <v>19.003820000000001</v>
      </c>
      <c r="I112" s="274">
        <v>199.66418999999999</v>
      </c>
      <c r="J112" s="274">
        <v>-6.3358099999880002</v>
      </c>
      <c r="K112" s="275">
        <v>0.969243640776</v>
      </c>
    </row>
    <row r="113" spans="1:11" ht="14.4" customHeight="1" thickBot="1" x14ac:dyDescent="0.35">
      <c r="A113" s="286" t="s">
        <v>268</v>
      </c>
      <c r="B113" s="271">
        <v>203.99998771692401</v>
      </c>
      <c r="C113" s="271">
        <v>201.87153000000001</v>
      </c>
      <c r="D113" s="271">
        <v>-2.1284577169240002</v>
      </c>
      <c r="E113" s="272">
        <v>0.98956638311199996</v>
      </c>
      <c r="F113" s="271">
        <v>205.999999999989</v>
      </c>
      <c r="G113" s="271">
        <v>205.999999999989</v>
      </c>
      <c r="H113" s="273">
        <v>19.003820000000001</v>
      </c>
      <c r="I113" s="271">
        <v>199.66418999999999</v>
      </c>
      <c r="J113" s="271">
        <v>-6.3358099999880002</v>
      </c>
      <c r="K113" s="272">
        <v>0.969243640776</v>
      </c>
    </row>
    <row r="114" spans="1:11" ht="14.4" customHeight="1" thickBot="1" x14ac:dyDescent="0.35">
      <c r="A114" s="283" t="s">
        <v>269</v>
      </c>
      <c r="B114" s="271">
        <v>4.9406564584124654E-324</v>
      </c>
      <c r="C114" s="271">
        <v>43.294449999999998</v>
      </c>
      <c r="D114" s="271">
        <v>43.294449999999998</v>
      </c>
      <c r="E114" s="278" t="s">
        <v>169</v>
      </c>
      <c r="F114" s="271">
        <v>0</v>
      </c>
      <c r="G114" s="271">
        <v>0</v>
      </c>
      <c r="H114" s="273">
        <v>2.2671999999999999</v>
      </c>
      <c r="I114" s="271">
        <v>46.542810000000003</v>
      </c>
      <c r="J114" s="271">
        <v>46.542810000000003</v>
      </c>
      <c r="K114" s="278" t="s">
        <v>163</v>
      </c>
    </row>
    <row r="115" spans="1:11" ht="14.4" customHeight="1" thickBot="1" x14ac:dyDescent="0.35">
      <c r="A115" s="284" t="s">
        <v>270</v>
      </c>
      <c r="B115" s="271">
        <v>4.9406564584124654E-324</v>
      </c>
      <c r="C115" s="271">
        <v>43.294449999999998</v>
      </c>
      <c r="D115" s="271">
        <v>43.294449999999998</v>
      </c>
      <c r="E115" s="278" t="s">
        <v>169</v>
      </c>
      <c r="F115" s="271">
        <v>0</v>
      </c>
      <c r="G115" s="271">
        <v>0</v>
      </c>
      <c r="H115" s="273">
        <v>2.2671999999999999</v>
      </c>
      <c r="I115" s="271">
        <v>46.542810000000003</v>
      </c>
      <c r="J115" s="271">
        <v>46.542810000000003</v>
      </c>
      <c r="K115" s="278" t="s">
        <v>163</v>
      </c>
    </row>
    <row r="116" spans="1:11" ht="14.4" customHeight="1" thickBot="1" x14ac:dyDescent="0.35">
      <c r="A116" s="285" t="s">
        <v>271</v>
      </c>
      <c r="B116" s="274">
        <v>4.9406564584124654E-324</v>
      </c>
      <c r="C116" s="274">
        <v>28.094449999999998</v>
      </c>
      <c r="D116" s="274">
        <v>28.094449999999998</v>
      </c>
      <c r="E116" s="277" t="s">
        <v>169</v>
      </c>
      <c r="F116" s="274">
        <v>0</v>
      </c>
      <c r="G116" s="274">
        <v>0</v>
      </c>
      <c r="H116" s="276">
        <v>2.2671999999999999</v>
      </c>
      <c r="I116" s="274">
        <v>12.19881</v>
      </c>
      <c r="J116" s="274">
        <v>12.19881</v>
      </c>
      <c r="K116" s="277" t="s">
        <v>163</v>
      </c>
    </row>
    <row r="117" spans="1:11" ht="14.4" customHeight="1" thickBot="1" x14ac:dyDescent="0.35">
      <c r="A117" s="286" t="s">
        <v>272</v>
      </c>
      <c r="B117" s="271">
        <v>4.9406564584124654E-324</v>
      </c>
      <c r="C117" s="271">
        <v>12.494450000000001</v>
      </c>
      <c r="D117" s="271">
        <v>12.494450000000001</v>
      </c>
      <c r="E117" s="278" t="s">
        <v>169</v>
      </c>
      <c r="F117" s="271">
        <v>0</v>
      </c>
      <c r="G117" s="271">
        <v>0</v>
      </c>
      <c r="H117" s="273">
        <v>1.2172000000000001</v>
      </c>
      <c r="I117" s="271">
        <v>11.04881</v>
      </c>
      <c r="J117" s="271">
        <v>11.04881</v>
      </c>
      <c r="K117" s="278" t="s">
        <v>163</v>
      </c>
    </row>
    <row r="118" spans="1:11" ht="14.4" customHeight="1" thickBot="1" x14ac:dyDescent="0.35">
      <c r="A118" s="286" t="s">
        <v>273</v>
      </c>
      <c r="B118" s="271">
        <v>4.9406564584124654E-324</v>
      </c>
      <c r="C118" s="271">
        <v>12.5</v>
      </c>
      <c r="D118" s="271">
        <v>12.5</v>
      </c>
      <c r="E118" s="278" t="s">
        <v>169</v>
      </c>
      <c r="F118" s="271">
        <v>0</v>
      </c>
      <c r="G118" s="271">
        <v>0</v>
      </c>
      <c r="H118" s="273">
        <v>1.05</v>
      </c>
      <c r="I118" s="271">
        <v>1.05</v>
      </c>
      <c r="J118" s="271">
        <v>1.05</v>
      </c>
      <c r="K118" s="278" t="s">
        <v>163</v>
      </c>
    </row>
    <row r="119" spans="1:11" ht="14.4" customHeight="1" thickBot="1" x14ac:dyDescent="0.35">
      <c r="A119" s="286" t="s">
        <v>274</v>
      </c>
      <c r="B119" s="271">
        <v>4.9406564584124654E-324</v>
      </c>
      <c r="C119" s="271">
        <v>3.1</v>
      </c>
      <c r="D119" s="271">
        <v>3.1</v>
      </c>
      <c r="E119" s="278" t="s">
        <v>169</v>
      </c>
      <c r="F119" s="271">
        <v>0</v>
      </c>
      <c r="G119" s="271">
        <v>0</v>
      </c>
      <c r="H119" s="273">
        <v>4.9406564584124654E-324</v>
      </c>
      <c r="I119" s="271">
        <v>9.9999999999E-2</v>
      </c>
      <c r="J119" s="271">
        <v>9.9999999999E-2</v>
      </c>
      <c r="K119" s="278" t="s">
        <v>163</v>
      </c>
    </row>
    <row r="120" spans="1:11" ht="14.4" customHeight="1" thickBot="1" x14ac:dyDescent="0.35">
      <c r="A120" s="285" t="s">
        <v>275</v>
      </c>
      <c r="B120" s="274">
        <v>4.9406564584124654E-324</v>
      </c>
      <c r="C120" s="274">
        <v>4.9406564584124654E-324</v>
      </c>
      <c r="D120" s="274">
        <v>0</v>
      </c>
      <c r="E120" s="275">
        <v>1</v>
      </c>
      <c r="F120" s="274">
        <v>4.9406564584124654E-324</v>
      </c>
      <c r="G120" s="274">
        <v>0</v>
      </c>
      <c r="H120" s="276">
        <v>4.9406564584124654E-324</v>
      </c>
      <c r="I120" s="274">
        <v>1.35</v>
      </c>
      <c r="J120" s="274">
        <v>1.35</v>
      </c>
      <c r="K120" s="277" t="s">
        <v>169</v>
      </c>
    </row>
    <row r="121" spans="1:11" ht="14.4" customHeight="1" thickBot="1" x14ac:dyDescent="0.35">
      <c r="A121" s="286" t="s">
        <v>276</v>
      </c>
      <c r="B121" s="271">
        <v>4.9406564584124654E-324</v>
      </c>
      <c r="C121" s="271">
        <v>4.9406564584124654E-324</v>
      </c>
      <c r="D121" s="271">
        <v>0</v>
      </c>
      <c r="E121" s="272">
        <v>1</v>
      </c>
      <c r="F121" s="271">
        <v>4.9406564584124654E-324</v>
      </c>
      <c r="G121" s="271">
        <v>0</v>
      </c>
      <c r="H121" s="273">
        <v>4.9406564584124654E-324</v>
      </c>
      <c r="I121" s="271">
        <v>1.35</v>
      </c>
      <c r="J121" s="271">
        <v>1.35</v>
      </c>
      <c r="K121" s="278" t="s">
        <v>169</v>
      </c>
    </row>
    <row r="122" spans="1:11" ht="14.4" customHeight="1" thickBot="1" x14ac:dyDescent="0.35">
      <c r="A122" s="289" t="s">
        <v>277</v>
      </c>
      <c r="B122" s="271">
        <v>4.9406564584124654E-324</v>
      </c>
      <c r="C122" s="271">
        <v>4.9406564584124654E-324</v>
      </c>
      <c r="D122" s="271">
        <v>0</v>
      </c>
      <c r="E122" s="272">
        <v>1</v>
      </c>
      <c r="F122" s="271">
        <v>4.9406564584124654E-324</v>
      </c>
      <c r="G122" s="271">
        <v>0</v>
      </c>
      <c r="H122" s="273">
        <v>4.9406564584124654E-324</v>
      </c>
      <c r="I122" s="271">
        <v>15.294</v>
      </c>
      <c r="J122" s="271">
        <v>15.294</v>
      </c>
      <c r="K122" s="278" t="s">
        <v>169</v>
      </c>
    </row>
    <row r="123" spans="1:11" ht="14.4" customHeight="1" thickBot="1" x14ac:dyDescent="0.35">
      <c r="A123" s="286" t="s">
        <v>278</v>
      </c>
      <c r="B123" s="271">
        <v>4.9406564584124654E-324</v>
      </c>
      <c r="C123" s="271">
        <v>4.9406564584124654E-324</v>
      </c>
      <c r="D123" s="271">
        <v>0</v>
      </c>
      <c r="E123" s="272">
        <v>1</v>
      </c>
      <c r="F123" s="271">
        <v>4.9406564584124654E-324</v>
      </c>
      <c r="G123" s="271">
        <v>0</v>
      </c>
      <c r="H123" s="273">
        <v>4.9406564584124654E-324</v>
      </c>
      <c r="I123" s="271">
        <v>15.294</v>
      </c>
      <c r="J123" s="271">
        <v>15.294</v>
      </c>
      <c r="K123" s="278" t="s">
        <v>169</v>
      </c>
    </row>
    <row r="124" spans="1:11" ht="14.4" customHeight="1" thickBot="1" x14ac:dyDescent="0.35">
      <c r="A124" s="289" t="s">
        <v>279</v>
      </c>
      <c r="B124" s="271">
        <v>4.9406564584124654E-324</v>
      </c>
      <c r="C124" s="271">
        <v>15.2</v>
      </c>
      <c r="D124" s="271">
        <v>15.2</v>
      </c>
      <c r="E124" s="278" t="s">
        <v>169</v>
      </c>
      <c r="F124" s="271">
        <v>0</v>
      </c>
      <c r="G124" s="271">
        <v>0</v>
      </c>
      <c r="H124" s="273">
        <v>4.9406564584124654E-324</v>
      </c>
      <c r="I124" s="271">
        <v>17.7</v>
      </c>
      <c r="J124" s="271">
        <v>17.7</v>
      </c>
      <c r="K124" s="278" t="s">
        <v>163</v>
      </c>
    </row>
    <row r="125" spans="1:11" ht="14.4" customHeight="1" thickBot="1" x14ac:dyDescent="0.35">
      <c r="A125" s="286" t="s">
        <v>280</v>
      </c>
      <c r="B125" s="271">
        <v>4.9406564584124654E-324</v>
      </c>
      <c r="C125" s="271">
        <v>15.2</v>
      </c>
      <c r="D125" s="271">
        <v>15.2</v>
      </c>
      <c r="E125" s="278" t="s">
        <v>169</v>
      </c>
      <c r="F125" s="271">
        <v>0</v>
      </c>
      <c r="G125" s="271">
        <v>0</v>
      </c>
      <c r="H125" s="273">
        <v>4.9406564584124654E-324</v>
      </c>
      <c r="I125" s="271">
        <v>17.7</v>
      </c>
      <c r="J125" s="271">
        <v>17.7</v>
      </c>
      <c r="K125" s="278" t="s">
        <v>163</v>
      </c>
    </row>
    <row r="126" spans="1:11" ht="14.4" customHeight="1" thickBot="1" x14ac:dyDescent="0.35">
      <c r="A126" s="283" t="s">
        <v>281</v>
      </c>
      <c r="B126" s="271">
        <v>4278.3496623955998</v>
      </c>
      <c r="C126" s="271">
        <v>4373.9007499999998</v>
      </c>
      <c r="D126" s="271">
        <v>95.551087604396002</v>
      </c>
      <c r="E126" s="272">
        <v>1.0223336321580001</v>
      </c>
      <c r="F126" s="271">
        <v>890.999999999951</v>
      </c>
      <c r="G126" s="271">
        <v>890.999999999951</v>
      </c>
      <c r="H126" s="273">
        <v>151.84300000000101</v>
      </c>
      <c r="I126" s="271">
        <v>1211.42211</v>
      </c>
      <c r="J126" s="271">
        <v>320.42211000005</v>
      </c>
      <c r="K126" s="272">
        <v>1.35962077441</v>
      </c>
    </row>
    <row r="127" spans="1:11" ht="14.4" customHeight="1" thickBot="1" x14ac:dyDescent="0.35">
      <c r="A127" s="284" t="s">
        <v>282</v>
      </c>
      <c r="B127" s="271">
        <v>4190.9996276550501</v>
      </c>
      <c r="C127" s="271">
        <v>4217.1589999999997</v>
      </c>
      <c r="D127" s="271">
        <v>26.15937234495</v>
      </c>
      <c r="E127" s="272">
        <v>1.0062417978210001</v>
      </c>
      <c r="F127" s="271">
        <v>890.999999999951</v>
      </c>
      <c r="G127" s="271">
        <v>890.999999999951</v>
      </c>
      <c r="H127" s="273">
        <v>110.517000000001</v>
      </c>
      <c r="I127" s="271">
        <v>966.322</v>
      </c>
      <c r="J127" s="271">
        <v>75.322000000049002</v>
      </c>
      <c r="K127" s="272">
        <v>1.0845364758689999</v>
      </c>
    </row>
    <row r="128" spans="1:11" ht="14.4" customHeight="1" thickBot="1" x14ac:dyDescent="0.35">
      <c r="A128" s="285" t="s">
        <v>283</v>
      </c>
      <c r="B128" s="274">
        <v>4190.9996276550501</v>
      </c>
      <c r="C128" s="274">
        <v>4176.5219999999999</v>
      </c>
      <c r="D128" s="274">
        <v>-14.47762765505</v>
      </c>
      <c r="E128" s="275">
        <v>0.99654554308200005</v>
      </c>
      <c r="F128" s="274">
        <v>890.999999999951</v>
      </c>
      <c r="G128" s="274">
        <v>890.999999999951</v>
      </c>
      <c r="H128" s="276">
        <v>76.263000000000005</v>
      </c>
      <c r="I128" s="274">
        <v>880.75099999999998</v>
      </c>
      <c r="J128" s="274">
        <v>-10.24899999995</v>
      </c>
      <c r="K128" s="275">
        <v>0.98849719416299997</v>
      </c>
    </row>
    <row r="129" spans="1:11" ht="14.4" customHeight="1" thickBot="1" x14ac:dyDescent="0.35">
      <c r="A129" s="286" t="s">
        <v>284</v>
      </c>
      <c r="B129" s="271">
        <v>336.99993970884299</v>
      </c>
      <c r="C129" s="271">
        <v>335.62400000000002</v>
      </c>
      <c r="D129" s="271">
        <v>-1.375939708842</v>
      </c>
      <c r="E129" s="272">
        <v>0.99591709212099999</v>
      </c>
      <c r="F129" s="271">
        <v>47.999999999997002</v>
      </c>
      <c r="G129" s="271">
        <v>47.999999999997002</v>
      </c>
      <c r="H129" s="273">
        <v>5.617</v>
      </c>
      <c r="I129" s="271">
        <v>51.869</v>
      </c>
      <c r="J129" s="271">
        <v>3.869000000002</v>
      </c>
      <c r="K129" s="272">
        <v>1.080604166666</v>
      </c>
    </row>
    <row r="130" spans="1:11" ht="14.4" customHeight="1" thickBot="1" x14ac:dyDescent="0.35">
      <c r="A130" s="286" t="s">
        <v>285</v>
      </c>
      <c r="B130" s="271">
        <v>3658.9996996873801</v>
      </c>
      <c r="C130" s="271">
        <v>3645.7779999999998</v>
      </c>
      <c r="D130" s="271">
        <v>-13.221699687382999</v>
      </c>
      <c r="E130" s="272">
        <v>0.99638652616199996</v>
      </c>
      <c r="F130" s="271">
        <v>651.99999999996396</v>
      </c>
      <c r="G130" s="271">
        <v>651.99999999996396</v>
      </c>
      <c r="H130" s="273">
        <v>52.185000000000002</v>
      </c>
      <c r="I130" s="271">
        <v>635.80999999999995</v>
      </c>
      <c r="J130" s="271">
        <v>-16.189999999963</v>
      </c>
      <c r="K130" s="272">
        <v>0.97516871165600005</v>
      </c>
    </row>
    <row r="131" spans="1:11" ht="14.4" customHeight="1" thickBot="1" x14ac:dyDescent="0.35">
      <c r="A131" s="286" t="s">
        <v>286</v>
      </c>
      <c r="B131" s="271">
        <v>65.000036086272004</v>
      </c>
      <c r="C131" s="271">
        <v>64.811999999999998</v>
      </c>
      <c r="D131" s="271">
        <v>-0.188036086272</v>
      </c>
      <c r="E131" s="272">
        <v>0.99710713874000001</v>
      </c>
      <c r="F131" s="271">
        <v>62.999999999996</v>
      </c>
      <c r="G131" s="271">
        <v>62.999999999996</v>
      </c>
      <c r="H131" s="273">
        <v>7.8129999999999997</v>
      </c>
      <c r="I131" s="271">
        <v>65.278000000000006</v>
      </c>
      <c r="J131" s="271">
        <v>2.2780000000029998</v>
      </c>
      <c r="K131" s="272">
        <v>1.036158730158</v>
      </c>
    </row>
    <row r="132" spans="1:11" ht="14.4" customHeight="1" thickBot="1" x14ac:dyDescent="0.35">
      <c r="A132" s="286" t="s">
        <v>287</v>
      </c>
      <c r="B132" s="271">
        <v>129.99995217255201</v>
      </c>
      <c r="C132" s="271">
        <v>130.30799999999999</v>
      </c>
      <c r="D132" s="271">
        <v>0.30804782744699999</v>
      </c>
      <c r="E132" s="272">
        <v>1.0023695995440001</v>
      </c>
      <c r="F132" s="271">
        <v>127.99999999999299</v>
      </c>
      <c r="G132" s="271">
        <v>127.99999999999299</v>
      </c>
      <c r="H132" s="273">
        <v>10.648</v>
      </c>
      <c r="I132" s="271">
        <v>127.794</v>
      </c>
      <c r="J132" s="271">
        <v>-0.205999999992</v>
      </c>
      <c r="K132" s="272">
        <v>0.99839062499999998</v>
      </c>
    </row>
    <row r="133" spans="1:11" ht="14.4" customHeight="1" thickBot="1" x14ac:dyDescent="0.35">
      <c r="A133" s="285" t="s">
        <v>288</v>
      </c>
      <c r="B133" s="274">
        <v>4.9406564584124654E-324</v>
      </c>
      <c r="C133" s="274">
        <v>40.637</v>
      </c>
      <c r="D133" s="274">
        <v>40.637</v>
      </c>
      <c r="E133" s="277" t="s">
        <v>169</v>
      </c>
      <c r="F133" s="274">
        <v>0</v>
      </c>
      <c r="G133" s="274">
        <v>0</v>
      </c>
      <c r="H133" s="276">
        <v>34.253999999999998</v>
      </c>
      <c r="I133" s="274">
        <v>85.570999999999998</v>
      </c>
      <c r="J133" s="274">
        <v>85.570999999999998</v>
      </c>
      <c r="K133" s="277" t="s">
        <v>163</v>
      </c>
    </row>
    <row r="134" spans="1:11" ht="14.4" customHeight="1" thickBot="1" x14ac:dyDescent="0.35">
      <c r="A134" s="286" t="s">
        <v>289</v>
      </c>
      <c r="B134" s="271">
        <v>4.9406564584124654E-324</v>
      </c>
      <c r="C134" s="271">
        <v>40.637</v>
      </c>
      <c r="D134" s="271">
        <v>40.637</v>
      </c>
      <c r="E134" s="278" t="s">
        <v>169</v>
      </c>
      <c r="F134" s="271">
        <v>0</v>
      </c>
      <c r="G134" s="271">
        <v>0</v>
      </c>
      <c r="H134" s="273">
        <v>34.253999999999998</v>
      </c>
      <c r="I134" s="271">
        <v>85.570999999999998</v>
      </c>
      <c r="J134" s="271">
        <v>85.570999999999998</v>
      </c>
      <c r="K134" s="278" t="s">
        <v>163</v>
      </c>
    </row>
    <row r="135" spans="1:11" ht="14.4" customHeight="1" thickBot="1" x14ac:dyDescent="0.35">
      <c r="A135" s="284" t="s">
        <v>290</v>
      </c>
      <c r="B135" s="271">
        <v>87.350034740552999</v>
      </c>
      <c r="C135" s="271">
        <v>156.74175</v>
      </c>
      <c r="D135" s="271">
        <v>69.391715259446002</v>
      </c>
      <c r="E135" s="272">
        <v>1.794409704192</v>
      </c>
      <c r="F135" s="271">
        <v>0</v>
      </c>
      <c r="G135" s="271">
        <v>0</v>
      </c>
      <c r="H135" s="273">
        <v>41.326000000000001</v>
      </c>
      <c r="I135" s="271">
        <v>245.10011</v>
      </c>
      <c r="J135" s="271">
        <v>245.10011</v>
      </c>
      <c r="K135" s="278" t="s">
        <v>163</v>
      </c>
    </row>
    <row r="136" spans="1:11" ht="14.4" customHeight="1" thickBot="1" x14ac:dyDescent="0.35">
      <c r="A136" s="285" t="s">
        <v>291</v>
      </c>
      <c r="B136" s="274">
        <v>57.350036546886997</v>
      </c>
      <c r="C136" s="274">
        <v>78.446749999999994</v>
      </c>
      <c r="D136" s="274">
        <v>21.096713453111999</v>
      </c>
      <c r="E136" s="275">
        <v>1.367858762145</v>
      </c>
      <c r="F136" s="274">
        <v>0</v>
      </c>
      <c r="G136" s="274">
        <v>0</v>
      </c>
      <c r="H136" s="276">
        <v>38.058999999999997</v>
      </c>
      <c r="I136" s="274">
        <v>165.56210999999999</v>
      </c>
      <c r="J136" s="274">
        <v>165.56210999999999</v>
      </c>
      <c r="K136" s="277" t="s">
        <v>163</v>
      </c>
    </row>
    <row r="137" spans="1:11" ht="14.4" customHeight="1" thickBot="1" x14ac:dyDescent="0.35">
      <c r="A137" s="286" t="s">
        <v>292</v>
      </c>
      <c r="B137" s="271">
        <v>57.350036546886997</v>
      </c>
      <c r="C137" s="271">
        <v>67.260350000000003</v>
      </c>
      <c r="D137" s="271">
        <v>9.9103134531119998</v>
      </c>
      <c r="E137" s="272">
        <v>1.172803960552</v>
      </c>
      <c r="F137" s="271">
        <v>0</v>
      </c>
      <c r="G137" s="271">
        <v>0</v>
      </c>
      <c r="H137" s="273">
        <v>38.058999999999997</v>
      </c>
      <c r="I137" s="271">
        <v>160.66161</v>
      </c>
      <c r="J137" s="271">
        <v>160.66161</v>
      </c>
      <c r="K137" s="278" t="s">
        <v>163</v>
      </c>
    </row>
    <row r="138" spans="1:11" ht="14.4" customHeight="1" thickBot="1" x14ac:dyDescent="0.35">
      <c r="A138" s="286" t="s">
        <v>293</v>
      </c>
      <c r="B138" s="271">
        <v>4.9406564584124654E-324</v>
      </c>
      <c r="C138" s="271">
        <v>11.186400000000001</v>
      </c>
      <c r="D138" s="271">
        <v>11.186400000000001</v>
      </c>
      <c r="E138" s="278" t="s">
        <v>169</v>
      </c>
      <c r="F138" s="271">
        <v>0</v>
      </c>
      <c r="G138" s="271">
        <v>0</v>
      </c>
      <c r="H138" s="273">
        <v>4.9406564584124654E-324</v>
      </c>
      <c r="I138" s="271">
        <v>4.9005000000000001</v>
      </c>
      <c r="J138" s="271">
        <v>4.9005000000000001</v>
      </c>
      <c r="K138" s="278" t="s">
        <v>163</v>
      </c>
    </row>
    <row r="139" spans="1:11" ht="14.4" customHeight="1" thickBot="1" x14ac:dyDescent="0.35">
      <c r="A139" s="285" t="s">
        <v>294</v>
      </c>
      <c r="B139" s="274">
        <v>29.999998193665</v>
      </c>
      <c r="C139" s="274">
        <v>5.79</v>
      </c>
      <c r="D139" s="274">
        <v>-24.209998193665001</v>
      </c>
      <c r="E139" s="275">
        <v>0.19300001161999999</v>
      </c>
      <c r="F139" s="274">
        <v>0</v>
      </c>
      <c r="G139" s="274">
        <v>0</v>
      </c>
      <c r="H139" s="276">
        <v>4.9406564584124654E-324</v>
      </c>
      <c r="I139" s="274">
        <v>13.47</v>
      </c>
      <c r="J139" s="274">
        <v>13.47</v>
      </c>
      <c r="K139" s="277" t="s">
        <v>163</v>
      </c>
    </row>
    <row r="140" spans="1:11" ht="14.4" customHeight="1" thickBot="1" x14ac:dyDescent="0.35">
      <c r="A140" s="286" t="s">
        <v>295</v>
      </c>
      <c r="B140" s="271">
        <v>29.999998193665</v>
      </c>
      <c r="C140" s="271">
        <v>5.79</v>
      </c>
      <c r="D140" s="271">
        <v>-24.209998193665001</v>
      </c>
      <c r="E140" s="272">
        <v>0.19300001161999999</v>
      </c>
      <c r="F140" s="271">
        <v>0</v>
      </c>
      <c r="G140" s="271">
        <v>0</v>
      </c>
      <c r="H140" s="273">
        <v>4.9406564584124654E-324</v>
      </c>
      <c r="I140" s="271">
        <v>13.47</v>
      </c>
      <c r="J140" s="271">
        <v>13.47</v>
      </c>
      <c r="K140" s="278" t="s">
        <v>163</v>
      </c>
    </row>
    <row r="141" spans="1:11" ht="14.4" customHeight="1" thickBot="1" x14ac:dyDescent="0.35">
      <c r="A141" s="285" t="s">
        <v>296</v>
      </c>
      <c r="B141" s="274">
        <v>4.9406564584124654E-324</v>
      </c>
      <c r="C141" s="274">
        <v>68.915000000000006</v>
      </c>
      <c r="D141" s="274">
        <v>68.915000000000006</v>
      </c>
      <c r="E141" s="277" t="s">
        <v>169</v>
      </c>
      <c r="F141" s="274">
        <v>0</v>
      </c>
      <c r="G141" s="274">
        <v>0</v>
      </c>
      <c r="H141" s="276">
        <v>3.2669999999999999</v>
      </c>
      <c r="I141" s="274">
        <v>51.572000000000003</v>
      </c>
      <c r="J141" s="274">
        <v>51.572000000000003</v>
      </c>
      <c r="K141" s="277" t="s">
        <v>163</v>
      </c>
    </row>
    <row r="142" spans="1:11" ht="14.4" customHeight="1" thickBot="1" x14ac:dyDescent="0.35">
      <c r="A142" s="286" t="s">
        <v>297</v>
      </c>
      <c r="B142" s="271">
        <v>4.9406564584124654E-324</v>
      </c>
      <c r="C142" s="271">
        <v>68.915000000000006</v>
      </c>
      <c r="D142" s="271">
        <v>68.915000000000006</v>
      </c>
      <c r="E142" s="278" t="s">
        <v>169</v>
      </c>
      <c r="F142" s="271">
        <v>0</v>
      </c>
      <c r="G142" s="271">
        <v>0</v>
      </c>
      <c r="H142" s="273">
        <v>3.2669999999999999</v>
      </c>
      <c r="I142" s="271">
        <v>51.572000000000003</v>
      </c>
      <c r="J142" s="271">
        <v>51.572000000000003</v>
      </c>
      <c r="K142" s="278" t="s">
        <v>163</v>
      </c>
    </row>
    <row r="143" spans="1:11" ht="14.4" customHeight="1" thickBot="1" x14ac:dyDescent="0.35">
      <c r="A143" s="285" t="s">
        <v>298</v>
      </c>
      <c r="B143" s="274">
        <v>4.9406564584124654E-324</v>
      </c>
      <c r="C143" s="274">
        <v>3.59</v>
      </c>
      <c r="D143" s="274">
        <v>3.59</v>
      </c>
      <c r="E143" s="277" t="s">
        <v>169</v>
      </c>
      <c r="F143" s="274">
        <v>0</v>
      </c>
      <c r="G143" s="274">
        <v>0</v>
      </c>
      <c r="H143" s="276">
        <v>4.9406564584124654E-324</v>
      </c>
      <c r="I143" s="274">
        <v>14.496</v>
      </c>
      <c r="J143" s="274">
        <v>14.496</v>
      </c>
      <c r="K143" s="277" t="s">
        <v>163</v>
      </c>
    </row>
    <row r="144" spans="1:11" ht="14.4" customHeight="1" thickBot="1" x14ac:dyDescent="0.35">
      <c r="A144" s="286" t="s">
        <v>299</v>
      </c>
      <c r="B144" s="271">
        <v>4.9406564584124654E-324</v>
      </c>
      <c r="C144" s="271">
        <v>3.59</v>
      </c>
      <c r="D144" s="271">
        <v>3.59</v>
      </c>
      <c r="E144" s="278" t="s">
        <v>169</v>
      </c>
      <c r="F144" s="271">
        <v>0</v>
      </c>
      <c r="G144" s="271">
        <v>0</v>
      </c>
      <c r="H144" s="273">
        <v>4.9406564584124654E-324</v>
      </c>
      <c r="I144" s="271">
        <v>14.496</v>
      </c>
      <c r="J144" s="271">
        <v>14.496</v>
      </c>
      <c r="K144" s="278" t="s">
        <v>163</v>
      </c>
    </row>
    <row r="145" spans="1:11" ht="14.4" customHeight="1" thickBot="1" x14ac:dyDescent="0.35">
      <c r="A145" s="283" t="s">
        <v>300</v>
      </c>
      <c r="B145" s="271">
        <v>4.9406564584124654E-324</v>
      </c>
      <c r="C145" s="271">
        <v>0.12573999999999999</v>
      </c>
      <c r="D145" s="271">
        <v>0.12573999999999999</v>
      </c>
      <c r="E145" s="278" t="s">
        <v>169</v>
      </c>
      <c r="F145" s="271">
        <v>0</v>
      </c>
      <c r="G145" s="271">
        <v>0</v>
      </c>
      <c r="H145" s="273">
        <v>4.9406564584124654E-324</v>
      </c>
      <c r="I145" s="271">
        <v>5.9287877500949585E-323</v>
      </c>
      <c r="J145" s="271">
        <v>5.9287877500949585E-323</v>
      </c>
      <c r="K145" s="278" t="s">
        <v>163</v>
      </c>
    </row>
    <row r="146" spans="1:11" ht="14.4" customHeight="1" thickBot="1" x14ac:dyDescent="0.35">
      <c r="A146" s="284" t="s">
        <v>301</v>
      </c>
      <c r="B146" s="271">
        <v>4.9406564584124654E-324</v>
      </c>
      <c r="C146" s="271">
        <v>0.12573999999999999</v>
      </c>
      <c r="D146" s="271">
        <v>0.12573999999999999</v>
      </c>
      <c r="E146" s="278" t="s">
        <v>169</v>
      </c>
      <c r="F146" s="271">
        <v>0</v>
      </c>
      <c r="G146" s="271">
        <v>0</v>
      </c>
      <c r="H146" s="273">
        <v>4.9406564584124654E-324</v>
      </c>
      <c r="I146" s="271">
        <v>5.9287877500949585E-323</v>
      </c>
      <c r="J146" s="271">
        <v>5.9287877500949585E-323</v>
      </c>
      <c r="K146" s="278" t="s">
        <v>163</v>
      </c>
    </row>
    <row r="147" spans="1:11" ht="14.4" customHeight="1" thickBot="1" x14ac:dyDescent="0.35">
      <c r="A147" s="285" t="s">
        <v>302</v>
      </c>
      <c r="B147" s="274">
        <v>4.9406564584124654E-324</v>
      </c>
      <c r="C147" s="274">
        <v>0.12573999999999999</v>
      </c>
      <c r="D147" s="274">
        <v>0.12573999999999999</v>
      </c>
      <c r="E147" s="277" t="s">
        <v>169</v>
      </c>
      <c r="F147" s="274">
        <v>0</v>
      </c>
      <c r="G147" s="274">
        <v>0</v>
      </c>
      <c r="H147" s="276">
        <v>4.9406564584124654E-324</v>
      </c>
      <c r="I147" s="274">
        <v>5.9287877500949585E-323</v>
      </c>
      <c r="J147" s="274">
        <v>5.9287877500949585E-323</v>
      </c>
      <c r="K147" s="277" t="s">
        <v>163</v>
      </c>
    </row>
    <row r="148" spans="1:11" ht="14.4" customHeight="1" thickBot="1" x14ac:dyDescent="0.35">
      <c r="A148" s="286" t="s">
        <v>303</v>
      </c>
      <c r="B148" s="271">
        <v>4.9406564584124654E-324</v>
      </c>
      <c r="C148" s="271">
        <v>0.12573999999999999</v>
      </c>
      <c r="D148" s="271">
        <v>0.12573999999999999</v>
      </c>
      <c r="E148" s="278" t="s">
        <v>169</v>
      </c>
      <c r="F148" s="271">
        <v>0</v>
      </c>
      <c r="G148" s="271">
        <v>0</v>
      </c>
      <c r="H148" s="273">
        <v>4.9406564584124654E-324</v>
      </c>
      <c r="I148" s="271">
        <v>5.9287877500949585E-323</v>
      </c>
      <c r="J148" s="271">
        <v>5.9287877500949585E-323</v>
      </c>
      <c r="K148" s="278" t="s">
        <v>163</v>
      </c>
    </row>
    <row r="149" spans="1:11" ht="14.4" customHeight="1" thickBot="1" x14ac:dyDescent="0.35">
      <c r="A149" s="282" t="s">
        <v>304</v>
      </c>
      <c r="B149" s="271">
        <v>35641.026850719303</v>
      </c>
      <c r="C149" s="271">
        <v>34840.661895818703</v>
      </c>
      <c r="D149" s="271">
        <v>-800.36495490058599</v>
      </c>
      <c r="E149" s="272">
        <v>0.97754371785399996</v>
      </c>
      <c r="F149" s="271">
        <v>36693.565321631897</v>
      </c>
      <c r="G149" s="271">
        <v>36693.565321631897</v>
      </c>
      <c r="H149" s="273">
        <v>2471.6889500000002</v>
      </c>
      <c r="I149" s="271">
        <v>33755.546799999996</v>
      </c>
      <c r="J149" s="271">
        <v>-2938.0185216319401</v>
      </c>
      <c r="K149" s="272">
        <v>0.91993096075799996</v>
      </c>
    </row>
    <row r="150" spans="1:11" ht="14.4" customHeight="1" thickBot="1" x14ac:dyDescent="0.35">
      <c r="A150" s="283" t="s">
        <v>305</v>
      </c>
      <c r="B150" s="271">
        <v>35056.774696774599</v>
      </c>
      <c r="C150" s="271">
        <v>34142.4709799415</v>
      </c>
      <c r="D150" s="271">
        <v>-914.30371683315002</v>
      </c>
      <c r="E150" s="272">
        <v>0.973919342987</v>
      </c>
      <c r="F150" s="271">
        <v>35040.751115609899</v>
      </c>
      <c r="G150" s="271">
        <v>35040.751115609899</v>
      </c>
      <c r="H150" s="273">
        <v>2436.8521999999998</v>
      </c>
      <c r="I150" s="271">
        <v>33077.203379999999</v>
      </c>
      <c r="J150" s="271">
        <v>-1963.54773560991</v>
      </c>
      <c r="K150" s="272">
        <v>0.94396387996499997</v>
      </c>
    </row>
    <row r="151" spans="1:11" ht="14.4" customHeight="1" thickBot="1" x14ac:dyDescent="0.35">
      <c r="A151" s="284" t="s">
        <v>306</v>
      </c>
      <c r="B151" s="271">
        <v>35056.774696774599</v>
      </c>
      <c r="C151" s="271">
        <v>34142.4709799415</v>
      </c>
      <c r="D151" s="271">
        <v>-914.30371683315002</v>
      </c>
      <c r="E151" s="272">
        <v>0.973919342987</v>
      </c>
      <c r="F151" s="271">
        <v>35040.751115609899</v>
      </c>
      <c r="G151" s="271">
        <v>35040.751115609899</v>
      </c>
      <c r="H151" s="273">
        <v>2436.8521999999998</v>
      </c>
      <c r="I151" s="271">
        <v>33077.203379999999</v>
      </c>
      <c r="J151" s="271">
        <v>-1963.54773560991</v>
      </c>
      <c r="K151" s="272">
        <v>0.94396387996499997</v>
      </c>
    </row>
    <row r="152" spans="1:11" ht="14.4" customHeight="1" thickBot="1" x14ac:dyDescent="0.35">
      <c r="A152" s="285" t="s">
        <v>307</v>
      </c>
      <c r="B152" s="274">
        <v>11072.7732633206</v>
      </c>
      <c r="C152" s="274">
        <v>12025.399282647901</v>
      </c>
      <c r="D152" s="274">
        <v>952.62601932735697</v>
      </c>
      <c r="E152" s="275">
        <v>1.086033191204</v>
      </c>
      <c r="F152" s="274">
        <v>12411.7504951757</v>
      </c>
      <c r="G152" s="274">
        <v>12411.7504951757</v>
      </c>
      <c r="H152" s="276">
        <v>1112.9092000000001</v>
      </c>
      <c r="I152" s="274">
        <v>11919.96473</v>
      </c>
      <c r="J152" s="274">
        <v>-491.785765175682</v>
      </c>
      <c r="K152" s="275">
        <v>0.96037740483300005</v>
      </c>
    </row>
    <row r="153" spans="1:11" ht="14.4" customHeight="1" thickBot="1" x14ac:dyDescent="0.35">
      <c r="A153" s="286" t="s">
        <v>308</v>
      </c>
      <c r="B153" s="271">
        <v>1.725000100221</v>
      </c>
      <c r="C153" s="271">
        <v>6.9331594872120004</v>
      </c>
      <c r="D153" s="271">
        <v>5.2081593869910003</v>
      </c>
      <c r="E153" s="272">
        <v>4.0192226576229997</v>
      </c>
      <c r="F153" s="271">
        <v>7.0918362607200001</v>
      </c>
      <c r="G153" s="271">
        <v>7.0918362607200001</v>
      </c>
      <c r="H153" s="273">
        <v>4.9406564584124654E-324</v>
      </c>
      <c r="I153" s="271">
        <v>2.7767200000000001</v>
      </c>
      <c r="J153" s="271">
        <v>-4.31511626072</v>
      </c>
      <c r="K153" s="272">
        <v>0.39153752257000002</v>
      </c>
    </row>
    <row r="154" spans="1:11" ht="14.4" customHeight="1" thickBot="1" x14ac:dyDescent="0.35">
      <c r="A154" s="286" t="s">
        <v>309</v>
      </c>
      <c r="B154" s="271">
        <v>4.9406564584124654E-324</v>
      </c>
      <c r="C154" s="271">
        <v>4.9406564584124654E-324</v>
      </c>
      <c r="D154" s="271">
        <v>0</v>
      </c>
      <c r="E154" s="272">
        <v>1</v>
      </c>
      <c r="F154" s="271">
        <v>4.9406564584124654E-324</v>
      </c>
      <c r="G154" s="271">
        <v>0</v>
      </c>
      <c r="H154" s="273">
        <v>4.9406564584124654E-324</v>
      </c>
      <c r="I154" s="271">
        <v>0.69299999999999995</v>
      </c>
      <c r="J154" s="271">
        <v>0.69299999999999995</v>
      </c>
      <c r="K154" s="278" t="s">
        <v>169</v>
      </c>
    </row>
    <row r="155" spans="1:11" ht="14.4" customHeight="1" thickBot="1" x14ac:dyDescent="0.35">
      <c r="A155" s="286" t="s">
        <v>310</v>
      </c>
      <c r="B155" s="271">
        <v>31.449801827211999</v>
      </c>
      <c r="C155" s="271">
        <v>49.667996216646003</v>
      </c>
      <c r="D155" s="271">
        <v>18.218194389434</v>
      </c>
      <c r="E155" s="272">
        <v>1.579278511499</v>
      </c>
      <c r="F155" s="271">
        <v>41.131650337536001</v>
      </c>
      <c r="G155" s="271">
        <v>41.131650337536001</v>
      </c>
      <c r="H155" s="273">
        <v>1.2330000000000001</v>
      </c>
      <c r="I155" s="271">
        <v>58.4818</v>
      </c>
      <c r="J155" s="271">
        <v>17.350149662463</v>
      </c>
      <c r="K155" s="272">
        <v>1.4218199250470001</v>
      </c>
    </row>
    <row r="156" spans="1:11" ht="14.4" customHeight="1" thickBot="1" x14ac:dyDescent="0.35">
      <c r="A156" s="286" t="s">
        <v>311</v>
      </c>
      <c r="B156" s="271">
        <v>11039.5984613931</v>
      </c>
      <c r="C156" s="271">
        <v>11968.798126944101</v>
      </c>
      <c r="D156" s="271">
        <v>929.19966555092799</v>
      </c>
      <c r="E156" s="272">
        <v>1.0841696977290001</v>
      </c>
      <c r="F156" s="271">
        <v>12363.527008577399</v>
      </c>
      <c r="G156" s="271">
        <v>12363.527008577399</v>
      </c>
      <c r="H156" s="273">
        <v>1111.6762000000001</v>
      </c>
      <c r="I156" s="271">
        <v>11858.013209999999</v>
      </c>
      <c r="J156" s="271">
        <v>-505.51379857742199</v>
      </c>
      <c r="K156" s="272">
        <v>0.95911249288099998</v>
      </c>
    </row>
    <row r="157" spans="1:11" ht="14.4" customHeight="1" thickBot="1" x14ac:dyDescent="0.35">
      <c r="A157" s="285" t="s">
        <v>312</v>
      </c>
      <c r="B157" s="274">
        <v>8009.00050531745</v>
      </c>
      <c r="C157" s="274">
        <v>7095.3306535904903</v>
      </c>
      <c r="D157" s="274">
        <v>-913.66985172696297</v>
      </c>
      <c r="E157" s="275">
        <v>0.88591961617100001</v>
      </c>
      <c r="F157" s="274">
        <v>7523.0003929576797</v>
      </c>
      <c r="G157" s="274">
        <v>7523.0003929576797</v>
      </c>
      <c r="H157" s="276">
        <v>439.10300000000001</v>
      </c>
      <c r="I157" s="274">
        <v>6780.32125</v>
      </c>
      <c r="J157" s="274">
        <v>-742.67914295767503</v>
      </c>
      <c r="K157" s="275">
        <v>0.90127886426100001</v>
      </c>
    </row>
    <row r="158" spans="1:11" ht="14.4" customHeight="1" thickBot="1" x14ac:dyDescent="0.35">
      <c r="A158" s="286" t="s">
        <v>313</v>
      </c>
      <c r="B158" s="271">
        <v>7995.0004645040599</v>
      </c>
      <c r="C158" s="271">
        <v>7093.0076538224403</v>
      </c>
      <c r="D158" s="271">
        <v>-901.99281068162099</v>
      </c>
      <c r="E158" s="272">
        <v>0.88718039296100004</v>
      </c>
      <c r="F158" s="271">
        <v>7505.0002130790499</v>
      </c>
      <c r="G158" s="271">
        <v>7505.0002130790499</v>
      </c>
      <c r="H158" s="273">
        <v>439.10300000000001</v>
      </c>
      <c r="I158" s="271">
        <v>6777.1572500000002</v>
      </c>
      <c r="J158" s="271">
        <v>-727.84296307905197</v>
      </c>
      <c r="K158" s="272">
        <v>0.90301892839200004</v>
      </c>
    </row>
    <row r="159" spans="1:11" ht="14.4" customHeight="1" thickBot="1" x14ac:dyDescent="0.35">
      <c r="A159" s="286" t="s">
        <v>314</v>
      </c>
      <c r="B159" s="271">
        <v>3.0000001742969999</v>
      </c>
      <c r="C159" s="271">
        <v>2.3229997680499999</v>
      </c>
      <c r="D159" s="271">
        <v>-0.67700040624699998</v>
      </c>
      <c r="E159" s="272">
        <v>0.77433321102800001</v>
      </c>
      <c r="F159" s="271">
        <v>4.9999985534949998</v>
      </c>
      <c r="G159" s="271">
        <v>4.9999985534949998</v>
      </c>
      <c r="H159" s="273">
        <v>4.9406564584124654E-324</v>
      </c>
      <c r="I159" s="271">
        <v>3.1640000000000001</v>
      </c>
      <c r="J159" s="271">
        <v>-1.8359985534950001</v>
      </c>
      <c r="K159" s="272">
        <v>0.63280018306899999</v>
      </c>
    </row>
    <row r="160" spans="1:11" ht="14.4" customHeight="1" thickBot="1" x14ac:dyDescent="0.35">
      <c r="A160" s="285" t="s">
        <v>315</v>
      </c>
      <c r="B160" s="274">
        <v>15975.0009281366</v>
      </c>
      <c r="C160" s="274">
        <v>15021.741043703099</v>
      </c>
      <c r="D160" s="274">
        <v>-953.25988443353901</v>
      </c>
      <c r="E160" s="275">
        <v>0.94032802321999998</v>
      </c>
      <c r="F160" s="274">
        <v>15106.000227476599</v>
      </c>
      <c r="G160" s="274">
        <v>15106.000227476599</v>
      </c>
      <c r="H160" s="276">
        <v>884.84</v>
      </c>
      <c r="I160" s="274">
        <v>14376.9174</v>
      </c>
      <c r="J160" s="274">
        <v>-729.08282747655005</v>
      </c>
      <c r="K160" s="275">
        <v>0.95173554769599999</v>
      </c>
    </row>
    <row r="161" spans="1:11" ht="14.4" customHeight="1" thickBot="1" x14ac:dyDescent="0.35">
      <c r="A161" s="286" t="s">
        <v>316</v>
      </c>
      <c r="B161" s="271">
        <v>4.9406564584124654E-324</v>
      </c>
      <c r="C161" s="271">
        <v>4.9406564584124654E-324</v>
      </c>
      <c r="D161" s="271">
        <v>0</v>
      </c>
      <c r="E161" s="272">
        <v>1</v>
      </c>
      <c r="F161" s="271">
        <v>4.9406564584124654E-324</v>
      </c>
      <c r="G161" s="271">
        <v>0</v>
      </c>
      <c r="H161" s="273">
        <v>4.9406564584124654E-324</v>
      </c>
      <c r="I161" s="271">
        <v>-0.41</v>
      </c>
      <c r="J161" s="271">
        <v>-0.41</v>
      </c>
      <c r="K161" s="278" t="s">
        <v>169</v>
      </c>
    </row>
    <row r="162" spans="1:11" ht="14.4" customHeight="1" thickBot="1" x14ac:dyDescent="0.35">
      <c r="A162" s="286" t="s">
        <v>317</v>
      </c>
      <c r="B162" s="271">
        <v>15975.0009281366</v>
      </c>
      <c r="C162" s="271">
        <v>15023.9080435047</v>
      </c>
      <c r="D162" s="271">
        <v>-951.09288463197095</v>
      </c>
      <c r="E162" s="272">
        <v>0.94046367265200004</v>
      </c>
      <c r="F162" s="271">
        <v>15106.000227476599</v>
      </c>
      <c r="G162" s="271">
        <v>15106.000227476599</v>
      </c>
      <c r="H162" s="273">
        <v>884.84</v>
      </c>
      <c r="I162" s="271">
        <v>14377.3274</v>
      </c>
      <c r="J162" s="271">
        <v>-728.67282747654804</v>
      </c>
      <c r="K162" s="272">
        <v>0.95176268922899998</v>
      </c>
    </row>
    <row r="163" spans="1:11" ht="14.4" customHeight="1" thickBot="1" x14ac:dyDescent="0.35">
      <c r="A163" s="286" t="s">
        <v>318</v>
      </c>
      <c r="B163" s="271">
        <v>4.9406564584124654E-324</v>
      </c>
      <c r="C163" s="271">
        <v>-2.1669998015649998</v>
      </c>
      <c r="D163" s="271">
        <v>-2.1669998015649998</v>
      </c>
      <c r="E163" s="278" t="s">
        <v>169</v>
      </c>
      <c r="F163" s="271">
        <v>0</v>
      </c>
      <c r="G163" s="271">
        <v>0</v>
      </c>
      <c r="H163" s="273">
        <v>4.9406564584124654E-324</v>
      </c>
      <c r="I163" s="271">
        <v>5.9287877500949585E-323</v>
      </c>
      <c r="J163" s="271">
        <v>5.9287877500949585E-323</v>
      </c>
      <c r="K163" s="278" t="s">
        <v>163</v>
      </c>
    </row>
    <row r="164" spans="1:11" ht="14.4" customHeight="1" thickBot="1" x14ac:dyDescent="0.35">
      <c r="A164" s="283" t="s">
        <v>319</v>
      </c>
      <c r="B164" s="271">
        <v>584.25215394465101</v>
      </c>
      <c r="C164" s="271">
        <v>698.19091587721198</v>
      </c>
      <c r="D164" s="271">
        <v>113.93876193256099</v>
      </c>
      <c r="E164" s="272">
        <v>1.19501641742</v>
      </c>
      <c r="F164" s="271">
        <v>1652.81420602203</v>
      </c>
      <c r="G164" s="271">
        <v>1652.81420602203</v>
      </c>
      <c r="H164" s="273">
        <v>34.836750000000002</v>
      </c>
      <c r="I164" s="271">
        <v>678.34342000000004</v>
      </c>
      <c r="J164" s="271">
        <v>-974.47078602203305</v>
      </c>
      <c r="K164" s="272">
        <v>0.41041722507400002</v>
      </c>
    </row>
    <row r="165" spans="1:11" ht="14.4" customHeight="1" thickBot="1" x14ac:dyDescent="0.35">
      <c r="A165" s="284" t="s">
        <v>320</v>
      </c>
      <c r="B165" s="271">
        <v>441.00002562179998</v>
      </c>
      <c r="C165" s="271">
        <v>409.13344589280001</v>
      </c>
      <c r="D165" s="271">
        <v>-31.866579728999</v>
      </c>
      <c r="E165" s="272">
        <v>0.92774018621800003</v>
      </c>
      <c r="F165" s="271">
        <v>1351.6004929815899</v>
      </c>
      <c r="G165" s="271">
        <v>1351.6004929815899</v>
      </c>
      <c r="H165" s="273">
        <v>4.9406564584124654E-324</v>
      </c>
      <c r="I165" s="271">
        <v>449.07261999999997</v>
      </c>
      <c r="J165" s="271">
        <v>-902.52787298158796</v>
      </c>
      <c r="K165" s="272">
        <v>0.332252483135</v>
      </c>
    </row>
    <row r="166" spans="1:11" ht="14.4" customHeight="1" thickBot="1" x14ac:dyDescent="0.35">
      <c r="A166" s="285" t="s">
        <v>321</v>
      </c>
      <c r="B166" s="274">
        <v>441.00002562179998</v>
      </c>
      <c r="C166" s="274">
        <v>409.13344589280001</v>
      </c>
      <c r="D166" s="274">
        <v>-31.866579728999</v>
      </c>
      <c r="E166" s="275">
        <v>0.92774018621800003</v>
      </c>
      <c r="F166" s="274">
        <v>1351.6004929815899</v>
      </c>
      <c r="G166" s="274">
        <v>1351.6004929815899</v>
      </c>
      <c r="H166" s="276">
        <v>4.9406564584124654E-324</v>
      </c>
      <c r="I166" s="274">
        <v>449.07261999999997</v>
      </c>
      <c r="J166" s="274">
        <v>-902.52787298158796</v>
      </c>
      <c r="K166" s="275">
        <v>0.332252483135</v>
      </c>
    </row>
    <row r="167" spans="1:11" ht="14.4" customHeight="1" thickBot="1" x14ac:dyDescent="0.35">
      <c r="A167" s="286" t="s">
        <v>322</v>
      </c>
      <c r="B167" s="271">
        <v>441.00002562179998</v>
      </c>
      <c r="C167" s="271">
        <v>-377.04196647937403</v>
      </c>
      <c r="D167" s="271">
        <v>-818.04199210117395</v>
      </c>
      <c r="E167" s="272">
        <v>-0.85497039585800005</v>
      </c>
      <c r="F167" s="271">
        <v>1351.6004929815899</v>
      </c>
      <c r="G167" s="271">
        <v>1351.6004929815899</v>
      </c>
      <c r="H167" s="273">
        <v>4.9406564584124654E-324</v>
      </c>
      <c r="I167" s="271">
        <v>5.9287877500949585E-323</v>
      </c>
      <c r="J167" s="271">
        <v>-1351.6004929815899</v>
      </c>
      <c r="K167" s="272">
        <v>0</v>
      </c>
    </row>
    <row r="168" spans="1:11" ht="14.4" customHeight="1" thickBot="1" x14ac:dyDescent="0.35">
      <c r="A168" s="286" t="s">
        <v>323</v>
      </c>
      <c r="B168" s="271">
        <v>4.9406564584124654E-324</v>
      </c>
      <c r="C168" s="271">
        <v>38.085596512457002</v>
      </c>
      <c r="D168" s="271">
        <v>38.085596512457002</v>
      </c>
      <c r="E168" s="278" t="s">
        <v>169</v>
      </c>
      <c r="F168" s="271">
        <v>0</v>
      </c>
      <c r="G168" s="271">
        <v>0</v>
      </c>
      <c r="H168" s="273">
        <v>4.9406564584124654E-324</v>
      </c>
      <c r="I168" s="271">
        <v>5.9287877500949585E-323</v>
      </c>
      <c r="J168" s="271">
        <v>5.9287877500949585E-323</v>
      </c>
      <c r="K168" s="278" t="s">
        <v>163</v>
      </c>
    </row>
    <row r="169" spans="1:11" ht="14.4" customHeight="1" thickBot="1" x14ac:dyDescent="0.35">
      <c r="A169" s="286" t="s">
        <v>324</v>
      </c>
      <c r="B169" s="271">
        <v>4.9406564584124654E-324</v>
      </c>
      <c r="C169" s="271">
        <v>308.62737226342898</v>
      </c>
      <c r="D169" s="271">
        <v>308.62737226342898</v>
      </c>
      <c r="E169" s="278" t="s">
        <v>169</v>
      </c>
      <c r="F169" s="271">
        <v>0</v>
      </c>
      <c r="G169" s="271">
        <v>0</v>
      </c>
      <c r="H169" s="273">
        <v>4.9406564584124654E-324</v>
      </c>
      <c r="I169" s="271">
        <v>175.37588</v>
      </c>
      <c r="J169" s="271">
        <v>175.37588</v>
      </c>
      <c r="K169" s="278" t="s">
        <v>163</v>
      </c>
    </row>
    <row r="170" spans="1:11" ht="14.4" customHeight="1" thickBot="1" x14ac:dyDescent="0.35">
      <c r="A170" s="286" t="s">
        <v>325</v>
      </c>
      <c r="B170" s="271">
        <v>4.9406564584124654E-324</v>
      </c>
      <c r="C170" s="271">
        <v>40.138996324425001</v>
      </c>
      <c r="D170" s="271">
        <v>40.138996324425001</v>
      </c>
      <c r="E170" s="278" t="s">
        <v>169</v>
      </c>
      <c r="F170" s="271">
        <v>0</v>
      </c>
      <c r="G170" s="271">
        <v>0</v>
      </c>
      <c r="H170" s="273">
        <v>4.9406564584124654E-324</v>
      </c>
      <c r="I170" s="271">
        <v>11.11748</v>
      </c>
      <c r="J170" s="271">
        <v>11.11748</v>
      </c>
      <c r="K170" s="278" t="s">
        <v>163</v>
      </c>
    </row>
    <row r="171" spans="1:11" ht="14.4" customHeight="1" thickBot="1" x14ac:dyDescent="0.35">
      <c r="A171" s="286" t="s">
        <v>326</v>
      </c>
      <c r="B171" s="271">
        <v>4.9406564584124654E-324</v>
      </c>
      <c r="C171" s="271">
        <v>263.65796728685899</v>
      </c>
      <c r="D171" s="271">
        <v>263.65796728685899</v>
      </c>
      <c r="E171" s="278" t="s">
        <v>169</v>
      </c>
      <c r="F171" s="271">
        <v>0</v>
      </c>
      <c r="G171" s="271">
        <v>0</v>
      </c>
      <c r="H171" s="273">
        <v>4.9406564584124654E-324</v>
      </c>
      <c r="I171" s="271">
        <v>127.87085999999999</v>
      </c>
      <c r="J171" s="271">
        <v>127.87085999999999</v>
      </c>
      <c r="K171" s="278" t="s">
        <v>163</v>
      </c>
    </row>
    <row r="172" spans="1:11" ht="14.4" customHeight="1" thickBot="1" x14ac:dyDescent="0.35">
      <c r="A172" s="286" t="s">
        <v>327</v>
      </c>
      <c r="B172" s="271">
        <v>4.9406564584124654E-324</v>
      </c>
      <c r="C172" s="271">
        <v>135.665479985003</v>
      </c>
      <c r="D172" s="271">
        <v>135.665479985003</v>
      </c>
      <c r="E172" s="278" t="s">
        <v>169</v>
      </c>
      <c r="F172" s="271">
        <v>0</v>
      </c>
      <c r="G172" s="271">
        <v>0</v>
      </c>
      <c r="H172" s="273">
        <v>4.9406564584124654E-324</v>
      </c>
      <c r="I172" s="271">
        <v>134.70840000000001</v>
      </c>
      <c r="J172" s="271">
        <v>134.70840000000001</v>
      </c>
      <c r="K172" s="278" t="s">
        <v>163</v>
      </c>
    </row>
    <row r="173" spans="1:11" ht="14.4" customHeight="1" thickBot="1" x14ac:dyDescent="0.35">
      <c r="A173" s="288" t="s">
        <v>328</v>
      </c>
      <c r="B173" s="274">
        <v>143.25212832285101</v>
      </c>
      <c r="C173" s="274">
        <v>289.05746998441202</v>
      </c>
      <c r="D173" s="274">
        <v>145.80534166156099</v>
      </c>
      <c r="E173" s="275">
        <v>2.017823213997</v>
      </c>
      <c r="F173" s="274">
        <v>301.21371304044499</v>
      </c>
      <c r="G173" s="274">
        <v>301.21371304044499</v>
      </c>
      <c r="H173" s="276">
        <v>34.836750000000002</v>
      </c>
      <c r="I173" s="274">
        <v>229.27080000000001</v>
      </c>
      <c r="J173" s="274">
        <v>-71.942913040445006</v>
      </c>
      <c r="K173" s="275">
        <v>0.76115658110499995</v>
      </c>
    </row>
    <row r="174" spans="1:11" ht="14.4" customHeight="1" thickBot="1" x14ac:dyDescent="0.35">
      <c r="A174" s="285" t="s">
        <v>329</v>
      </c>
      <c r="B174" s="274">
        <v>4.9406564584124654E-324</v>
      </c>
      <c r="C174" s="274">
        <v>17.079438436002</v>
      </c>
      <c r="D174" s="274">
        <v>17.079438436002</v>
      </c>
      <c r="E174" s="277" t="s">
        <v>169</v>
      </c>
      <c r="F174" s="274">
        <v>0</v>
      </c>
      <c r="G174" s="274">
        <v>0</v>
      </c>
      <c r="H174" s="276">
        <v>6.0000000000000002E-5</v>
      </c>
      <c r="I174" s="274">
        <v>16.644590000000001</v>
      </c>
      <c r="J174" s="274">
        <v>16.644590000000001</v>
      </c>
      <c r="K174" s="277" t="s">
        <v>163</v>
      </c>
    </row>
    <row r="175" spans="1:11" ht="14.4" customHeight="1" thickBot="1" x14ac:dyDescent="0.35">
      <c r="A175" s="286" t="s">
        <v>330</v>
      </c>
      <c r="B175" s="271">
        <v>4.9406564584124654E-324</v>
      </c>
      <c r="C175" s="271">
        <v>-5.5999996199999999E-4</v>
      </c>
      <c r="D175" s="271">
        <v>-5.5999996199999999E-4</v>
      </c>
      <c r="E175" s="278" t="s">
        <v>169</v>
      </c>
      <c r="F175" s="271">
        <v>0</v>
      </c>
      <c r="G175" s="271">
        <v>0</v>
      </c>
      <c r="H175" s="273">
        <v>6.0000000000000002E-5</v>
      </c>
      <c r="I175" s="271">
        <v>5.9000000000000003E-4</v>
      </c>
      <c r="J175" s="271">
        <v>5.9000000000000003E-4</v>
      </c>
      <c r="K175" s="278" t="s">
        <v>163</v>
      </c>
    </row>
    <row r="176" spans="1:11" ht="14.4" customHeight="1" thickBot="1" x14ac:dyDescent="0.35">
      <c r="A176" s="286" t="s">
        <v>331</v>
      </c>
      <c r="B176" s="271">
        <v>4.9406564584124654E-324</v>
      </c>
      <c r="C176" s="271">
        <v>17.079998435964001</v>
      </c>
      <c r="D176" s="271">
        <v>17.079998435964001</v>
      </c>
      <c r="E176" s="278" t="s">
        <v>169</v>
      </c>
      <c r="F176" s="271">
        <v>0</v>
      </c>
      <c r="G176" s="271">
        <v>0</v>
      </c>
      <c r="H176" s="273">
        <v>4.9406564584124654E-324</v>
      </c>
      <c r="I176" s="271">
        <v>16.643999999999998</v>
      </c>
      <c r="J176" s="271">
        <v>16.643999999999998</v>
      </c>
      <c r="K176" s="278" t="s">
        <v>163</v>
      </c>
    </row>
    <row r="177" spans="1:11" ht="14.4" customHeight="1" thickBot="1" x14ac:dyDescent="0.35">
      <c r="A177" s="285" t="s">
        <v>332</v>
      </c>
      <c r="B177" s="274">
        <v>143.25212832285101</v>
      </c>
      <c r="C177" s="274">
        <v>271.97803154840898</v>
      </c>
      <c r="D177" s="274">
        <v>128.72590322555899</v>
      </c>
      <c r="E177" s="275">
        <v>1.8985967938670001</v>
      </c>
      <c r="F177" s="274">
        <v>301.21371304044499</v>
      </c>
      <c r="G177" s="274">
        <v>301.21371304044499</v>
      </c>
      <c r="H177" s="276">
        <v>34.836689999999997</v>
      </c>
      <c r="I177" s="274">
        <v>212.62620999999999</v>
      </c>
      <c r="J177" s="274">
        <v>-88.587503040445</v>
      </c>
      <c r="K177" s="275">
        <v>0.70589817393599996</v>
      </c>
    </row>
    <row r="178" spans="1:11" ht="14.4" customHeight="1" thickBot="1" x14ac:dyDescent="0.35">
      <c r="A178" s="286" t="s">
        <v>333</v>
      </c>
      <c r="B178" s="271">
        <v>4.9406564584124654E-324</v>
      </c>
      <c r="C178" s="271">
        <v>3.7609996993710002</v>
      </c>
      <c r="D178" s="271">
        <v>3.7609996993710002</v>
      </c>
      <c r="E178" s="278" t="s">
        <v>169</v>
      </c>
      <c r="F178" s="271">
        <v>0</v>
      </c>
      <c r="G178" s="271">
        <v>0</v>
      </c>
      <c r="H178" s="273">
        <v>0.126</v>
      </c>
      <c r="I178" s="271">
        <v>1.8029999999999999</v>
      </c>
      <c r="J178" s="271">
        <v>1.8029999999999999</v>
      </c>
      <c r="K178" s="278" t="s">
        <v>163</v>
      </c>
    </row>
    <row r="179" spans="1:11" ht="14.4" customHeight="1" thickBot="1" x14ac:dyDescent="0.35">
      <c r="A179" s="286" t="s">
        <v>334</v>
      </c>
      <c r="B179" s="271">
        <v>143.25212832285101</v>
      </c>
      <c r="C179" s="271">
        <v>268.16701185361802</v>
      </c>
      <c r="D179" s="271">
        <v>124.914883530767</v>
      </c>
      <c r="E179" s="272">
        <v>1.8719932122</v>
      </c>
      <c r="F179" s="271">
        <v>255.55717372632401</v>
      </c>
      <c r="G179" s="271">
        <v>255.55717372632401</v>
      </c>
      <c r="H179" s="273">
        <v>34.71069</v>
      </c>
      <c r="I179" s="271">
        <v>210.75727000000001</v>
      </c>
      <c r="J179" s="271">
        <v>-44.799903726323002</v>
      </c>
      <c r="K179" s="272">
        <v>0.82469713890899998</v>
      </c>
    </row>
    <row r="180" spans="1:11" ht="14.4" customHeight="1" thickBot="1" x14ac:dyDescent="0.35">
      <c r="A180" s="286" t="s">
        <v>335</v>
      </c>
      <c r="B180" s="271">
        <v>4.9406564584124654E-324</v>
      </c>
      <c r="C180" s="271">
        <v>5.0019995418999999E-2</v>
      </c>
      <c r="D180" s="271">
        <v>5.0019995418999999E-2</v>
      </c>
      <c r="E180" s="278" t="s">
        <v>169</v>
      </c>
      <c r="F180" s="271">
        <v>45.656539314120998</v>
      </c>
      <c r="G180" s="271">
        <v>45.656539314120998</v>
      </c>
      <c r="H180" s="273">
        <v>4.9406564584124654E-324</v>
      </c>
      <c r="I180" s="271">
        <v>6.5939999999999999E-2</v>
      </c>
      <c r="J180" s="271">
        <v>-45.590599314121</v>
      </c>
      <c r="K180" s="272">
        <v>1.444261895E-3</v>
      </c>
    </row>
    <row r="181" spans="1:11" ht="14.4" customHeight="1" thickBot="1" x14ac:dyDescent="0.35">
      <c r="A181" s="282" t="s">
        <v>336</v>
      </c>
      <c r="B181" s="271">
        <v>4377.9969277642604</v>
      </c>
      <c r="C181" s="271">
        <v>4279.7181571048204</v>
      </c>
      <c r="D181" s="271">
        <v>-98.278770659432993</v>
      </c>
      <c r="E181" s="272">
        <v>0.977551658376</v>
      </c>
      <c r="F181" s="271">
        <v>4933.21586872436</v>
      </c>
      <c r="G181" s="271">
        <v>4933.21586872436</v>
      </c>
      <c r="H181" s="273">
        <v>445.39954</v>
      </c>
      <c r="I181" s="271">
        <v>3966.2019100000002</v>
      </c>
      <c r="J181" s="271">
        <v>-967.01395872435899</v>
      </c>
      <c r="K181" s="272">
        <v>0.80397898967699999</v>
      </c>
    </row>
    <row r="182" spans="1:11" ht="14.4" customHeight="1" thickBot="1" x14ac:dyDescent="0.35">
      <c r="A182" s="287" t="s">
        <v>337</v>
      </c>
      <c r="B182" s="274">
        <v>4377.9969277642604</v>
      </c>
      <c r="C182" s="274">
        <v>4279.7181571048204</v>
      </c>
      <c r="D182" s="274">
        <v>-98.278770659432993</v>
      </c>
      <c r="E182" s="275">
        <v>0.977551658376</v>
      </c>
      <c r="F182" s="274">
        <v>4933.21586872436</v>
      </c>
      <c r="G182" s="274">
        <v>4933.21586872436</v>
      </c>
      <c r="H182" s="276">
        <v>445.39954</v>
      </c>
      <c r="I182" s="274">
        <v>3966.2019100000002</v>
      </c>
      <c r="J182" s="274">
        <v>-967.01395872435899</v>
      </c>
      <c r="K182" s="275">
        <v>0.80397898967699999</v>
      </c>
    </row>
    <row r="183" spans="1:11" ht="14.4" customHeight="1" thickBot="1" x14ac:dyDescent="0.35">
      <c r="A183" s="288" t="s">
        <v>57</v>
      </c>
      <c r="B183" s="274">
        <v>4377.9969277642604</v>
      </c>
      <c r="C183" s="274">
        <v>4279.7181571048204</v>
      </c>
      <c r="D183" s="274">
        <v>-98.278770659432993</v>
      </c>
      <c r="E183" s="275">
        <v>0.977551658376</v>
      </c>
      <c r="F183" s="274">
        <v>4933.21586872436</v>
      </c>
      <c r="G183" s="274">
        <v>4933.21586872436</v>
      </c>
      <c r="H183" s="276">
        <v>445.39954</v>
      </c>
      <c r="I183" s="274">
        <v>3966.2019100000002</v>
      </c>
      <c r="J183" s="274">
        <v>-967.01395872435899</v>
      </c>
      <c r="K183" s="275">
        <v>0.80397898967699999</v>
      </c>
    </row>
    <row r="184" spans="1:11" ht="14.4" customHeight="1" thickBot="1" x14ac:dyDescent="0.35">
      <c r="A184" s="285" t="s">
        <v>338</v>
      </c>
      <c r="B184" s="274">
        <v>54.999921906612997</v>
      </c>
      <c r="C184" s="274">
        <v>46.529996877838997</v>
      </c>
      <c r="D184" s="274">
        <v>-8.4699250287729999</v>
      </c>
      <c r="E184" s="275">
        <v>0.84600114445300001</v>
      </c>
      <c r="F184" s="274">
        <v>42.999999999998998</v>
      </c>
      <c r="G184" s="274">
        <v>42.999999999998998</v>
      </c>
      <c r="H184" s="276">
        <v>3.8774999999999999</v>
      </c>
      <c r="I184" s="274">
        <v>46.53</v>
      </c>
      <c r="J184" s="274">
        <v>3.53</v>
      </c>
      <c r="K184" s="275">
        <v>1.0820930232549999</v>
      </c>
    </row>
    <row r="185" spans="1:11" ht="14.4" customHeight="1" thickBot="1" x14ac:dyDescent="0.35">
      <c r="A185" s="286" t="s">
        <v>339</v>
      </c>
      <c r="B185" s="271">
        <v>54.999921906612997</v>
      </c>
      <c r="C185" s="271">
        <v>46.529996877838997</v>
      </c>
      <c r="D185" s="271">
        <v>-8.4699250287729999</v>
      </c>
      <c r="E185" s="272">
        <v>0.84600114445300001</v>
      </c>
      <c r="F185" s="271">
        <v>42.999999999998998</v>
      </c>
      <c r="G185" s="271">
        <v>42.999999999998998</v>
      </c>
      <c r="H185" s="273">
        <v>3.8774999999999999</v>
      </c>
      <c r="I185" s="271">
        <v>46.53</v>
      </c>
      <c r="J185" s="271">
        <v>3.53</v>
      </c>
      <c r="K185" s="272">
        <v>1.0820930232549999</v>
      </c>
    </row>
    <row r="186" spans="1:11" ht="14.4" customHeight="1" thickBot="1" x14ac:dyDescent="0.35">
      <c r="A186" s="285" t="s">
        <v>340</v>
      </c>
      <c r="B186" s="274">
        <v>69.999911517499996</v>
      </c>
      <c r="C186" s="274">
        <v>52.199996469200997</v>
      </c>
      <c r="D186" s="274">
        <v>-17.799915048298999</v>
      </c>
      <c r="E186" s="275">
        <v>0.74571517788399999</v>
      </c>
      <c r="F186" s="274">
        <v>67.263028751264997</v>
      </c>
      <c r="G186" s="274">
        <v>67.263028751264997</v>
      </c>
      <c r="H186" s="276">
        <v>3.89</v>
      </c>
      <c r="I186" s="274">
        <v>56.57</v>
      </c>
      <c r="J186" s="274">
        <v>-10.693028751265</v>
      </c>
      <c r="K186" s="275">
        <v>0.84102665387200004</v>
      </c>
    </row>
    <row r="187" spans="1:11" ht="14.4" customHeight="1" thickBot="1" x14ac:dyDescent="0.35">
      <c r="A187" s="286" t="s">
        <v>341</v>
      </c>
      <c r="B187" s="271">
        <v>69.999911517499996</v>
      </c>
      <c r="C187" s="271">
        <v>52.199996469200997</v>
      </c>
      <c r="D187" s="271">
        <v>-17.799915048298999</v>
      </c>
      <c r="E187" s="272">
        <v>0.74571517788399999</v>
      </c>
      <c r="F187" s="271">
        <v>67.263028751264997</v>
      </c>
      <c r="G187" s="271">
        <v>67.263028751264997</v>
      </c>
      <c r="H187" s="273">
        <v>3.89</v>
      </c>
      <c r="I187" s="271">
        <v>56.57</v>
      </c>
      <c r="J187" s="271">
        <v>-10.693028751265</v>
      </c>
      <c r="K187" s="272">
        <v>0.84102665387200004</v>
      </c>
    </row>
    <row r="188" spans="1:11" ht="14.4" customHeight="1" thickBot="1" x14ac:dyDescent="0.35">
      <c r="A188" s="285" t="s">
        <v>342</v>
      </c>
      <c r="B188" s="274">
        <v>298.99983291031998</v>
      </c>
      <c r="C188" s="274">
        <v>296.803880362614</v>
      </c>
      <c r="D188" s="274">
        <v>-2.1959525477059998</v>
      </c>
      <c r="E188" s="275">
        <v>0.99265567299299995</v>
      </c>
      <c r="F188" s="274">
        <v>285.95283997315198</v>
      </c>
      <c r="G188" s="274">
        <v>285.95283997315198</v>
      </c>
      <c r="H188" s="276">
        <v>14.6434</v>
      </c>
      <c r="I188" s="274">
        <v>307.91410000000002</v>
      </c>
      <c r="J188" s="274">
        <v>21.961260026847</v>
      </c>
      <c r="K188" s="275">
        <v>1.0768002864699999</v>
      </c>
    </row>
    <row r="189" spans="1:11" ht="14.4" customHeight="1" thickBot="1" x14ac:dyDescent="0.35">
      <c r="A189" s="286" t="s">
        <v>343</v>
      </c>
      <c r="B189" s="271">
        <v>298.99983291031998</v>
      </c>
      <c r="C189" s="271">
        <v>296.803880362614</v>
      </c>
      <c r="D189" s="271">
        <v>-2.1959525477059998</v>
      </c>
      <c r="E189" s="272">
        <v>0.99265567299299995</v>
      </c>
      <c r="F189" s="271">
        <v>285.95283997315198</v>
      </c>
      <c r="G189" s="271">
        <v>285.95283997315198</v>
      </c>
      <c r="H189" s="273">
        <v>14.6434</v>
      </c>
      <c r="I189" s="271">
        <v>307.91410000000002</v>
      </c>
      <c r="J189" s="271">
        <v>21.961260026847</v>
      </c>
      <c r="K189" s="272">
        <v>1.0768002864699999</v>
      </c>
    </row>
    <row r="190" spans="1:11" ht="14.4" customHeight="1" thickBot="1" x14ac:dyDescent="0.35">
      <c r="A190" s="285" t="s">
        <v>344</v>
      </c>
      <c r="B190" s="274">
        <v>4.9406564584124654E-324</v>
      </c>
      <c r="C190" s="274">
        <v>0.589999981319</v>
      </c>
      <c r="D190" s="274">
        <v>0.589999981319</v>
      </c>
      <c r="E190" s="277" t="s">
        <v>169</v>
      </c>
      <c r="F190" s="274">
        <v>0</v>
      </c>
      <c r="G190" s="274">
        <v>0</v>
      </c>
      <c r="H190" s="276">
        <v>1.1679999999999999</v>
      </c>
      <c r="I190" s="274">
        <v>6.2770000000000001</v>
      </c>
      <c r="J190" s="274">
        <v>6.2770000000000001</v>
      </c>
      <c r="K190" s="277" t="s">
        <v>163</v>
      </c>
    </row>
    <row r="191" spans="1:11" ht="14.4" customHeight="1" thickBot="1" x14ac:dyDescent="0.35">
      <c r="A191" s="286" t="s">
        <v>345</v>
      </c>
      <c r="B191" s="271">
        <v>4.9406564584124654E-324</v>
      </c>
      <c r="C191" s="271">
        <v>0.589999981319</v>
      </c>
      <c r="D191" s="271">
        <v>0.589999981319</v>
      </c>
      <c r="E191" s="278" t="s">
        <v>169</v>
      </c>
      <c r="F191" s="271">
        <v>0</v>
      </c>
      <c r="G191" s="271">
        <v>0</v>
      </c>
      <c r="H191" s="273">
        <v>1.1679999999999999</v>
      </c>
      <c r="I191" s="271">
        <v>6.2770000000000001</v>
      </c>
      <c r="J191" s="271">
        <v>6.2770000000000001</v>
      </c>
      <c r="K191" s="278" t="s">
        <v>163</v>
      </c>
    </row>
    <row r="192" spans="1:11" ht="14.4" customHeight="1" thickBot="1" x14ac:dyDescent="0.35">
      <c r="A192" s="285" t="s">
        <v>346</v>
      </c>
      <c r="B192" s="274">
        <v>835.99946098007604</v>
      </c>
      <c r="C192" s="274">
        <v>744.73764088259304</v>
      </c>
      <c r="D192" s="274">
        <v>-91.261820097482996</v>
      </c>
      <c r="E192" s="275">
        <v>0.89083507303800002</v>
      </c>
      <c r="F192" s="274">
        <v>744.99999999999</v>
      </c>
      <c r="G192" s="274">
        <v>744.99999999999</v>
      </c>
      <c r="H192" s="276">
        <v>58.945239999999998</v>
      </c>
      <c r="I192" s="274">
        <v>660.83081000000004</v>
      </c>
      <c r="J192" s="274">
        <v>-84.169189999989996</v>
      </c>
      <c r="K192" s="275">
        <v>0.88702122147600004</v>
      </c>
    </row>
    <row r="193" spans="1:11" ht="14.4" customHeight="1" thickBot="1" x14ac:dyDescent="0.35">
      <c r="A193" s="286" t="s">
        <v>347</v>
      </c>
      <c r="B193" s="271">
        <v>835.99946098007604</v>
      </c>
      <c r="C193" s="271">
        <v>744.73764088259304</v>
      </c>
      <c r="D193" s="271">
        <v>-91.261820097482996</v>
      </c>
      <c r="E193" s="272">
        <v>0.89083507303800002</v>
      </c>
      <c r="F193" s="271">
        <v>744.99999999999</v>
      </c>
      <c r="G193" s="271">
        <v>744.99999999999</v>
      </c>
      <c r="H193" s="273">
        <v>58.945239999999998</v>
      </c>
      <c r="I193" s="271">
        <v>660.83081000000004</v>
      </c>
      <c r="J193" s="271">
        <v>-84.169189999989996</v>
      </c>
      <c r="K193" s="272">
        <v>0.88702122147600004</v>
      </c>
    </row>
    <row r="194" spans="1:11" ht="14.4" customHeight="1" thickBot="1" x14ac:dyDescent="0.35">
      <c r="A194" s="285" t="s">
        <v>348</v>
      </c>
      <c r="B194" s="274">
        <v>3117.9978004497498</v>
      </c>
      <c r="C194" s="274">
        <v>3138.8566425312501</v>
      </c>
      <c r="D194" s="274">
        <v>20.858842081508001</v>
      </c>
      <c r="E194" s="275">
        <v>1.00668981937</v>
      </c>
      <c r="F194" s="274">
        <v>3791.99999999995</v>
      </c>
      <c r="G194" s="274">
        <v>3791.99999999995</v>
      </c>
      <c r="H194" s="276">
        <v>362.87540000000001</v>
      </c>
      <c r="I194" s="274">
        <v>2888.08</v>
      </c>
      <c r="J194" s="274">
        <v>-903.91999999995198</v>
      </c>
      <c r="K194" s="275">
        <v>0.76162447257300003</v>
      </c>
    </row>
    <row r="195" spans="1:11" ht="14.4" customHeight="1" thickBot="1" x14ac:dyDescent="0.35">
      <c r="A195" s="286" t="s">
        <v>349</v>
      </c>
      <c r="B195" s="271">
        <v>3117.9978004497498</v>
      </c>
      <c r="C195" s="271">
        <v>3138.8566425312501</v>
      </c>
      <c r="D195" s="271">
        <v>20.858842081508001</v>
      </c>
      <c r="E195" s="272">
        <v>1.00668981937</v>
      </c>
      <c r="F195" s="271">
        <v>3791.99999999995</v>
      </c>
      <c r="G195" s="271">
        <v>3791.99999999995</v>
      </c>
      <c r="H195" s="273">
        <v>362.87540000000001</v>
      </c>
      <c r="I195" s="271">
        <v>2888.08</v>
      </c>
      <c r="J195" s="271">
        <v>-903.91999999995198</v>
      </c>
      <c r="K195" s="272">
        <v>0.76162447257300003</v>
      </c>
    </row>
    <row r="196" spans="1:11" ht="14.4" customHeight="1" thickBot="1" x14ac:dyDescent="0.35">
      <c r="A196" s="290"/>
      <c r="B196" s="271">
        <v>-10232.8116085322</v>
      </c>
      <c r="C196" s="271">
        <v>4.9406564584124654E-324</v>
      </c>
      <c r="D196" s="271">
        <v>10232.8116085322</v>
      </c>
      <c r="E196" s="272">
        <v>0</v>
      </c>
      <c r="F196" s="271">
        <v>-7330.38874916438</v>
      </c>
      <c r="G196" s="271">
        <v>-7330.38874916438</v>
      </c>
      <c r="H196" s="273">
        <v>-1950.7672400000199</v>
      </c>
      <c r="I196" s="271">
        <v>-9126.1028800000204</v>
      </c>
      <c r="J196" s="271">
        <v>-1795.7141308356399</v>
      </c>
      <c r="K196" s="272">
        <v>1.24496847197</v>
      </c>
    </row>
    <row r="197" spans="1:11" ht="14.4" customHeight="1" thickBot="1" x14ac:dyDescent="0.35">
      <c r="A197" s="291" t="s">
        <v>76</v>
      </c>
      <c r="B197" s="279">
        <v>-10232.8116085322</v>
      </c>
      <c r="C197" s="279">
        <v>-12234.7564212861</v>
      </c>
      <c r="D197" s="279">
        <v>-2001.9448127538999</v>
      </c>
      <c r="E197" s="280">
        <v>-1.0313329740799999</v>
      </c>
      <c r="F197" s="279">
        <v>-7330.38874916438</v>
      </c>
      <c r="G197" s="279">
        <v>-7330.38874916438</v>
      </c>
      <c r="H197" s="279">
        <v>-1950.7672400000199</v>
      </c>
      <c r="I197" s="279">
        <v>-9126.1028800000204</v>
      </c>
      <c r="J197" s="279">
        <v>-1795.7141308356399</v>
      </c>
      <c r="K197" s="281">
        <v>1.24496847197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14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84" bestFit="1" customWidth="1"/>
    <col min="2" max="2" width="9.33203125" style="84" customWidth="1"/>
    <col min="3" max="3" width="28.88671875" style="65" bestFit="1" customWidth="1"/>
    <col min="4" max="5" width="11.109375" style="85" customWidth="1"/>
    <col min="6" max="6" width="6.6640625" style="86" customWidth="1"/>
    <col min="7" max="7" width="12.21875" style="93" bestFit="1" customWidth="1"/>
    <col min="8" max="8" width="0" style="65" hidden="1" customWidth="1"/>
    <col min="9" max="16384" width="8.88671875" style="65"/>
  </cols>
  <sheetData>
    <row r="1" spans="1:8" ht="18.600000000000001" customHeight="1" thickBot="1" x14ac:dyDescent="0.4">
      <c r="A1" s="239" t="s">
        <v>144</v>
      </c>
      <c r="B1" s="240"/>
      <c r="C1" s="240"/>
      <c r="D1" s="240"/>
      <c r="E1" s="240"/>
      <c r="F1" s="240"/>
      <c r="G1" s="213"/>
    </row>
    <row r="2" spans="1:8" ht="14.4" customHeight="1" thickBot="1" x14ac:dyDescent="0.35">
      <c r="A2" s="270" t="s">
        <v>162</v>
      </c>
      <c r="B2" s="91"/>
      <c r="C2" s="91"/>
      <c r="D2" s="91"/>
      <c r="E2" s="91"/>
      <c r="F2" s="91"/>
    </row>
    <row r="3" spans="1:8" ht="14.4" customHeight="1" thickBot="1" x14ac:dyDescent="0.35">
      <c r="A3" s="105" t="s">
        <v>0</v>
      </c>
      <c r="B3" s="106" t="s">
        <v>1</v>
      </c>
      <c r="C3" s="125" t="s">
        <v>2</v>
      </c>
      <c r="D3" s="126" t="s">
        <v>3</v>
      </c>
      <c r="E3" s="126" t="s">
        <v>4</v>
      </c>
      <c r="F3" s="126" t="s">
        <v>5</v>
      </c>
      <c r="G3" s="127" t="s">
        <v>149</v>
      </c>
    </row>
    <row r="4" spans="1:8" ht="14.4" customHeight="1" x14ac:dyDescent="0.3">
      <c r="A4" s="292" t="s">
        <v>350</v>
      </c>
      <c r="B4" s="293" t="s">
        <v>351</v>
      </c>
      <c r="C4" s="294" t="s">
        <v>352</v>
      </c>
      <c r="D4" s="294" t="s">
        <v>351</v>
      </c>
      <c r="E4" s="294" t="s">
        <v>351</v>
      </c>
      <c r="F4" s="295" t="s">
        <v>351</v>
      </c>
      <c r="G4" s="294" t="s">
        <v>351</v>
      </c>
      <c r="H4" s="294" t="s">
        <v>77</v>
      </c>
    </row>
    <row r="5" spans="1:8" ht="14.4" customHeight="1" x14ac:dyDescent="0.3">
      <c r="A5" s="292" t="s">
        <v>350</v>
      </c>
      <c r="B5" s="293" t="s">
        <v>353</v>
      </c>
      <c r="C5" s="294" t="s">
        <v>354</v>
      </c>
      <c r="D5" s="294">
        <v>244333.01712349299</v>
      </c>
      <c r="E5" s="294">
        <v>211662.78139395808</v>
      </c>
      <c r="F5" s="295">
        <v>0.86628808454068895</v>
      </c>
      <c r="G5" s="294">
        <v>-32670.235729534907</v>
      </c>
      <c r="H5" s="294" t="s">
        <v>2</v>
      </c>
    </row>
    <row r="6" spans="1:8" ht="14.4" customHeight="1" x14ac:dyDescent="0.3">
      <c r="A6" s="292" t="s">
        <v>350</v>
      </c>
      <c r="B6" s="293" t="s">
        <v>355</v>
      </c>
      <c r="C6" s="294" t="s">
        <v>356</v>
      </c>
      <c r="D6" s="294">
        <v>5666.7246471122298</v>
      </c>
      <c r="E6" s="294">
        <v>3457.5420269558817</v>
      </c>
      <c r="F6" s="295">
        <v>0.61014823240403071</v>
      </c>
      <c r="G6" s="294">
        <v>-2209.1826201563481</v>
      </c>
      <c r="H6" s="294" t="s">
        <v>2</v>
      </c>
    </row>
    <row r="7" spans="1:8" ht="14.4" customHeight="1" x14ac:dyDescent="0.3">
      <c r="A7" s="292" t="s">
        <v>350</v>
      </c>
      <c r="B7" s="293" t="s">
        <v>6</v>
      </c>
      <c r="C7" s="294" t="s">
        <v>352</v>
      </c>
      <c r="D7" s="294">
        <v>249999.74177060521</v>
      </c>
      <c r="E7" s="294">
        <v>215120.32342091395</v>
      </c>
      <c r="F7" s="295">
        <v>0.86048218249082864</v>
      </c>
      <c r="G7" s="294">
        <v>-34879.418349691259</v>
      </c>
      <c r="H7" s="294" t="s">
        <v>357</v>
      </c>
    </row>
    <row r="9" spans="1:8" ht="14.4" customHeight="1" x14ac:dyDescent="0.3">
      <c r="A9" s="292" t="s">
        <v>350</v>
      </c>
      <c r="B9" s="293" t="s">
        <v>351</v>
      </c>
      <c r="C9" s="294" t="s">
        <v>352</v>
      </c>
      <c r="D9" s="294" t="s">
        <v>351</v>
      </c>
      <c r="E9" s="294" t="s">
        <v>351</v>
      </c>
      <c r="F9" s="295" t="s">
        <v>351</v>
      </c>
      <c r="G9" s="294" t="s">
        <v>351</v>
      </c>
      <c r="H9" s="294" t="s">
        <v>77</v>
      </c>
    </row>
    <row r="10" spans="1:8" ht="14.4" customHeight="1" x14ac:dyDescent="0.3">
      <c r="A10" s="292" t="s">
        <v>358</v>
      </c>
      <c r="B10" s="293" t="s">
        <v>353</v>
      </c>
      <c r="C10" s="294" t="s">
        <v>354</v>
      </c>
      <c r="D10" s="294">
        <v>244333.01712349299</v>
      </c>
      <c r="E10" s="294">
        <v>211662.78139395808</v>
      </c>
      <c r="F10" s="295">
        <v>0.86628808454068895</v>
      </c>
      <c r="G10" s="294">
        <v>-32670.235729534907</v>
      </c>
      <c r="H10" s="294" t="s">
        <v>2</v>
      </c>
    </row>
    <row r="11" spans="1:8" ht="14.4" customHeight="1" x14ac:dyDescent="0.3">
      <c r="A11" s="292" t="s">
        <v>358</v>
      </c>
      <c r="B11" s="293" t="s">
        <v>355</v>
      </c>
      <c r="C11" s="294" t="s">
        <v>356</v>
      </c>
      <c r="D11" s="294">
        <v>5666.7246471122298</v>
      </c>
      <c r="E11" s="294">
        <v>3457.5420269558817</v>
      </c>
      <c r="F11" s="295">
        <v>0.61014823240403071</v>
      </c>
      <c r="G11" s="294">
        <v>-2209.1826201563481</v>
      </c>
      <c r="H11" s="294" t="s">
        <v>2</v>
      </c>
    </row>
    <row r="12" spans="1:8" ht="14.4" customHeight="1" x14ac:dyDescent="0.3">
      <c r="A12" s="292" t="s">
        <v>358</v>
      </c>
      <c r="B12" s="293" t="s">
        <v>6</v>
      </c>
      <c r="C12" s="294" t="s">
        <v>359</v>
      </c>
      <c r="D12" s="294">
        <v>249999.74177060521</v>
      </c>
      <c r="E12" s="294">
        <v>215120.32342091395</v>
      </c>
      <c r="F12" s="295">
        <v>0.86048218249082864</v>
      </c>
      <c r="G12" s="294">
        <v>-34879.418349691259</v>
      </c>
      <c r="H12" s="294" t="s">
        <v>360</v>
      </c>
    </row>
    <row r="13" spans="1:8" ht="14.4" customHeight="1" x14ac:dyDescent="0.3">
      <c r="A13" s="292" t="s">
        <v>351</v>
      </c>
      <c r="B13" s="293" t="s">
        <v>351</v>
      </c>
      <c r="C13" s="294" t="s">
        <v>351</v>
      </c>
      <c r="D13" s="294" t="s">
        <v>351</v>
      </c>
      <c r="E13" s="294" t="s">
        <v>351</v>
      </c>
      <c r="F13" s="295" t="s">
        <v>351</v>
      </c>
      <c r="G13" s="294" t="s">
        <v>351</v>
      </c>
      <c r="H13" s="294" t="s">
        <v>361</v>
      </c>
    </row>
    <row r="14" spans="1:8" ht="14.4" customHeight="1" x14ac:dyDescent="0.3">
      <c r="A14" s="292" t="s">
        <v>350</v>
      </c>
      <c r="B14" s="293" t="s">
        <v>6</v>
      </c>
      <c r="C14" s="294" t="s">
        <v>352</v>
      </c>
      <c r="D14" s="294">
        <v>249999.74177060521</v>
      </c>
      <c r="E14" s="294">
        <v>215120.32342091395</v>
      </c>
      <c r="F14" s="295">
        <v>0.86048218249082864</v>
      </c>
      <c r="G14" s="294">
        <v>-34879.418349691259</v>
      </c>
      <c r="H14" s="294" t="s">
        <v>357</v>
      </c>
    </row>
  </sheetData>
  <autoFilter ref="A3:G3"/>
  <mergeCells count="1">
    <mergeCell ref="A1:G1"/>
  </mergeCells>
  <conditionalFormatting sqref="F8 F15:F65536">
    <cfRule type="cellIs" dxfId="40" priority="19" stopIfTrue="1" operator="greaterThan">
      <formula>1</formula>
    </cfRule>
  </conditionalFormatting>
  <conditionalFormatting sqref="F4:F7">
    <cfRule type="cellIs" dxfId="39" priority="14" operator="greaterThan">
      <formula>1</formula>
    </cfRule>
  </conditionalFormatting>
  <conditionalFormatting sqref="B4:B7">
    <cfRule type="expression" dxfId="38" priority="18">
      <formula>AND(LEFT(H4,6)&lt;&gt;"mezera",H4&lt;&gt;"")</formula>
    </cfRule>
  </conditionalFormatting>
  <conditionalFormatting sqref="A4:A7">
    <cfRule type="expression" dxfId="37" priority="15">
      <formula>AND(H4&lt;&gt;"",H4&lt;&gt;"mezeraKL")</formula>
    </cfRule>
  </conditionalFormatting>
  <conditionalFormatting sqref="B4:G7">
    <cfRule type="expression" dxfId="36" priority="16">
      <formula>$H4="SumaNS"</formula>
    </cfRule>
    <cfRule type="expression" dxfId="35" priority="17">
      <formula>OR($H4="KL",$H4="SumaKL")</formula>
    </cfRule>
  </conditionalFormatting>
  <conditionalFormatting sqref="A4:G7">
    <cfRule type="expression" dxfId="34" priority="13">
      <formula>$H4&lt;&gt;""</formula>
    </cfRule>
  </conditionalFormatting>
  <conditionalFormatting sqref="G4:G7">
    <cfRule type="cellIs" dxfId="33" priority="12" operator="greaterThan">
      <formula>0</formula>
    </cfRule>
  </conditionalFormatting>
  <conditionalFormatting sqref="F4:F7">
    <cfRule type="cellIs" dxfId="32" priority="9" operator="greaterThan">
      <formula>1</formula>
    </cfRule>
  </conditionalFormatting>
  <conditionalFormatting sqref="F4:F7">
    <cfRule type="expression" dxfId="31" priority="10">
      <formula>$H4="SumaNS"</formula>
    </cfRule>
    <cfRule type="expression" dxfId="30" priority="11">
      <formula>OR($H4="KL",$H4="SumaKL")</formula>
    </cfRule>
  </conditionalFormatting>
  <conditionalFormatting sqref="F4:F7">
    <cfRule type="expression" dxfId="29" priority="8">
      <formula>$H4&lt;&gt;""</formula>
    </cfRule>
  </conditionalFormatting>
  <conditionalFormatting sqref="F9:F14">
    <cfRule type="cellIs" dxfId="28" priority="3" operator="greaterThan">
      <formula>1</formula>
    </cfRule>
  </conditionalFormatting>
  <conditionalFormatting sqref="B9:B14">
    <cfRule type="expression" dxfId="27" priority="7">
      <formula>AND(LEFT(H9,6)&lt;&gt;"mezera",H9&lt;&gt;"")</formula>
    </cfRule>
  </conditionalFormatting>
  <conditionalFormatting sqref="A9:A14">
    <cfRule type="expression" dxfId="26" priority="4">
      <formula>AND(H9&lt;&gt;"",H9&lt;&gt;"mezeraKL")</formula>
    </cfRule>
  </conditionalFormatting>
  <conditionalFormatting sqref="B9:G14">
    <cfRule type="expression" dxfId="25" priority="5">
      <formula>$H9="SumaNS"</formula>
    </cfRule>
    <cfRule type="expression" dxfId="24" priority="6">
      <formula>OR($H9="KL",$H9="SumaKL")</formula>
    </cfRule>
  </conditionalFormatting>
  <conditionalFormatting sqref="A9:G14">
    <cfRule type="expression" dxfId="23" priority="2">
      <formula>$H9&lt;&gt;""</formula>
    </cfRule>
  </conditionalFormatting>
  <conditionalFormatting sqref="G9:G14">
    <cfRule type="cellIs" dxfId="22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98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65" hidden="1" customWidth="1" outlineLevel="1"/>
    <col min="2" max="2" width="28.33203125" style="65" hidden="1" customWidth="1" outlineLevel="1"/>
    <col min="3" max="3" width="5.33203125" style="85" bestFit="1" customWidth="1" collapsed="1"/>
    <col min="4" max="4" width="18.77734375" style="87" customWidth="1"/>
    <col min="5" max="5" width="9" style="85" bestFit="1" customWidth="1"/>
    <col min="6" max="6" width="18.77734375" style="87" customWidth="1"/>
    <col min="7" max="7" width="5" style="85" customWidth="1"/>
    <col min="8" max="8" width="12.44140625" style="85" hidden="1" customWidth="1" outlineLevel="1"/>
    <col min="9" max="9" width="8.5546875" style="85" hidden="1" customWidth="1" outlineLevel="1"/>
    <col min="10" max="10" width="25.77734375" style="85" customWidth="1" collapsed="1"/>
    <col min="11" max="11" width="8.77734375" style="85" customWidth="1"/>
    <col min="12" max="13" width="7.77734375" style="93" customWidth="1"/>
    <col min="14" max="14" width="11.109375" style="93" customWidth="1"/>
    <col min="15" max="16384" width="8.88671875" style="65"/>
  </cols>
  <sheetData>
    <row r="1" spans="1:14" ht="18.600000000000001" customHeight="1" thickBot="1" x14ac:dyDescent="0.4">
      <c r="A1" s="245" t="s">
        <v>143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4" ht="14.4" customHeight="1" thickBot="1" x14ac:dyDescent="0.35">
      <c r="A2" s="270" t="s">
        <v>162</v>
      </c>
      <c r="B2" s="83"/>
      <c r="C2" s="128"/>
      <c r="D2" s="128"/>
      <c r="E2" s="128"/>
      <c r="F2" s="128"/>
      <c r="G2" s="128"/>
      <c r="H2" s="128"/>
      <c r="I2" s="128"/>
      <c r="J2" s="128"/>
      <c r="K2" s="128"/>
      <c r="L2" s="129"/>
      <c r="M2" s="129"/>
      <c r="N2" s="129"/>
    </row>
    <row r="3" spans="1:14" ht="14.4" customHeight="1" thickBot="1" x14ac:dyDescent="0.35">
      <c r="A3" s="83"/>
      <c r="B3" s="83"/>
      <c r="C3" s="241"/>
      <c r="D3" s="242"/>
      <c r="E3" s="242"/>
      <c r="F3" s="242"/>
      <c r="G3" s="242"/>
      <c r="H3" s="242"/>
      <c r="I3" s="242"/>
      <c r="J3" s="243" t="s">
        <v>133</v>
      </c>
      <c r="K3" s="244"/>
      <c r="L3" s="130">
        <f>IF(M3&lt;&gt;0,N3/M3,0)</f>
        <v>97.593432424141554</v>
      </c>
      <c r="M3" s="130">
        <f>SUBTOTAL(9,M5:M1048576)</f>
        <v>2204.25</v>
      </c>
      <c r="N3" s="131">
        <f>SUBTOTAL(9,N5:N1048576)</f>
        <v>215120.32342091404</v>
      </c>
    </row>
    <row r="4" spans="1:14" s="84" customFormat="1" ht="14.4" customHeight="1" thickBot="1" x14ac:dyDescent="0.35">
      <c r="A4" s="296" t="s">
        <v>7</v>
      </c>
      <c r="B4" s="297" t="s">
        <v>8</v>
      </c>
      <c r="C4" s="297" t="s">
        <v>0</v>
      </c>
      <c r="D4" s="297" t="s">
        <v>9</v>
      </c>
      <c r="E4" s="297" t="s">
        <v>10</v>
      </c>
      <c r="F4" s="297" t="s">
        <v>2</v>
      </c>
      <c r="G4" s="297" t="s">
        <v>11</v>
      </c>
      <c r="H4" s="297" t="s">
        <v>12</v>
      </c>
      <c r="I4" s="297" t="s">
        <v>13</v>
      </c>
      <c r="J4" s="298" t="s">
        <v>14</v>
      </c>
      <c r="K4" s="298" t="s">
        <v>15</v>
      </c>
      <c r="L4" s="299" t="s">
        <v>150</v>
      </c>
      <c r="M4" s="299" t="s">
        <v>16</v>
      </c>
      <c r="N4" s="300" t="s">
        <v>161</v>
      </c>
    </row>
    <row r="5" spans="1:14" ht="14.4" customHeight="1" x14ac:dyDescent="0.3">
      <c r="A5" s="303" t="s">
        <v>350</v>
      </c>
      <c r="B5" s="304" t="s">
        <v>352</v>
      </c>
      <c r="C5" s="305" t="s">
        <v>358</v>
      </c>
      <c r="D5" s="306" t="s">
        <v>359</v>
      </c>
      <c r="E5" s="305" t="s">
        <v>353</v>
      </c>
      <c r="F5" s="306" t="s">
        <v>354</v>
      </c>
      <c r="G5" s="305" t="s">
        <v>362</v>
      </c>
      <c r="H5" s="305" t="s">
        <v>363</v>
      </c>
      <c r="I5" s="305" t="s">
        <v>363</v>
      </c>
      <c r="J5" s="305" t="s">
        <v>364</v>
      </c>
      <c r="K5" s="305" t="s">
        <v>365</v>
      </c>
      <c r="L5" s="307">
        <v>259.43796191782297</v>
      </c>
      <c r="M5" s="307">
        <v>0.25</v>
      </c>
      <c r="N5" s="308">
        <v>64.859490479455744</v>
      </c>
    </row>
    <row r="6" spans="1:14" ht="14.4" customHeight="1" x14ac:dyDescent="0.3">
      <c r="A6" s="309" t="s">
        <v>350</v>
      </c>
      <c r="B6" s="310" t="s">
        <v>352</v>
      </c>
      <c r="C6" s="311" t="s">
        <v>358</v>
      </c>
      <c r="D6" s="312" t="s">
        <v>359</v>
      </c>
      <c r="E6" s="311" t="s">
        <v>353</v>
      </c>
      <c r="F6" s="312" t="s">
        <v>354</v>
      </c>
      <c r="G6" s="311" t="s">
        <v>362</v>
      </c>
      <c r="H6" s="311" t="s">
        <v>366</v>
      </c>
      <c r="I6" s="311" t="s">
        <v>366</v>
      </c>
      <c r="J6" s="311" t="s">
        <v>364</v>
      </c>
      <c r="K6" s="311" t="s">
        <v>367</v>
      </c>
      <c r="L6" s="313">
        <v>145.28352866822814</v>
      </c>
      <c r="M6" s="313">
        <v>7</v>
      </c>
      <c r="N6" s="314">
        <v>1016.9847006775969</v>
      </c>
    </row>
    <row r="7" spans="1:14" ht="14.4" customHeight="1" x14ac:dyDescent="0.3">
      <c r="A7" s="309" t="s">
        <v>350</v>
      </c>
      <c r="B7" s="310" t="s">
        <v>352</v>
      </c>
      <c r="C7" s="311" t="s">
        <v>358</v>
      </c>
      <c r="D7" s="312" t="s">
        <v>359</v>
      </c>
      <c r="E7" s="311" t="s">
        <v>353</v>
      </c>
      <c r="F7" s="312" t="s">
        <v>354</v>
      </c>
      <c r="G7" s="311" t="s">
        <v>362</v>
      </c>
      <c r="H7" s="311" t="s">
        <v>368</v>
      </c>
      <c r="I7" s="311" t="s">
        <v>369</v>
      </c>
      <c r="J7" s="311" t="s">
        <v>370</v>
      </c>
      <c r="K7" s="311" t="s">
        <v>371</v>
      </c>
      <c r="L7" s="313">
        <v>84.516626970127163</v>
      </c>
      <c r="M7" s="313">
        <v>6</v>
      </c>
      <c r="N7" s="314">
        <v>507.09976182076298</v>
      </c>
    </row>
    <row r="8" spans="1:14" ht="14.4" customHeight="1" x14ac:dyDescent="0.3">
      <c r="A8" s="309" t="s">
        <v>350</v>
      </c>
      <c r="B8" s="310" t="s">
        <v>352</v>
      </c>
      <c r="C8" s="311" t="s">
        <v>358</v>
      </c>
      <c r="D8" s="312" t="s">
        <v>359</v>
      </c>
      <c r="E8" s="311" t="s">
        <v>353</v>
      </c>
      <c r="F8" s="312" t="s">
        <v>354</v>
      </c>
      <c r="G8" s="311" t="s">
        <v>362</v>
      </c>
      <c r="H8" s="311" t="s">
        <v>372</v>
      </c>
      <c r="I8" s="311" t="s">
        <v>373</v>
      </c>
      <c r="J8" s="311" t="s">
        <v>374</v>
      </c>
      <c r="K8" s="311" t="s">
        <v>375</v>
      </c>
      <c r="L8" s="313">
        <v>94.683255717562361</v>
      </c>
      <c r="M8" s="313">
        <v>3</v>
      </c>
      <c r="N8" s="314">
        <v>284.04976715268708</v>
      </c>
    </row>
    <row r="9" spans="1:14" ht="14.4" customHeight="1" x14ac:dyDescent="0.3">
      <c r="A9" s="309" t="s">
        <v>350</v>
      </c>
      <c r="B9" s="310" t="s">
        <v>352</v>
      </c>
      <c r="C9" s="311" t="s">
        <v>358</v>
      </c>
      <c r="D9" s="312" t="s">
        <v>359</v>
      </c>
      <c r="E9" s="311" t="s">
        <v>353</v>
      </c>
      <c r="F9" s="312" t="s">
        <v>354</v>
      </c>
      <c r="G9" s="311" t="s">
        <v>362</v>
      </c>
      <c r="H9" s="311" t="s">
        <v>376</v>
      </c>
      <c r="I9" s="311" t="s">
        <v>377</v>
      </c>
      <c r="J9" s="311" t="s">
        <v>378</v>
      </c>
      <c r="K9" s="311" t="s">
        <v>379</v>
      </c>
      <c r="L9" s="313">
        <v>99.075969743476847</v>
      </c>
      <c r="M9" s="313">
        <v>19</v>
      </c>
      <c r="N9" s="314">
        <v>1882.44342512606</v>
      </c>
    </row>
    <row r="10" spans="1:14" ht="14.4" customHeight="1" x14ac:dyDescent="0.3">
      <c r="A10" s="309" t="s">
        <v>350</v>
      </c>
      <c r="B10" s="310" t="s">
        <v>352</v>
      </c>
      <c r="C10" s="311" t="s">
        <v>358</v>
      </c>
      <c r="D10" s="312" t="s">
        <v>359</v>
      </c>
      <c r="E10" s="311" t="s">
        <v>353</v>
      </c>
      <c r="F10" s="312" t="s">
        <v>354</v>
      </c>
      <c r="G10" s="311" t="s">
        <v>362</v>
      </c>
      <c r="H10" s="311" t="s">
        <v>380</v>
      </c>
      <c r="I10" s="311" t="s">
        <v>381</v>
      </c>
      <c r="J10" s="311" t="s">
        <v>382</v>
      </c>
      <c r="K10" s="311" t="s">
        <v>383</v>
      </c>
      <c r="L10" s="313">
        <v>42.4</v>
      </c>
      <c r="M10" s="313">
        <v>2</v>
      </c>
      <c r="N10" s="314">
        <v>84.8</v>
      </c>
    </row>
    <row r="11" spans="1:14" ht="14.4" customHeight="1" x14ac:dyDescent="0.3">
      <c r="A11" s="309" t="s">
        <v>350</v>
      </c>
      <c r="B11" s="310" t="s">
        <v>352</v>
      </c>
      <c r="C11" s="311" t="s">
        <v>358</v>
      </c>
      <c r="D11" s="312" t="s">
        <v>359</v>
      </c>
      <c r="E11" s="311" t="s">
        <v>353</v>
      </c>
      <c r="F11" s="312" t="s">
        <v>354</v>
      </c>
      <c r="G11" s="311" t="s">
        <v>362</v>
      </c>
      <c r="H11" s="311" t="s">
        <v>384</v>
      </c>
      <c r="I11" s="311" t="s">
        <v>385</v>
      </c>
      <c r="J11" s="311" t="s">
        <v>386</v>
      </c>
      <c r="K11" s="311" t="s">
        <v>387</v>
      </c>
      <c r="L11" s="313">
        <v>60.546670143897167</v>
      </c>
      <c r="M11" s="313">
        <v>3</v>
      </c>
      <c r="N11" s="314">
        <v>181.64001043169151</v>
      </c>
    </row>
    <row r="12" spans="1:14" ht="14.4" customHeight="1" x14ac:dyDescent="0.3">
      <c r="A12" s="309" t="s">
        <v>350</v>
      </c>
      <c r="B12" s="310" t="s">
        <v>352</v>
      </c>
      <c r="C12" s="311" t="s">
        <v>358</v>
      </c>
      <c r="D12" s="312" t="s">
        <v>359</v>
      </c>
      <c r="E12" s="311" t="s">
        <v>353</v>
      </c>
      <c r="F12" s="312" t="s">
        <v>354</v>
      </c>
      <c r="G12" s="311" t="s">
        <v>362</v>
      </c>
      <c r="H12" s="311" t="s">
        <v>388</v>
      </c>
      <c r="I12" s="311" t="s">
        <v>389</v>
      </c>
      <c r="J12" s="311" t="s">
        <v>390</v>
      </c>
      <c r="K12" s="311" t="s">
        <v>391</v>
      </c>
      <c r="L12" s="313">
        <v>56.094999999999999</v>
      </c>
      <c r="M12" s="313">
        <v>2</v>
      </c>
      <c r="N12" s="314">
        <v>112.19</v>
      </c>
    </row>
    <row r="13" spans="1:14" ht="14.4" customHeight="1" x14ac:dyDescent="0.3">
      <c r="A13" s="309" t="s">
        <v>350</v>
      </c>
      <c r="B13" s="310" t="s">
        <v>352</v>
      </c>
      <c r="C13" s="311" t="s">
        <v>358</v>
      </c>
      <c r="D13" s="312" t="s">
        <v>359</v>
      </c>
      <c r="E13" s="311" t="s">
        <v>353</v>
      </c>
      <c r="F13" s="312" t="s">
        <v>354</v>
      </c>
      <c r="G13" s="311" t="s">
        <v>362</v>
      </c>
      <c r="H13" s="311" t="s">
        <v>392</v>
      </c>
      <c r="I13" s="311" t="s">
        <v>393</v>
      </c>
      <c r="J13" s="311" t="s">
        <v>394</v>
      </c>
      <c r="K13" s="311" t="s">
        <v>395</v>
      </c>
      <c r="L13" s="313">
        <v>61.9</v>
      </c>
      <c r="M13" s="313">
        <v>1</v>
      </c>
      <c r="N13" s="314">
        <v>61.9</v>
      </c>
    </row>
    <row r="14" spans="1:14" ht="14.4" customHeight="1" x14ac:dyDescent="0.3">
      <c r="A14" s="309" t="s">
        <v>350</v>
      </c>
      <c r="B14" s="310" t="s">
        <v>352</v>
      </c>
      <c r="C14" s="311" t="s">
        <v>358</v>
      </c>
      <c r="D14" s="312" t="s">
        <v>359</v>
      </c>
      <c r="E14" s="311" t="s">
        <v>353</v>
      </c>
      <c r="F14" s="312" t="s">
        <v>354</v>
      </c>
      <c r="G14" s="311" t="s">
        <v>362</v>
      </c>
      <c r="H14" s="311" t="s">
        <v>396</v>
      </c>
      <c r="I14" s="311" t="s">
        <v>396</v>
      </c>
      <c r="J14" s="311" t="s">
        <v>397</v>
      </c>
      <c r="K14" s="311" t="s">
        <v>398</v>
      </c>
      <c r="L14" s="313">
        <v>38.270000000000003</v>
      </c>
      <c r="M14" s="313">
        <v>3</v>
      </c>
      <c r="N14" s="314">
        <v>114.81</v>
      </c>
    </row>
    <row r="15" spans="1:14" ht="14.4" customHeight="1" x14ac:dyDescent="0.3">
      <c r="A15" s="309" t="s">
        <v>350</v>
      </c>
      <c r="B15" s="310" t="s">
        <v>352</v>
      </c>
      <c r="C15" s="311" t="s">
        <v>358</v>
      </c>
      <c r="D15" s="312" t="s">
        <v>359</v>
      </c>
      <c r="E15" s="311" t="s">
        <v>353</v>
      </c>
      <c r="F15" s="312" t="s">
        <v>354</v>
      </c>
      <c r="G15" s="311" t="s">
        <v>362</v>
      </c>
      <c r="H15" s="311" t="s">
        <v>399</v>
      </c>
      <c r="I15" s="311" t="s">
        <v>400</v>
      </c>
      <c r="J15" s="311" t="s">
        <v>401</v>
      </c>
      <c r="K15" s="311" t="s">
        <v>398</v>
      </c>
      <c r="L15" s="313">
        <v>38.53</v>
      </c>
      <c r="M15" s="313">
        <v>2</v>
      </c>
      <c r="N15" s="314">
        <v>77.06</v>
      </c>
    </row>
    <row r="16" spans="1:14" ht="14.4" customHeight="1" x14ac:dyDescent="0.3">
      <c r="A16" s="309" t="s">
        <v>350</v>
      </c>
      <c r="B16" s="310" t="s">
        <v>352</v>
      </c>
      <c r="C16" s="311" t="s">
        <v>358</v>
      </c>
      <c r="D16" s="312" t="s">
        <v>359</v>
      </c>
      <c r="E16" s="311" t="s">
        <v>353</v>
      </c>
      <c r="F16" s="312" t="s">
        <v>354</v>
      </c>
      <c r="G16" s="311" t="s">
        <v>362</v>
      </c>
      <c r="H16" s="311" t="s">
        <v>402</v>
      </c>
      <c r="I16" s="311" t="s">
        <v>403</v>
      </c>
      <c r="J16" s="311" t="s">
        <v>404</v>
      </c>
      <c r="K16" s="311" t="s">
        <v>405</v>
      </c>
      <c r="L16" s="313">
        <v>39.549978408926201</v>
      </c>
      <c r="M16" s="313">
        <v>1</v>
      </c>
      <c r="N16" s="314">
        <v>39.549978408926201</v>
      </c>
    </row>
    <row r="17" spans="1:14" ht="14.4" customHeight="1" x14ac:dyDescent="0.3">
      <c r="A17" s="309" t="s">
        <v>350</v>
      </c>
      <c r="B17" s="310" t="s">
        <v>352</v>
      </c>
      <c r="C17" s="311" t="s">
        <v>358</v>
      </c>
      <c r="D17" s="312" t="s">
        <v>359</v>
      </c>
      <c r="E17" s="311" t="s">
        <v>353</v>
      </c>
      <c r="F17" s="312" t="s">
        <v>354</v>
      </c>
      <c r="G17" s="311" t="s">
        <v>362</v>
      </c>
      <c r="H17" s="311" t="s">
        <v>406</v>
      </c>
      <c r="I17" s="311" t="s">
        <v>407</v>
      </c>
      <c r="J17" s="311" t="s">
        <v>408</v>
      </c>
      <c r="K17" s="311"/>
      <c r="L17" s="313">
        <v>102.44096731844343</v>
      </c>
      <c r="M17" s="313">
        <v>7</v>
      </c>
      <c r="N17" s="314">
        <v>717.08677122910399</v>
      </c>
    </row>
    <row r="18" spans="1:14" ht="14.4" customHeight="1" x14ac:dyDescent="0.3">
      <c r="A18" s="309" t="s">
        <v>350</v>
      </c>
      <c r="B18" s="310" t="s">
        <v>352</v>
      </c>
      <c r="C18" s="311" t="s">
        <v>358</v>
      </c>
      <c r="D18" s="312" t="s">
        <v>359</v>
      </c>
      <c r="E18" s="311" t="s">
        <v>353</v>
      </c>
      <c r="F18" s="312" t="s">
        <v>354</v>
      </c>
      <c r="G18" s="311" t="s">
        <v>362</v>
      </c>
      <c r="H18" s="311" t="s">
        <v>409</v>
      </c>
      <c r="I18" s="311" t="s">
        <v>410</v>
      </c>
      <c r="J18" s="311" t="s">
        <v>411</v>
      </c>
      <c r="K18" s="311" t="s">
        <v>412</v>
      </c>
      <c r="L18" s="313">
        <v>87.65</v>
      </c>
      <c r="M18" s="313">
        <v>1</v>
      </c>
      <c r="N18" s="314">
        <v>87.65</v>
      </c>
    </row>
    <row r="19" spans="1:14" ht="14.4" customHeight="1" x14ac:dyDescent="0.3">
      <c r="A19" s="309" t="s">
        <v>350</v>
      </c>
      <c r="B19" s="310" t="s">
        <v>352</v>
      </c>
      <c r="C19" s="311" t="s">
        <v>358</v>
      </c>
      <c r="D19" s="312" t="s">
        <v>359</v>
      </c>
      <c r="E19" s="311" t="s">
        <v>353</v>
      </c>
      <c r="F19" s="312" t="s">
        <v>354</v>
      </c>
      <c r="G19" s="311" t="s">
        <v>362</v>
      </c>
      <c r="H19" s="311" t="s">
        <v>413</v>
      </c>
      <c r="I19" s="311" t="s">
        <v>414</v>
      </c>
      <c r="J19" s="311" t="s">
        <v>415</v>
      </c>
      <c r="K19" s="311" t="s">
        <v>416</v>
      </c>
      <c r="L19" s="313">
        <v>116.31279413275637</v>
      </c>
      <c r="M19" s="313">
        <v>11</v>
      </c>
      <c r="N19" s="314">
        <v>1279.44073546032</v>
      </c>
    </row>
    <row r="20" spans="1:14" ht="14.4" customHeight="1" x14ac:dyDescent="0.3">
      <c r="A20" s="309" t="s">
        <v>350</v>
      </c>
      <c r="B20" s="310" t="s">
        <v>352</v>
      </c>
      <c r="C20" s="311" t="s">
        <v>358</v>
      </c>
      <c r="D20" s="312" t="s">
        <v>359</v>
      </c>
      <c r="E20" s="311" t="s">
        <v>353</v>
      </c>
      <c r="F20" s="312" t="s">
        <v>354</v>
      </c>
      <c r="G20" s="311" t="s">
        <v>362</v>
      </c>
      <c r="H20" s="311" t="s">
        <v>417</v>
      </c>
      <c r="I20" s="311" t="s">
        <v>418</v>
      </c>
      <c r="J20" s="311" t="s">
        <v>419</v>
      </c>
      <c r="K20" s="311" t="s">
        <v>420</v>
      </c>
      <c r="L20" s="313">
        <v>14.469244887772899</v>
      </c>
      <c r="M20" s="313">
        <v>10</v>
      </c>
      <c r="N20" s="314">
        <v>144.69244887772899</v>
      </c>
    </row>
    <row r="21" spans="1:14" ht="14.4" customHeight="1" x14ac:dyDescent="0.3">
      <c r="A21" s="309" t="s">
        <v>350</v>
      </c>
      <c r="B21" s="310" t="s">
        <v>352</v>
      </c>
      <c r="C21" s="311" t="s">
        <v>358</v>
      </c>
      <c r="D21" s="312" t="s">
        <v>359</v>
      </c>
      <c r="E21" s="311" t="s">
        <v>353</v>
      </c>
      <c r="F21" s="312" t="s">
        <v>354</v>
      </c>
      <c r="G21" s="311" t="s">
        <v>362</v>
      </c>
      <c r="H21" s="311" t="s">
        <v>421</v>
      </c>
      <c r="I21" s="311" t="s">
        <v>422</v>
      </c>
      <c r="J21" s="311" t="s">
        <v>423</v>
      </c>
      <c r="K21" s="311" t="s">
        <v>424</v>
      </c>
      <c r="L21" s="313">
        <v>148.24741971730774</v>
      </c>
      <c r="M21" s="313">
        <v>38</v>
      </c>
      <c r="N21" s="314">
        <v>5633.4019492576945</v>
      </c>
    </row>
    <row r="22" spans="1:14" ht="14.4" customHeight="1" x14ac:dyDescent="0.3">
      <c r="A22" s="309" t="s">
        <v>350</v>
      </c>
      <c r="B22" s="310" t="s">
        <v>352</v>
      </c>
      <c r="C22" s="311" t="s">
        <v>358</v>
      </c>
      <c r="D22" s="312" t="s">
        <v>359</v>
      </c>
      <c r="E22" s="311" t="s">
        <v>353</v>
      </c>
      <c r="F22" s="312" t="s">
        <v>354</v>
      </c>
      <c r="G22" s="311" t="s">
        <v>362</v>
      </c>
      <c r="H22" s="311" t="s">
        <v>425</v>
      </c>
      <c r="I22" s="311" t="s">
        <v>426</v>
      </c>
      <c r="J22" s="311" t="s">
        <v>427</v>
      </c>
      <c r="K22" s="311"/>
      <c r="L22" s="313">
        <v>98.131017743415399</v>
      </c>
      <c r="M22" s="313">
        <v>1</v>
      </c>
      <c r="N22" s="314">
        <v>98.131017743415399</v>
      </c>
    </row>
    <row r="23" spans="1:14" ht="14.4" customHeight="1" x14ac:dyDescent="0.3">
      <c r="A23" s="309" t="s">
        <v>350</v>
      </c>
      <c r="B23" s="310" t="s">
        <v>352</v>
      </c>
      <c r="C23" s="311" t="s">
        <v>358</v>
      </c>
      <c r="D23" s="312" t="s">
        <v>359</v>
      </c>
      <c r="E23" s="311" t="s">
        <v>353</v>
      </c>
      <c r="F23" s="312" t="s">
        <v>354</v>
      </c>
      <c r="G23" s="311" t="s">
        <v>362</v>
      </c>
      <c r="H23" s="311" t="s">
        <v>428</v>
      </c>
      <c r="I23" s="311" t="s">
        <v>426</v>
      </c>
      <c r="J23" s="311" t="s">
        <v>429</v>
      </c>
      <c r="K23" s="311"/>
      <c r="L23" s="313">
        <v>47.498329219155863</v>
      </c>
      <c r="M23" s="313">
        <v>6</v>
      </c>
      <c r="N23" s="314">
        <v>284.98997531493518</v>
      </c>
    </row>
    <row r="24" spans="1:14" ht="14.4" customHeight="1" x14ac:dyDescent="0.3">
      <c r="A24" s="309" t="s">
        <v>350</v>
      </c>
      <c r="B24" s="310" t="s">
        <v>352</v>
      </c>
      <c r="C24" s="311" t="s">
        <v>358</v>
      </c>
      <c r="D24" s="312" t="s">
        <v>359</v>
      </c>
      <c r="E24" s="311" t="s">
        <v>353</v>
      </c>
      <c r="F24" s="312" t="s">
        <v>354</v>
      </c>
      <c r="G24" s="311" t="s">
        <v>362</v>
      </c>
      <c r="H24" s="311" t="s">
        <v>430</v>
      </c>
      <c r="I24" s="311" t="s">
        <v>426</v>
      </c>
      <c r="J24" s="311" t="s">
        <v>431</v>
      </c>
      <c r="K24" s="311"/>
      <c r="L24" s="313">
        <v>36.65</v>
      </c>
      <c r="M24" s="313">
        <v>1</v>
      </c>
      <c r="N24" s="314">
        <v>36.65</v>
      </c>
    </row>
    <row r="25" spans="1:14" ht="14.4" customHeight="1" x14ac:dyDescent="0.3">
      <c r="A25" s="309" t="s">
        <v>350</v>
      </c>
      <c r="B25" s="310" t="s">
        <v>352</v>
      </c>
      <c r="C25" s="311" t="s">
        <v>358</v>
      </c>
      <c r="D25" s="312" t="s">
        <v>359</v>
      </c>
      <c r="E25" s="311" t="s">
        <v>353</v>
      </c>
      <c r="F25" s="312" t="s">
        <v>354</v>
      </c>
      <c r="G25" s="311" t="s">
        <v>362</v>
      </c>
      <c r="H25" s="311" t="s">
        <v>432</v>
      </c>
      <c r="I25" s="311" t="s">
        <v>426</v>
      </c>
      <c r="J25" s="311" t="s">
        <v>433</v>
      </c>
      <c r="K25" s="311"/>
      <c r="L25" s="313">
        <v>40.791468782288476</v>
      </c>
      <c r="M25" s="313">
        <v>95</v>
      </c>
      <c r="N25" s="314">
        <v>3875.1895343174051</v>
      </c>
    </row>
    <row r="26" spans="1:14" ht="14.4" customHeight="1" x14ac:dyDescent="0.3">
      <c r="A26" s="309" t="s">
        <v>350</v>
      </c>
      <c r="B26" s="310" t="s">
        <v>352</v>
      </c>
      <c r="C26" s="311" t="s">
        <v>358</v>
      </c>
      <c r="D26" s="312" t="s">
        <v>359</v>
      </c>
      <c r="E26" s="311" t="s">
        <v>353</v>
      </c>
      <c r="F26" s="312" t="s">
        <v>354</v>
      </c>
      <c r="G26" s="311" t="s">
        <v>362</v>
      </c>
      <c r="H26" s="311" t="s">
        <v>434</v>
      </c>
      <c r="I26" s="311" t="s">
        <v>426</v>
      </c>
      <c r="J26" s="311" t="s">
        <v>435</v>
      </c>
      <c r="K26" s="311"/>
      <c r="L26" s="313">
        <v>35.941930553141304</v>
      </c>
      <c r="M26" s="313">
        <v>32</v>
      </c>
      <c r="N26" s="314">
        <v>1150.1417777005217</v>
      </c>
    </row>
    <row r="27" spans="1:14" ht="14.4" customHeight="1" x14ac:dyDescent="0.3">
      <c r="A27" s="309" t="s">
        <v>350</v>
      </c>
      <c r="B27" s="310" t="s">
        <v>352</v>
      </c>
      <c r="C27" s="311" t="s">
        <v>358</v>
      </c>
      <c r="D27" s="312" t="s">
        <v>359</v>
      </c>
      <c r="E27" s="311" t="s">
        <v>353</v>
      </c>
      <c r="F27" s="312" t="s">
        <v>354</v>
      </c>
      <c r="G27" s="311" t="s">
        <v>362</v>
      </c>
      <c r="H27" s="311" t="s">
        <v>436</v>
      </c>
      <c r="I27" s="311" t="s">
        <v>426</v>
      </c>
      <c r="J27" s="311" t="s">
        <v>437</v>
      </c>
      <c r="K27" s="311" t="s">
        <v>438</v>
      </c>
      <c r="L27" s="313">
        <v>40.337493910495155</v>
      </c>
      <c r="M27" s="313">
        <v>4</v>
      </c>
      <c r="N27" s="314">
        <v>161.34997564198062</v>
      </c>
    </row>
    <row r="28" spans="1:14" ht="14.4" customHeight="1" x14ac:dyDescent="0.3">
      <c r="A28" s="309" t="s">
        <v>350</v>
      </c>
      <c r="B28" s="310" t="s">
        <v>352</v>
      </c>
      <c r="C28" s="311" t="s">
        <v>358</v>
      </c>
      <c r="D28" s="312" t="s">
        <v>359</v>
      </c>
      <c r="E28" s="311" t="s">
        <v>353</v>
      </c>
      <c r="F28" s="312" t="s">
        <v>354</v>
      </c>
      <c r="G28" s="311" t="s">
        <v>362</v>
      </c>
      <c r="H28" s="311" t="s">
        <v>439</v>
      </c>
      <c r="I28" s="311" t="s">
        <v>440</v>
      </c>
      <c r="J28" s="311" t="s">
        <v>441</v>
      </c>
      <c r="K28" s="311" t="s">
        <v>442</v>
      </c>
      <c r="L28" s="313">
        <v>37.630000000000003</v>
      </c>
      <c r="M28" s="313">
        <v>1</v>
      </c>
      <c r="N28" s="314">
        <v>37.630000000000003</v>
      </c>
    </row>
    <row r="29" spans="1:14" ht="14.4" customHeight="1" x14ac:dyDescent="0.3">
      <c r="A29" s="309" t="s">
        <v>350</v>
      </c>
      <c r="B29" s="310" t="s">
        <v>352</v>
      </c>
      <c r="C29" s="311" t="s">
        <v>358</v>
      </c>
      <c r="D29" s="312" t="s">
        <v>359</v>
      </c>
      <c r="E29" s="311" t="s">
        <v>353</v>
      </c>
      <c r="F29" s="312" t="s">
        <v>354</v>
      </c>
      <c r="G29" s="311" t="s">
        <v>362</v>
      </c>
      <c r="H29" s="311" t="s">
        <v>443</v>
      </c>
      <c r="I29" s="311" t="s">
        <v>444</v>
      </c>
      <c r="J29" s="311" t="s">
        <v>445</v>
      </c>
      <c r="K29" s="311" t="s">
        <v>446</v>
      </c>
      <c r="L29" s="313">
        <v>71.059288591447398</v>
      </c>
      <c r="M29" s="313">
        <v>2</v>
      </c>
      <c r="N29" s="314">
        <v>142.1185771828948</v>
      </c>
    </row>
    <row r="30" spans="1:14" ht="14.4" customHeight="1" x14ac:dyDescent="0.3">
      <c r="A30" s="309" t="s">
        <v>350</v>
      </c>
      <c r="B30" s="310" t="s">
        <v>352</v>
      </c>
      <c r="C30" s="311" t="s">
        <v>358</v>
      </c>
      <c r="D30" s="312" t="s">
        <v>359</v>
      </c>
      <c r="E30" s="311" t="s">
        <v>353</v>
      </c>
      <c r="F30" s="312" t="s">
        <v>354</v>
      </c>
      <c r="G30" s="311" t="s">
        <v>362</v>
      </c>
      <c r="H30" s="311" t="s">
        <v>447</v>
      </c>
      <c r="I30" s="311" t="s">
        <v>448</v>
      </c>
      <c r="J30" s="311" t="s">
        <v>449</v>
      </c>
      <c r="K30" s="311" t="s">
        <v>450</v>
      </c>
      <c r="L30" s="313">
        <v>27.994</v>
      </c>
      <c r="M30" s="313">
        <v>5</v>
      </c>
      <c r="N30" s="314">
        <v>139.97</v>
      </c>
    </row>
    <row r="31" spans="1:14" ht="14.4" customHeight="1" x14ac:dyDescent="0.3">
      <c r="A31" s="309" t="s">
        <v>350</v>
      </c>
      <c r="B31" s="310" t="s">
        <v>352</v>
      </c>
      <c r="C31" s="311" t="s">
        <v>358</v>
      </c>
      <c r="D31" s="312" t="s">
        <v>359</v>
      </c>
      <c r="E31" s="311" t="s">
        <v>353</v>
      </c>
      <c r="F31" s="312" t="s">
        <v>354</v>
      </c>
      <c r="G31" s="311" t="s">
        <v>362</v>
      </c>
      <c r="H31" s="311" t="s">
        <v>451</v>
      </c>
      <c r="I31" s="311" t="s">
        <v>426</v>
      </c>
      <c r="J31" s="311" t="s">
        <v>452</v>
      </c>
      <c r="K31" s="311"/>
      <c r="L31" s="313">
        <v>32.964783480234644</v>
      </c>
      <c r="M31" s="313">
        <v>64</v>
      </c>
      <c r="N31" s="314">
        <v>2109.7461427350172</v>
      </c>
    </row>
    <row r="32" spans="1:14" ht="14.4" customHeight="1" x14ac:dyDescent="0.3">
      <c r="A32" s="309" t="s">
        <v>350</v>
      </c>
      <c r="B32" s="310" t="s">
        <v>352</v>
      </c>
      <c r="C32" s="311" t="s">
        <v>358</v>
      </c>
      <c r="D32" s="312" t="s">
        <v>359</v>
      </c>
      <c r="E32" s="311" t="s">
        <v>353</v>
      </c>
      <c r="F32" s="312" t="s">
        <v>354</v>
      </c>
      <c r="G32" s="311" t="s">
        <v>362</v>
      </c>
      <c r="H32" s="311" t="s">
        <v>453</v>
      </c>
      <c r="I32" s="311" t="s">
        <v>453</v>
      </c>
      <c r="J32" s="311" t="s">
        <v>364</v>
      </c>
      <c r="K32" s="311" t="s">
        <v>454</v>
      </c>
      <c r="L32" s="313">
        <v>268.57500000000005</v>
      </c>
      <c r="M32" s="313">
        <v>2</v>
      </c>
      <c r="N32" s="314">
        <v>537.15000000000009</v>
      </c>
    </row>
    <row r="33" spans="1:14" ht="14.4" customHeight="1" x14ac:dyDescent="0.3">
      <c r="A33" s="309" t="s">
        <v>350</v>
      </c>
      <c r="B33" s="310" t="s">
        <v>352</v>
      </c>
      <c r="C33" s="311" t="s">
        <v>358</v>
      </c>
      <c r="D33" s="312" t="s">
        <v>359</v>
      </c>
      <c r="E33" s="311" t="s">
        <v>353</v>
      </c>
      <c r="F33" s="312" t="s">
        <v>354</v>
      </c>
      <c r="G33" s="311" t="s">
        <v>362</v>
      </c>
      <c r="H33" s="311" t="s">
        <v>455</v>
      </c>
      <c r="I33" s="311" t="s">
        <v>456</v>
      </c>
      <c r="J33" s="311" t="s">
        <v>457</v>
      </c>
      <c r="K33" s="311" t="s">
        <v>458</v>
      </c>
      <c r="L33" s="313">
        <v>24.2523998586238</v>
      </c>
      <c r="M33" s="313">
        <v>1</v>
      </c>
      <c r="N33" s="314">
        <v>24.2523998586238</v>
      </c>
    </row>
    <row r="34" spans="1:14" ht="14.4" customHeight="1" x14ac:dyDescent="0.3">
      <c r="A34" s="309" t="s">
        <v>350</v>
      </c>
      <c r="B34" s="310" t="s">
        <v>352</v>
      </c>
      <c r="C34" s="311" t="s">
        <v>358</v>
      </c>
      <c r="D34" s="312" t="s">
        <v>359</v>
      </c>
      <c r="E34" s="311" t="s">
        <v>353</v>
      </c>
      <c r="F34" s="312" t="s">
        <v>354</v>
      </c>
      <c r="G34" s="311" t="s">
        <v>362</v>
      </c>
      <c r="H34" s="311" t="s">
        <v>459</v>
      </c>
      <c r="I34" s="311" t="s">
        <v>460</v>
      </c>
      <c r="J34" s="311" t="s">
        <v>461</v>
      </c>
      <c r="K34" s="311" t="s">
        <v>462</v>
      </c>
      <c r="L34" s="313">
        <v>53.976666666666667</v>
      </c>
      <c r="M34" s="313">
        <v>3</v>
      </c>
      <c r="N34" s="314">
        <v>161.93</v>
      </c>
    </row>
    <row r="35" spans="1:14" ht="14.4" customHeight="1" x14ac:dyDescent="0.3">
      <c r="A35" s="309" t="s">
        <v>350</v>
      </c>
      <c r="B35" s="310" t="s">
        <v>352</v>
      </c>
      <c r="C35" s="311" t="s">
        <v>358</v>
      </c>
      <c r="D35" s="312" t="s">
        <v>359</v>
      </c>
      <c r="E35" s="311" t="s">
        <v>353</v>
      </c>
      <c r="F35" s="312" t="s">
        <v>354</v>
      </c>
      <c r="G35" s="311" t="s">
        <v>362</v>
      </c>
      <c r="H35" s="311" t="s">
        <v>463</v>
      </c>
      <c r="I35" s="311" t="s">
        <v>464</v>
      </c>
      <c r="J35" s="311" t="s">
        <v>465</v>
      </c>
      <c r="K35" s="311" t="s">
        <v>466</v>
      </c>
      <c r="L35" s="313">
        <v>168.41399934298224</v>
      </c>
      <c r="M35" s="313">
        <v>15</v>
      </c>
      <c r="N35" s="314">
        <v>2526.2099901447336</v>
      </c>
    </row>
    <row r="36" spans="1:14" ht="14.4" customHeight="1" x14ac:dyDescent="0.3">
      <c r="A36" s="309" t="s">
        <v>350</v>
      </c>
      <c r="B36" s="310" t="s">
        <v>352</v>
      </c>
      <c r="C36" s="311" t="s">
        <v>358</v>
      </c>
      <c r="D36" s="312" t="s">
        <v>359</v>
      </c>
      <c r="E36" s="311" t="s">
        <v>353</v>
      </c>
      <c r="F36" s="312" t="s">
        <v>354</v>
      </c>
      <c r="G36" s="311" t="s">
        <v>362</v>
      </c>
      <c r="H36" s="311" t="s">
        <v>467</v>
      </c>
      <c r="I36" s="311" t="s">
        <v>468</v>
      </c>
      <c r="J36" s="311" t="s">
        <v>469</v>
      </c>
      <c r="K36" s="311" t="s">
        <v>470</v>
      </c>
      <c r="L36" s="313">
        <v>105.69068648718392</v>
      </c>
      <c r="M36" s="313">
        <v>788</v>
      </c>
      <c r="N36" s="314">
        <v>83284.260951900927</v>
      </c>
    </row>
    <row r="37" spans="1:14" ht="14.4" customHeight="1" x14ac:dyDescent="0.3">
      <c r="A37" s="309" t="s">
        <v>350</v>
      </c>
      <c r="B37" s="310" t="s">
        <v>352</v>
      </c>
      <c r="C37" s="311" t="s">
        <v>358</v>
      </c>
      <c r="D37" s="312" t="s">
        <v>359</v>
      </c>
      <c r="E37" s="311" t="s">
        <v>353</v>
      </c>
      <c r="F37" s="312" t="s">
        <v>354</v>
      </c>
      <c r="G37" s="311" t="s">
        <v>362</v>
      </c>
      <c r="H37" s="311" t="s">
        <v>471</v>
      </c>
      <c r="I37" s="311" t="s">
        <v>426</v>
      </c>
      <c r="J37" s="311" t="s">
        <v>472</v>
      </c>
      <c r="K37" s="311"/>
      <c r="L37" s="313">
        <v>77.256825745970204</v>
      </c>
      <c r="M37" s="313">
        <v>4</v>
      </c>
      <c r="N37" s="314">
        <v>309.02730298388082</v>
      </c>
    </row>
    <row r="38" spans="1:14" ht="14.4" customHeight="1" x14ac:dyDescent="0.3">
      <c r="A38" s="309" t="s">
        <v>350</v>
      </c>
      <c r="B38" s="310" t="s">
        <v>352</v>
      </c>
      <c r="C38" s="311" t="s">
        <v>358</v>
      </c>
      <c r="D38" s="312" t="s">
        <v>359</v>
      </c>
      <c r="E38" s="311" t="s">
        <v>353</v>
      </c>
      <c r="F38" s="312" t="s">
        <v>354</v>
      </c>
      <c r="G38" s="311" t="s">
        <v>362</v>
      </c>
      <c r="H38" s="311" t="s">
        <v>473</v>
      </c>
      <c r="I38" s="311" t="s">
        <v>426</v>
      </c>
      <c r="J38" s="311" t="s">
        <v>474</v>
      </c>
      <c r="K38" s="311"/>
      <c r="L38" s="313">
        <v>83.562930439888319</v>
      </c>
      <c r="M38" s="313">
        <v>8</v>
      </c>
      <c r="N38" s="314">
        <v>668.50344351910655</v>
      </c>
    </row>
    <row r="39" spans="1:14" ht="14.4" customHeight="1" x14ac:dyDescent="0.3">
      <c r="A39" s="309" t="s">
        <v>350</v>
      </c>
      <c r="B39" s="310" t="s">
        <v>352</v>
      </c>
      <c r="C39" s="311" t="s">
        <v>358</v>
      </c>
      <c r="D39" s="312" t="s">
        <v>359</v>
      </c>
      <c r="E39" s="311" t="s">
        <v>353</v>
      </c>
      <c r="F39" s="312" t="s">
        <v>354</v>
      </c>
      <c r="G39" s="311" t="s">
        <v>362</v>
      </c>
      <c r="H39" s="311" t="s">
        <v>475</v>
      </c>
      <c r="I39" s="311" t="s">
        <v>426</v>
      </c>
      <c r="J39" s="311" t="s">
        <v>476</v>
      </c>
      <c r="K39" s="311"/>
      <c r="L39" s="313">
        <v>33.409999718948761</v>
      </c>
      <c r="M39" s="313">
        <v>11</v>
      </c>
      <c r="N39" s="314">
        <v>367.50999690843634</v>
      </c>
    </row>
    <row r="40" spans="1:14" ht="14.4" customHeight="1" x14ac:dyDescent="0.3">
      <c r="A40" s="309" t="s">
        <v>350</v>
      </c>
      <c r="B40" s="310" t="s">
        <v>352</v>
      </c>
      <c r="C40" s="311" t="s">
        <v>358</v>
      </c>
      <c r="D40" s="312" t="s">
        <v>359</v>
      </c>
      <c r="E40" s="311" t="s">
        <v>353</v>
      </c>
      <c r="F40" s="312" t="s">
        <v>354</v>
      </c>
      <c r="G40" s="311" t="s">
        <v>362</v>
      </c>
      <c r="H40" s="311" t="s">
        <v>477</v>
      </c>
      <c r="I40" s="311" t="s">
        <v>426</v>
      </c>
      <c r="J40" s="311" t="s">
        <v>478</v>
      </c>
      <c r="K40" s="311"/>
      <c r="L40" s="313">
        <v>157.39681743262105</v>
      </c>
      <c r="M40" s="313">
        <v>70</v>
      </c>
      <c r="N40" s="314">
        <v>11017.777220283473</v>
      </c>
    </row>
    <row r="41" spans="1:14" ht="14.4" customHeight="1" x14ac:dyDescent="0.3">
      <c r="A41" s="309" t="s">
        <v>350</v>
      </c>
      <c r="B41" s="310" t="s">
        <v>352</v>
      </c>
      <c r="C41" s="311" t="s">
        <v>358</v>
      </c>
      <c r="D41" s="312" t="s">
        <v>359</v>
      </c>
      <c r="E41" s="311" t="s">
        <v>353</v>
      </c>
      <c r="F41" s="312" t="s">
        <v>354</v>
      </c>
      <c r="G41" s="311" t="s">
        <v>362</v>
      </c>
      <c r="H41" s="311" t="s">
        <v>479</v>
      </c>
      <c r="I41" s="311" t="s">
        <v>480</v>
      </c>
      <c r="J41" s="311" t="s">
        <v>481</v>
      </c>
      <c r="K41" s="311" t="s">
        <v>482</v>
      </c>
      <c r="L41" s="313">
        <v>25.4998831919116</v>
      </c>
      <c r="M41" s="313">
        <v>1</v>
      </c>
      <c r="N41" s="314">
        <v>25.4998831919116</v>
      </c>
    </row>
    <row r="42" spans="1:14" ht="14.4" customHeight="1" x14ac:dyDescent="0.3">
      <c r="A42" s="309" t="s">
        <v>350</v>
      </c>
      <c r="B42" s="310" t="s">
        <v>352</v>
      </c>
      <c r="C42" s="311" t="s">
        <v>358</v>
      </c>
      <c r="D42" s="312" t="s">
        <v>359</v>
      </c>
      <c r="E42" s="311" t="s">
        <v>353</v>
      </c>
      <c r="F42" s="312" t="s">
        <v>354</v>
      </c>
      <c r="G42" s="311" t="s">
        <v>362</v>
      </c>
      <c r="H42" s="311" t="s">
        <v>483</v>
      </c>
      <c r="I42" s="311" t="s">
        <v>484</v>
      </c>
      <c r="J42" s="311" t="s">
        <v>485</v>
      </c>
      <c r="K42" s="311" t="s">
        <v>486</v>
      </c>
      <c r="L42" s="313">
        <v>109.11</v>
      </c>
      <c r="M42" s="313">
        <v>1</v>
      </c>
      <c r="N42" s="314">
        <v>109.11</v>
      </c>
    </row>
    <row r="43" spans="1:14" ht="14.4" customHeight="1" x14ac:dyDescent="0.3">
      <c r="A43" s="309" t="s">
        <v>350</v>
      </c>
      <c r="B43" s="310" t="s">
        <v>352</v>
      </c>
      <c r="C43" s="311" t="s">
        <v>358</v>
      </c>
      <c r="D43" s="312" t="s">
        <v>359</v>
      </c>
      <c r="E43" s="311" t="s">
        <v>353</v>
      </c>
      <c r="F43" s="312" t="s">
        <v>354</v>
      </c>
      <c r="G43" s="311" t="s">
        <v>362</v>
      </c>
      <c r="H43" s="311" t="s">
        <v>487</v>
      </c>
      <c r="I43" s="311" t="s">
        <v>488</v>
      </c>
      <c r="J43" s="311" t="s">
        <v>489</v>
      </c>
      <c r="K43" s="311" t="s">
        <v>490</v>
      </c>
      <c r="L43" s="313">
        <v>70.820089172368412</v>
      </c>
      <c r="M43" s="313">
        <v>28</v>
      </c>
      <c r="N43" s="314">
        <v>1982.9624968263156</v>
      </c>
    </row>
    <row r="44" spans="1:14" ht="14.4" customHeight="1" x14ac:dyDescent="0.3">
      <c r="A44" s="309" t="s">
        <v>350</v>
      </c>
      <c r="B44" s="310" t="s">
        <v>352</v>
      </c>
      <c r="C44" s="311" t="s">
        <v>358</v>
      </c>
      <c r="D44" s="312" t="s">
        <v>359</v>
      </c>
      <c r="E44" s="311" t="s">
        <v>353</v>
      </c>
      <c r="F44" s="312" t="s">
        <v>354</v>
      </c>
      <c r="G44" s="311" t="s">
        <v>362</v>
      </c>
      <c r="H44" s="311" t="s">
        <v>491</v>
      </c>
      <c r="I44" s="311" t="s">
        <v>492</v>
      </c>
      <c r="J44" s="311" t="s">
        <v>493</v>
      </c>
      <c r="K44" s="311" t="s">
        <v>494</v>
      </c>
      <c r="L44" s="313">
        <v>49.7</v>
      </c>
      <c r="M44" s="313">
        <v>1</v>
      </c>
      <c r="N44" s="314">
        <v>49.7</v>
      </c>
    </row>
    <row r="45" spans="1:14" ht="14.4" customHeight="1" x14ac:dyDescent="0.3">
      <c r="A45" s="309" t="s">
        <v>350</v>
      </c>
      <c r="B45" s="310" t="s">
        <v>352</v>
      </c>
      <c r="C45" s="311" t="s">
        <v>358</v>
      </c>
      <c r="D45" s="312" t="s">
        <v>359</v>
      </c>
      <c r="E45" s="311" t="s">
        <v>353</v>
      </c>
      <c r="F45" s="312" t="s">
        <v>354</v>
      </c>
      <c r="G45" s="311" t="s">
        <v>362</v>
      </c>
      <c r="H45" s="311" t="s">
        <v>495</v>
      </c>
      <c r="I45" s="311" t="s">
        <v>426</v>
      </c>
      <c r="J45" s="311" t="s">
        <v>496</v>
      </c>
      <c r="K45" s="311" t="s">
        <v>497</v>
      </c>
      <c r="L45" s="313">
        <v>23.685911658243718</v>
      </c>
      <c r="M45" s="313">
        <v>84</v>
      </c>
      <c r="N45" s="314">
        <v>1989.6165792924724</v>
      </c>
    </row>
    <row r="46" spans="1:14" ht="14.4" customHeight="1" x14ac:dyDescent="0.3">
      <c r="A46" s="309" t="s">
        <v>350</v>
      </c>
      <c r="B46" s="310" t="s">
        <v>352</v>
      </c>
      <c r="C46" s="311" t="s">
        <v>358</v>
      </c>
      <c r="D46" s="312" t="s">
        <v>359</v>
      </c>
      <c r="E46" s="311" t="s">
        <v>353</v>
      </c>
      <c r="F46" s="312" t="s">
        <v>354</v>
      </c>
      <c r="G46" s="311" t="s">
        <v>362</v>
      </c>
      <c r="H46" s="311" t="s">
        <v>498</v>
      </c>
      <c r="I46" s="311" t="s">
        <v>426</v>
      </c>
      <c r="J46" s="311" t="s">
        <v>499</v>
      </c>
      <c r="K46" s="311" t="s">
        <v>497</v>
      </c>
      <c r="L46" s="313">
        <v>24.040000000000003</v>
      </c>
      <c r="M46" s="313">
        <v>12</v>
      </c>
      <c r="N46" s="314">
        <v>288.48</v>
      </c>
    </row>
    <row r="47" spans="1:14" ht="14.4" customHeight="1" x14ac:dyDescent="0.3">
      <c r="A47" s="309" t="s">
        <v>350</v>
      </c>
      <c r="B47" s="310" t="s">
        <v>352</v>
      </c>
      <c r="C47" s="311" t="s">
        <v>358</v>
      </c>
      <c r="D47" s="312" t="s">
        <v>359</v>
      </c>
      <c r="E47" s="311" t="s">
        <v>353</v>
      </c>
      <c r="F47" s="312" t="s">
        <v>354</v>
      </c>
      <c r="G47" s="311" t="s">
        <v>362</v>
      </c>
      <c r="H47" s="311" t="s">
        <v>500</v>
      </c>
      <c r="I47" s="311" t="s">
        <v>426</v>
      </c>
      <c r="J47" s="311" t="s">
        <v>501</v>
      </c>
      <c r="K47" s="311"/>
      <c r="L47" s="313">
        <v>123.15</v>
      </c>
      <c r="M47" s="313">
        <v>1</v>
      </c>
      <c r="N47" s="314">
        <v>123.15</v>
      </c>
    </row>
    <row r="48" spans="1:14" ht="14.4" customHeight="1" x14ac:dyDescent="0.3">
      <c r="A48" s="309" t="s">
        <v>350</v>
      </c>
      <c r="B48" s="310" t="s">
        <v>352</v>
      </c>
      <c r="C48" s="311" t="s">
        <v>358</v>
      </c>
      <c r="D48" s="312" t="s">
        <v>359</v>
      </c>
      <c r="E48" s="311" t="s">
        <v>353</v>
      </c>
      <c r="F48" s="312" t="s">
        <v>354</v>
      </c>
      <c r="G48" s="311" t="s">
        <v>362</v>
      </c>
      <c r="H48" s="311" t="s">
        <v>502</v>
      </c>
      <c r="I48" s="311" t="s">
        <v>503</v>
      </c>
      <c r="J48" s="311" t="s">
        <v>504</v>
      </c>
      <c r="K48" s="311" t="s">
        <v>505</v>
      </c>
      <c r="L48" s="313">
        <v>38.939127928610802</v>
      </c>
      <c r="M48" s="313">
        <v>4</v>
      </c>
      <c r="N48" s="314">
        <v>155.75651171444321</v>
      </c>
    </row>
    <row r="49" spans="1:14" ht="14.4" customHeight="1" x14ac:dyDescent="0.3">
      <c r="A49" s="309" t="s">
        <v>350</v>
      </c>
      <c r="B49" s="310" t="s">
        <v>352</v>
      </c>
      <c r="C49" s="311" t="s">
        <v>358</v>
      </c>
      <c r="D49" s="312" t="s">
        <v>359</v>
      </c>
      <c r="E49" s="311" t="s">
        <v>353</v>
      </c>
      <c r="F49" s="312" t="s">
        <v>354</v>
      </c>
      <c r="G49" s="311" t="s">
        <v>362</v>
      </c>
      <c r="H49" s="311" t="s">
        <v>506</v>
      </c>
      <c r="I49" s="311" t="s">
        <v>426</v>
      </c>
      <c r="J49" s="311" t="s">
        <v>507</v>
      </c>
      <c r="K49" s="311"/>
      <c r="L49" s="313">
        <v>50.454097620937389</v>
      </c>
      <c r="M49" s="313">
        <v>38</v>
      </c>
      <c r="N49" s="314">
        <v>1917.2557095956208</v>
      </c>
    </row>
    <row r="50" spans="1:14" ht="14.4" customHeight="1" x14ac:dyDescent="0.3">
      <c r="A50" s="309" t="s">
        <v>350</v>
      </c>
      <c r="B50" s="310" t="s">
        <v>352</v>
      </c>
      <c r="C50" s="311" t="s">
        <v>358</v>
      </c>
      <c r="D50" s="312" t="s">
        <v>359</v>
      </c>
      <c r="E50" s="311" t="s">
        <v>353</v>
      </c>
      <c r="F50" s="312" t="s">
        <v>354</v>
      </c>
      <c r="G50" s="311" t="s">
        <v>362</v>
      </c>
      <c r="H50" s="311" t="s">
        <v>508</v>
      </c>
      <c r="I50" s="311" t="s">
        <v>426</v>
      </c>
      <c r="J50" s="311" t="s">
        <v>509</v>
      </c>
      <c r="K50" s="311"/>
      <c r="L50" s="313">
        <v>47.585000000000001</v>
      </c>
      <c r="M50" s="313">
        <v>2</v>
      </c>
      <c r="N50" s="314">
        <v>95.17</v>
      </c>
    </row>
    <row r="51" spans="1:14" ht="14.4" customHeight="1" x14ac:dyDescent="0.3">
      <c r="A51" s="309" t="s">
        <v>350</v>
      </c>
      <c r="B51" s="310" t="s">
        <v>352</v>
      </c>
      <c r="C51" s="311" t="s">
        <v>358</v>
      </c>
      <c r="D51" s="312" t="s">
        <v>359</v>
      </c>
      <c r="E51" s="311" t="s">
        <v>353</v>
      </c>
      <c r="F51" s="312" t="s">
        <v>354</v>
      </c>
      <c r="G51" s="311" t="s">
        <v>362</v>
      </c>
      <c r="H51" s="311" t="s">
        <v>510</v>
      </c>
      <c r="I51" s="311" t="s">
        <v>426</v>
      </c>
      <c r="J51" s="311" t="s">
        <v>511</v>
      </c>
      <c r="K51" s="311"/>
      <c r="L51" s="313">
        <v>121.30993380140424</v>
      </c>
      <c r="M51" s="313">
        <v>4</v>
      </c>
      <c r="N51" s="314">
        <v>485.23973520561697</v>
      </c>
    </row>
    <row r="52" spans="1:14" ht="14.4" customHeight="1" x14ac:dyDescent="0.3">
      <c r="A52" s="309" t="s">
        <v>350</v>
      </c>
      <c r="B52" s="310" t="s">
        <v>352</v>
      </c>
      <c r="C52" s="311" t="s">
        <v>358</v>
      </c>
      <c r="D52" s="312" t="s">
        <v>359</v>
      </c>
      <c r="E52" s="311" t="s">
        <v>353</v>
      </c>
      <c r="F52" s="312" t="s">
        <v>354</v>
      </c>
      <c r="G52" s="311" t="s">
        <v>362</v>
      </c>
      <c r="H52" s="311" t="s">
        <v>512</v>
      </c>
      <c r="I52" s="311" t="s">
        <v>426</v>
      </c>
      <c r="J52" s="311" t="s">
        <v>513</v>
      </c>
      <c r="K52" s="311" t="s">
        <v>514</v>
      </c>
      <c r="L52" s="313">
        <v>5.4099968528458398</v>
      </c>
      <c r="M52" s="313">
        <v>3</v>
      </c>
      <c r="N52" s="314">
        <v>16.229990558537519</v>
      </c>
    </row>
    <row r="53" spans="1:14" ht="14.4" customHeight="1" x14ac:dyDescent="0.3">
      <c r="A53" s="309" t="s">
        <v>350</v>
      </c>
      <c r="B53" s="310" t="s">
        <v>352</v>
      </c>
      <c r="C53" s="311" t="s">
        <v>358</v>
      </c>
      <c r="D53" s="312" t="s">
        <v>359</v>
      </c>
      <c r="E53" s="311" t="s">
        <v>353</v>
      </c>
      <c r="F53" s="312" t="s">
        <v>354</v>
      </c>
      <c r="G53" s="311" t="s">
        <v>362</v>
      </c>
      <c r="H53" s="311" t="s">
        <v>515</v>
      </c>
      <c r="I53" s="311" t="s">
        <v>426</v>
      </c>
      <c r="J53" s="311" t="s">
        <v>516</v>
      </c>
      <c r="K53" s="311" t="s">
        <v>517</v>
      </c>
      <c r="L53" s="313">
        <v>75.519078434503129</v>
      </c>
      <c r="M53" s="313">
        <v>4</v>
      </c>
      <c r="N53" s="314">
        <v>302.07631373801252</v>
      </c>
    </row>
    <row r="54" spans="1:14" ht="14.4" customHeight="1" x14ac:dyDescent="0.3">
      <c r="A54" s="309" t="s">
        <v>350</v>
      </c>
      <c r="B54" s="310" t="s">
        <v>352</v>
      </c>
      <c r="C54" s="311" t="s">
        <v>358</v>
      </c>
      <c r="D54" s="312" t="s">
        <v>359</v>
      </c>
      <c r="E54" s="311" t="s">
        <v>353</v>
      </c>
      <c r="F54" s="312" t="s">
        <v>354</v>
      </c>
      <c r="G54" s="311" t="s">
        <v>362</v>
      </c>
      <c r="H54" s="311" t="s">
        <v>518</v>
      </c>
      <c r="I54" s="311" t="s">
        <v>426</v>
      </c>
      <c r="J54" s="311" t="s">
        <v>519</v>
      </c>
      <c r="K54" s="311"/>
      <c r="L54" s="313">
        <v>167.04630273184799</v>
      </c>
      <c r="M54" s="313">
        <v>2</v>
      </c>
      <c r="N54" s="314">
        <v>334.09260546369597</v>
      </c>
    </row>
    <row r="55" spans="1:14" ht="14.4" customHeight="1" x14ac:dyDescent="0.3">
      <c r="A55" s="309" t="s">
        <v>350</v>
      </c>
      <c r="B55" s="310" t="s">
        <v>352</v>
      </c>
      <c r="C55" s="311" t="s">
        <v>358</v>
      </c>
      <c r="D55" s="312" t="s">
        <v>359</v>
      </c>
      <c r="E55" s="311" t="s">
        <v>353</v>
      </c>
      <c r="F55" s="312" t="s">
        <v>354</v>
      </c>
      <c r="G55" s="311" t="s">
        <v>362</v>
      </c>
      <c r="H55" s="311" t="s">
        <v>520</v>
      </c>
      <c r="I55" s="311" t="s">
        <v>426</v>
      </c>
      <c r="J55" s="311" t="s">
        <v>521</v>
      </c>
      <c r="K55" s="311" t="s">
        <v>522</v>
      </c>
      <c r="L55" s="313">
        <v>96.84</v>
      </c>
      <c r="M55" s="313">
        <v>1</v>
      </c>
      <c r="N55" s="314">
        <v>96.84</v>
      </c>
    </row>
    <row r="56" spans="1:14" ht="14.4" customHeight="1" x14ac:dyDescent="0.3">
      <c r="A56" s="309" t="s">
        <v>350</v>
      </c>
      <c r="B56" s="310" t="s">
        <v>352</v>
      </c>
      <c r="C56" s="311" t="s">
        <v>358</v>
      </c>
      <c r="D56" s="312" t="s">
        <v>359</v>
      </c>
      <c r="E56" s="311" t="s">
        <v>353</v>
      </c>
      <c r="F56" s="312" t="s">
        <v>354</v>
      </c>
      <c r="G56" s="311" t="s">
        <v>362</v>
      </c>
      <c r="H56" s="311" t="s">
        <v>523</v>
      </c>
      <c r="I56" s="311" t="s">
        <v>426</v>
      </c>
      <c r="J56" s="311" t="s">
        <v>524</v>
      </c>
      <c r="K56" s="311"/>
      <c r="L56" s="313">
        <v>231.4981273386266</v>
      </c>
      <c r="M56" s="313">
        <v>9</v>
      </c>
      <c r="N56" s="314">
        <v>2083.4831460476394</v>
      </c>
    </row>
    <row r="57" spans="1:14" ht="14.4" customHeight="1" x14ac:dyDescent="0.3">
      <c r="A57" s="309" t="s">
        <v>350</v>
      </c>
      <c r="B57" s="310" t="s">
        <v>352</v>
      </c>
      <c r="C57" s="311" t="s">
        <v>358</v>
      </c>
      <c r="D57" s="312" t="s">
        <v>359</v>
      </c>
      <c r="E57" s="311" t="s">
        <v>353</v>
      </c>
      <c r="F57" s="312" t="s">
        <v>354</v>
      </c>
      <c r="G57" s="311" t="s">
        <v>362</v>
      </c>
      <c r="H57" s="311" t="s">
        <v>525</v>
      </c>
      <c r="I57" s="311" t="s">
        <v>426</v>
      </c>
      <c r="J57" s="311" t="s">
        <v>526</v>
      </c>
      <c r="K57" s="311"/>
      <c r="L57" s="313">
        <v>45.670539339760779</v>
      </c>
      <c r="M57" s="313">
        <v>4</v>
      </c>
      <c r="N57" s="314">
        <v>182.68215735904312</v>
      </c>
    </row>
    <row r="58" spans="1:14" ht="14.4" customHeight="1" x14ac:dyDescent="0.3">
      <c r="A58" s="309" t="s">
        <v>350</v>
      </c>
      <c r="B58" s="310" t="s">
        <v>352</v>
      </c>
      <c r="C58" s="311" t="s">
        <v>358</v>
      </c>
      <c r="D58" s="312" t="s">
        <v>359</v>
      </c>
      <c r="E58" s="311" t="s">
        <v>353</v>
      </c>
      <c r="F58" s="312" t="s">
        <v>354</v>
      </c>
      <c r="G58" s="311" t="s">
        <v>362</v>
      </c>
      <c r="H58" s="311" t="s">
        <v>527</v>
      </c>
      <c r="I58" s="311" t="s">
        <v>426</v>
      </c>
      <c r="J58" s="311" t="s">
        <v>528</v>
      </c>
      <c r="K58" s="311"/>
      <c r="L58" s="313">
        <v>37.813168235926462</v>
      </c>
      <c r="M58" s="313">
        <v>29</v>
      </c>
      <c r="N58" s="314">
        <v>1096.5818788418674</v>
      </c>
    </row>
    <row r="59" spans="1:14" ht="14.4" customHeight="1" x14ac:dyDescent="0.3">
      <c r="A59" s="309" t="s">
        <v>350</v>
      </c>
      <c r="B59" s="310" t="s">
        <v>352</v>
      </c>
      <c r="C59" s="311" t="s">
        <v>358</v>
      </c>
      <c r="D59" s="312" t="s">
        <v>359</v>
      </c>
      <c r="E59" s="311" t="s">
        <v>353</v>
      </c>
      <c r="F59" s="312" t="s">
        <v>354</v>
      </c>
      <c r="G59" s="311" t="s">
        <v>362</v>
      </c>
      <c r="H59" s="311" t="s">
        <v>529</v>
      </c>
      <c r="I59" s="311" t="s">
        <v>426</v>
      </c>
      <c r="J59" s="311" t="s">
        <v>530</v>
      </c>
      <c r="K59" s="311"/>
      <c r="L59" s="313">
        <v>89.048896431817894</v>
      </c>
      <c r="M59" s="313">
        <v>1</v>
      </c>
      <c r="N59" s="314">
        <v>89.048896431817894</v>
      </c>
    </row>
    <row r="60" spans="1:14" ht="14.4" customHeight="1" x14ac:dyDescent="0.3">
      <c r="A60" s="309" t="s">
        <v>350</v>
      </c>
      <c r="B60" s="310" t="s">
        <v>352</v>
      </c>
      <c r="C60" s="311" t="s">
        <v>358</v>
      </c>
      <c r="D60" s="312" t="s">
        <v>359</v>
      </c>
      <c r="E60" s="311" t="s">
        <v>353</v>
      </c>
      <c r="F60" s="312" t="s">
        <v>354</v>
      </c>
      <c r="G60" s="311" t="s">
        <v>362</v>
      </c>
      <c r="H60" s="311" t="s">
        <v>531</v>
      </c>
      <c r="I60" s="311" t="s">
        <v>532</v>
      </c>
      <c r="J60" s="311" t="s">
        <v>533</v>
      </c>
      <c r="K60" s="311" t="s">
        <v>534</v>
      </c>
      <c r="L60" s="313">
        <v>291.5</v>
      </c>
      <c r="M60" s="313">
        <v>1</v>
      </c>
      <c r="N60" s="314">
        <v>291.5</v>
      </c>
    </row>
    <row r="61" spans="1:14" ht="14.4" customHeight="1" x14ac:dyDescent="0.3">
      <c r="A61" s="309" t="s">
        <v>350</v>
      </c>
      <c r="B61" s="310" t="s">
        <v>352</v>
      </c>
      <c r="C61" s="311" t="s">
        <v>358</v>
      </c>
      <c r="D61" s="312" t="s">
        <v>359</v>
      </c>
      <c r="E61" s="311" t="s">
        <v>353</v>
      </c>
      <c r="F61" s="312" t="s">
        <v>354</v>
      </c>
      <c r="G61" s="311" t="s">
        <v>362</v>
      </c>
      <c r="H61" s="311" t="s">
        <v>535</v>
      </c>
      <c r="I61" s="311" t="s">
        <v>426</v>
      </c>
      <c r="J61" s="311" t="s">
        <v>536</v>
      </c>
      <c r="K61" s="311"/>
      <c r="L61" s="313">
        <v>50.116119433108217</v>
      </c>
      <c r="M61" s="313">
        <v>5</v>
      </c>
      <c r="N61" s="314">
        <v>250.58059716554109</v>
      </c>
    </row>
    <row r="62" spans="1:14" ht="14.4" customHeight="1" x14ac:dyDescent="0.3">
      <c r="A62" s="309" t="s">
        <v>350</v>
      </c>
      <c r="B62" s="310" t="s">
        <v>352</v>
      </c>
      <c r="C62" s="311" t="s">
        <v>358</v>
      </c>
      <c r="D62" s="312" t="s">
        <v>359</v>
      </c>
      <c r="E62" s="311" t="s">
        <v>353</v>
      </c>
      <c r="F62" s="312" t="s">
        <v>354</v>
      </c>
      <c r="G62" s="311" t="s">
        <v>362</v>
      </c>
      <c r="H62" s="311" t="s">
        <v>537</v>
      </c>
      <c r="I62" s="311" t="s">
        <v>426</v>
      </c>
      <c r="J62" s="311" t="s">
        <v>538</v>
      </c>
      <c r="K62" s="311"/>
      <c r="L62" s="313">
        <v>241.918800099858</v>
      </c>
      <c r="M62" s="313">
        <v>2</v>
      </c>
      <c r="N62" s="314">
        <v>483.83760019971601</v>
      </c>
    </row>
    <row r="63" spans="1:14" ht="14.4" customHeight="1" x14ac:dyDescent="0.3">
      <c r="A63" s="309" t="s">
        <v>350</v>
      </c>
      <c r="B63" s="310" t="s">
        <v>352</v>
      </c>
      <c r="C63" s="311" t="s">
        <v>358</v>
      </c>
      <c r="D63" s="312" t="s">
        <v>359</v>
      </c>
      <c r="E63" s="311" t="s">
        <v>353</v>
      </c>
      <c r="F63" s="312" t="s">
        <v>354</v>
      </c>
      <c r="G63" s="311" t="s">
        <v>362</v>
      </c>
      <c r="H63" s="311" t="s">
        <v>539</v>
      </c>
      <c r="I63" s="311" t="s">
        <v>426</v>
      </c>
      <c r="J63" s="311" t="s">
        <v>540</v>
      </c>
      <c r="K63" s="311"/>
      <c r="L63" s="313">
        <v>271.74872266779897</v>
      </c>
      <c r="M63" s="313">
        <v>1</v>
      </c>
      <c r="N63" s="314">
        <v>271.74872266779897</v>
      </c>
    </row>
    <row r="64" spans="1:14" ht="14.4" customHeight="1" x14ac:dyDescent="0.3">
      <c r="A64" s="309" t="s">
        <v>350</v>
      </c>
      <c r="B64" s="310" t="s">
        <v>352</v>
      </c>
      <c r="C64" s="311" t="s">
        <v>358</v>
      </c>
      <c r="D64" s="312" t="s">
        <v>359</v>
      </c>
      <c r="E64" s="311" t="s">
        <v>353</v>
      </c>
      <c r="F64" s="312" t="s">
        <v>354</v>
      </c>
      <c r="G64" s="311" t="s">
        <v>362</v>
      </c>
      <c r="H64" s="311" t="s">
        <v>541</v>
      </c>
      <c r="I64" s="311" t="s">
        <v>426</v>
      </c>
      <c r="J64" s="311" t="s">
        <v>542</v>
      </c>
      <c r="K64" s="311"/>
      <c r="L64" s="313">
        <v>44.625941022839882</v>
      </c>
      <c r="M64" s="313">
        <v>30</v>
      </c>
      <c r="N64" s="314">
        <v>1338.7782306851964</v>
      </c>
    </row>
    <row r="65" spans="1:14" ht="14.4" customHeight="1" x14ac:dyDescent="0.3">
      <c r="A65" s="309" t="s">
        <v>350</v>
      </c>
      <c r="B65" s="310" t="s">
        <v>352</v>
      </c>
      <c r="C65" s="311" t="s">
        <v>358</v>
      </c>
      <c r="D65" s="312" t="s">
        <v>359</v>
      </c>
      <c r="E65" s="311" t="s">
        <v>353</v>
      </c>
      <c r="F65" s="312" t="s">
        <v>354</v>
      </c>
      <c r="G65" s="311" t="s">
        <v>362</v>
      </c>
      <c r="H65" s="311" t="s">
        <v>543</v>
      </c>
      <c r="I65" s="311" t="s">
        <v>544</v>
      </c>
      <c r="J65" s="311" t="s">
        <v>545</v>
      </c>
      <c r="K65" s="311" t="s">
        <v>546</v>
      </c>
      <c r="L65" s="313">
        <v>47.93</v>
      </c>
      <c r="M65" s="313">
        <v>1</v>
      </c>
      <c r="N65" s="314">
        <v>47.93</v>
      </c>
    </row>
    <row r="66" spans="1:14" ht="14.4" customHeight="1" x14ac:dyDescent="0.3">
      <c r="A66" s="309" t="s">
        <v>350</v>
      </c>
      <c r="B66" s="310" t="s">
        <v>352</v>
      </c>
      <c r="C66" s="311" t="s">
        <v>358</v>
      </c>
      <c r="D66" s="312" t="s">
        <v>359</v>
      </c>
      <c r="E66" s="311" t="s">
        <v>353</v>
      </c>
      <c r="F66" s="312" t="s">
        <v>354</v>
      </c>
      <c r="G66" s="311" t="s">
        <v>362</v>
      </c>
      <c r="H66" s="311" t="s">
        <v>547</v>
      </c>
      <c r="I66" s="311" t="s">
        <v>426</v>
      </c>
      <c r="J66" s="311" t="s">
        <v>548</v>
      </c>
      <c r="K66" s="311" t="s">
        <v>517</v>
      </c>
      <c r="L66" s="313">
        <v>548.86767886183998</v>
      </c>
      <c r="M66" s="313">
        <v>1</v>
      </c>
      <c r="N66" s="314">
        <v>548.86767886183998</v>
      </c>
    </row>
    <row r="67" spans="1:14" ht="14.4" customHeight="1" x14ac:dyDescent="0.3">
      <c r="A67" s="309" t="s">
        <v>350</v>
      </c>
      <c r="B67" s="310" t="s">
        <v>352</v>
      </c>
      <c r="C67" s="311" t="s">
        <v>358</v>
      </c>
      <c r="D67" s="312" t="s">
        <v>359</v>
      </c>
      <c r="E67" s="311" t="s">
        <v>353</v>
      </c>
      <c r="F67" s="312" t="s">
        <v>354</v>
      </c>
      <c r="G67" s="311" t="s">
        <v>362</v>
      </c>
      <c r="H67" s="311" t="s">
        <v>549</v>
      </c>
      <c r="I67" s="311" t="s">
        <v>550</v>
      </c>
      <c r="J67" s="311" t="s">
        <v>551</v>
      </c>
      <c r="K67" s="311" t="s">
        <v>552</v>
      </c>
      <c r="L67" s="313">
        <v>613.04</v>
      </c>
      <c r="M67" s="313">
        <v>1</v>
      </c>
      <c r="N67" s="314">
        <v>613.04</v>
      </c>
    </row>
    <row r="68" spans="1:14" ht="14.4" customHeight="1" x14ac:dyDescent="0.3">
      <c r="A68" s="309" t="s">
        <v>350</v>
      </c>
      <c r="B68" s="310" t="s">
        <v>352</v>
      </c>
      <c r="C68" s="311" t="s">
        <v>358</v>
      </c>
      <c r="D68" s="312" t="s">
        <v>359</v>
      </c>
      <c r="E68" s="311" t="s">
        <v>353</v>
      </c>
      <c r="F68" s="312" t="s">
        <v>354</v>
      </c>
      <c r="G68" s="311" t="s">
        <v>362</v>
      </c>
      <c r="H68" s="311" t="s">
        <v>553</v>
      </c>
      <c r="I68" s="311" t="s">
        <v>554</v>
      </c>
      <c r="J68" s="311" t="s">
        <v>555</v>
      </c>
      <c r="K68" s="311" t="s">
        <v>556</v>
      </c>
      <c r="L68" s="313">
        <v>101.4973</v>
      </c>
      <c r="M68" s="313">
        <v>1</v>
      </c>
      <c r="N68" s="314">
        <v>101.4973</v>
      </c>
    </row>
    <row r="69" spans="1:14" ht="14.4" customHeight="1" x14ac:dyDescent="0.3">
      <c r="A69" s="309" t="s">
        <v>350</v>
      </c>
      <c r="B69" s="310" t="s">
        <v>352</v>
      </c>
      <c r="C69" s="311" t="s">
        <v>358</v>
      </c>
      <c r="D69" s="312" t="s">
        <v>359</v>
      </c>
      <c r="E69" s="311" t="s">
        <v>353</v>
      </c>
      <c r="F69" s="312" t="s">
        <v>354</v>
      </c>
      <c r="G69" s="311" t="s">
        <v>362</v>
      </c>
      <c r="H69" s="311" t="s">
        <v>557</v>
      </c>
      <c r="I69" s="311" t="s">
        <v>558</v>
      </c>
      <c r="J69" s="311" t="s">
        <v>378</v>
      </c>
      <c r="K69" s="311" t="s">
        <v>559</v>
      </c>
      <c r="L69" s="313">
        <v>81.867451198934745</v>
      </c>
      <c r="M69" s="313">
        <v>35</v>
      </c>
      <c r="N69" s="314">
        <v>2865.3607919627161</v>
      </c>
    </row>
    <row r="70" spans="1:14" ht="14.4" customHeight="1" x14ac:dyDescent="0.3">
      <c r="A70" s="309" t="s">
        <v>350</v>
      </c>
      <c r="B70" s="310" t="s">
        <v>352</v>
      </c>
      <c r="C70" s="311" t="s">
        <v>358</v>
      </c>
      <c r="D70" s="312" t="s">
        <v>359</v>
      </c>
      <c r="E70" s="311" t="s">
        <v>353</v>
      </c>
      <c r="F70" s="312" t="s">
        <v>354</v>
      </c>
      <c r="G70" s="311" t="s">
        <v>362</v>
      </c>
      <c r="H70" s="311" t="s">
        <v>560</v>
      </c>
      <c r="I70" s="311" t="s">
        <v>426</v>
      </c>
      <c r="J70" s="311" t="s">
        <v>561</v>
      </c>
      <c r="K70" s="311"/>
      <c r="L70" s="313">
        <v>75.586072150388375</v>
      </c>
      <c r="M70" s="313">
        <v>7</v>
      </c>
      <c r="N70" s="314">
        <v>529.10250505271858</v>
      </c>
    </row>
    <row r="71" spans="1:14" ht="14.4" customHeight="1" x14ac:dyDescent="0.3">
      <c r="A71" s="309" t="s">
        <v>350</v>
      </c>
      <c r="B71" s="310" t="s">
        <v>352</v>
      </c>
      <c r="C71" s="311" t="s">
        <v>358</v>
      </c>
      <c r="D71" s="312" t="s">
        <v>359</v>
      </c>
      <c r="E71" s="311" t="s">
        <v>353</v>
      </c>
      <c r="F71" s="312" t="s">
        <v>354</v>
      </c>
      <c r="G71" s="311" t="s">
        <v>362</v>
      </c>
      <c r="H71" s="311" t="s">
        <v>562</v>
      </c>
      <c r="I71" s="311" t="s">
        <v>426</v>
      </c>
      <c r="J71" s="311" t="s">
        <v>563</v>
      </c>
      <c r="K71" s="311" t="s">
        <v>564</v>
      </c>
      <c r="L71" s="313">
        <v>97.501702616868371</v>
      </c>
      <c r="M71" s="313">
        <v>110</v>
      </c>
      <c r="N71" s="314">
        <v>10725.18728785552</v>
      </c>
    </row>
    <row r="72" spans="1:14" ht="14.4" customHeight="1" x14ac:dyDescent="0.3">
      <c r="A72" s="309" t="s">
        <v>350</v>
      </c>
      <c r="B72" s="310" t="s">
        <v>352</v>
      </c>
      <c r="C72" s="311" t="s">
        <v>358</v>
      </c>
      <c r="D72" s="312" t="s">
        <v>359</v>
      </c>
      <c r="E72" s="311" t="s">
        <v>353</v>
      </c>
      <c r="F72" s="312" t="s">
        <v>354</v>
      </c>
      <c r="G72" s="311" t="s">
        <v>362</v>
      </c>
      <c r="H72" s="311" t="s">
        <v>565</v>
      </c>
      <c r="I72" s="311" t="s">
        <v>426</v>
      </c>
      <c r="J72" s="311" t="s">
        <v>566</v>
      </c>
      <c r="K72" s="311"/>
      <c r="L72" s="313">
        <v>52.7623004342881</v>
      </c>
      <c r="M72" s="313">
        <v>1</v>
      </c>
      <c r="N72" s="314">
        <v>52.7623004342881</v>
      </c>
    </row>
    <row r="73" spans="1:14" ht="14.4" customHeight="1" x14ac:dyDescent="0.3">
      <c r="A73" s="309" t="s">
        <v>350</v>
      </c>
      <c r="B73" s="310" t="s">
        <v>352</v>
      </c>
      <c r="C73" s="311" t="s">
        <v>358</v>
      </c>
      <c r="D73" s="312" t="s">
        <v>359</v>
      </c>
      <c r="E73" s="311" t="s">
        <v>353</v>
      </c>
      <c r="F73" s="312" t="s">
        <v>354</v>
      </c>
      <c r="G73" s="311" t="s">
        <v>362</v>
      </c>
      <c r="H73" s="311" t="s">
        <v>567</v>
      </c>
      <c r="I73" s="311" t="s">
        <v>426</v>
      </c>
      <c r="J73" s="311" t="s">
        <v>568</v>
      </c>
      <c r="K73" s="311"/>
      <c r="L73" s="313">
        <v>258.95206855212734</v>
      </c>
      <c r="M73" s="313">
        <v>6</v>
      </c>
      <c r="N73" s="314">
        <v>1553.7124113127641</v>
      </c>
    </row>
    <row r="74" spans="1:14" ht="14.4" customHeight="1" x14ac:dyDescent="0.3">
      <c r="A74" s="309" t="s">
        <v>350</v>
      </c>
      <c r="B74" s="310" t="s">
        <v>352</v>
      </c>
      <c r="C74" s="311" t="s">
        <v>358</v>
      </c>
      <c r="D74" s="312" t="s">
        <v>359</v>
      </c>
      <c r="E74" s="311" t="s">
        <v>353</v>
      </c>
      <c r="F74" s="312" t="s">
        <v>354</v>
      </c>
      <c r="G74" s="311" t="s">
        <v>362</v>
      </c>
      <c r="H74" s="311" t="s">
        <v>569</v>
      </c>
      <c r="I74" s="311" t="s">
        <v>426</v>
      </c>
      <c r="J74" s="311" t="s">
        <v>570</v>
      </c>
      <c r="K74" s="311"/>
      <c r="L74" s="313">
        <v>70.974083497342804</v>
      </c>
      <c r="M74" s="313">
        <v>5</v>
      </c>
      <c r="N74" s="314">
        <v>354.87041748671402</v>
      </c>
    </row>
    <row r="75" spans="1:14" ht="14.4" customHeight="1" x14ac:dyDescent="0.3">
      <c r="A75" s="309" t="s">
        <v>350</v>
      </c>
      <c r="B75" s="310" t="s">
        <v>352</v>
      </c>
      <c r="C75" s="311" t="s">
        <v>358</v>
      </c>
      <c r="D75" s="312" t="s">
        <v>359</v>
      </c>
      <c r="E75" s="311" t="s">
        <v>353</v>
      </c>
      <c r="F75" s="312" t="s">
        <v>354</v>
      </c>
      <c r="G75" s="311" t="s">
        <v>362</v>
      </c>
      <c r="H75" s="311" t="s">
        <v>571</v>
      </c>
      <c r="I75" s="311" t="s">
        <v>426</v>
      </c>
      <c r="J75" s="311" t="s">
        <v>572</v>
      </c>
      <c r="K75" s="311"/>
      <c r="L75" s="313">
        <v>101.64</v>
      </c>
      <c r="M75" s="313">
        <v>1</v>
      </c>
      <c r="N75" s="314">
        <v>101.64</v>
      </c>
    </row>
    <row r="76" spans="1:14" ht="14.4" customHeight="1" x14ac:dyDescent="0.3">
      <c r="A76" s="309" t="s">
        <v>350</v>
      </c>
      <c r="B76" s="310" t="s">
        <v>352</v>
      </c>
      <c r="C76" s="311" t="s">
        <v>358</v>
      </c>
      <c r="D76" s="312" t="s">
        <v>359</v>
      </c>
      <c r="E76" s="311" t="s">
        <v>353</v>
      </c>
      <c r="F76" s="312" t="s">
        <v>354</v>
      </c>
      <c r="G76" s="311" t="s">
        <v>362</v>
      </c>
      <c r="H76" s="311" t="s">
        <v>573</v>
      </c>
      <c r="I76" s="311" t="s">
        <v>574</v>
      </c>
      <c r="J76" s="311" t="s">
        <v>575</v>
      </c>
      <c r="K76" s="311" t="s">
        <v>576</v>
      </c>
      <c r="L76" s="313">
        <v>278.64885787413698</v>
      </c>
      <c r="M76" s="313">
        <v>2</v>
      </c>
      <c r="N76" s="314">
        <v>557.29771574827396</v>
      </c>
    </row>
    <row r="77" spans="1:14" ht="14.4" customHeight="1" x14ac:dyDescent="0.3">
      <c r="A77" s="309" t="s">
        <v>350</v>
      </c>
      <c r="B77" s="310" t="s">
        <v>352</v>
      </c>
      <c r="C77" s="311" t="s">
        <v>358</v>
      </c>
      <c r="D77" s="312" t="s">
        <v>359</v>
      </c>
      <c r="E77" s="311" t="s">
        <v>353</v>
      </c>
      <c r="F77" s="312" t="s">
        <v>354</v>
      </c>
      <c r="G77" s="311" t="s">
        <v>362</v>
      </c>
      <c r="H77" s="311" t="s">
        <v>577</v>
      </c>
      <c r="I77" s="311" t="s">
        <v>578</v>
      </c>
      <c r="J77" s="311" t="s">
        <v>579</v>
      </c>
      <c r="K77" s="311" t="s">
        <v>580</v>
      </c>
      <c r="L77" s="313">
        <v>421.94963204868418</v>
      </c>
      <c r="M77" s="313">
        <v>10</v>
      </c>
      <c r="N77" s="314">
        <v>4219.4963204868418</v>
      </c>
    </row>
    <row r="78" spans="1:14" ht="14.4" customHeight="1" x14ac:dyDescent="0.3">
      <c r="A78" s="309" t="s">
        <v>350</v>
      </c>
      <c r="B78" s="310" t="s">
        <v>352</v>
      </c>
      <c r="C78" s="311" t="s">
        <v>358</v>
      </c>
      <c r="D78" s="312" t="s">
        <v>359</v>
      </c>
      <c r="E78" s="311" t="s">
        <v>353</v>
      </c>
      <c r="F78" s="312" t="s">
        <v>354</v>
      </c>
      <c r="G78" s="311" t="s">
        <v>362</v>
      </c>
      <c r="H78" s="311" t="s">
        <v>581</v>
      </c>
      <c r="I78" s="311" t="s">
        <v>582</v>
      </c>
      <c r="J78" s="311" t="s">
        <v>583</v>
      </c>
      <c r="K78" s="311" t="s">
        <v>584</v>
      </c>
      <c r="L78" s="313">
        <v>202.70012729549072</v>
      </c>
      <c r="M78" s="313">
        <v>11</v>
      </c>
      <c r="N78" s="314">
        <v>2229.7014002503979</v>
      </c>
    </row>
    <row r="79" spans="1:14" ht="14.4" customHeight="1" x14ac:dyDescent="0.3">
      <c r="A79" s="309" t="s">
        <v>350</v>
      </c>
      <c r="B79" s="310" t="s">
        <v>352</v>
      </c>
      <c r="C79" s="311" t="s">
        <v>358</v>
      </c>
      <c r="D79" s="312" t="s">
        <v>359</v>
      </c>
      <c r="E79" s="311" t="s">
        <v>353</v>
      </c>
      <c r="F79" s="312" t="s">
        <v>354</v>
      </c>
      <c r="G79" s="311" t="s">
        <v>362</v>
      </c>
      <c r="H79" s="311" t="s">
        <v>585</v>
      </c>
      <c r="I79" s="311" t="s">
        <v>426</v>
      </c>
      <c r="J79" s="311" t="s">
        <v>586</v>
      </c>
      <c r="K79" s="311"/>
      <c r="L79" s="313">
        <v>199.050414062676</v>
      </c>
      <c r="M79" s="313">
        <v>5</v>
      </c>
      <c r="N79" s="314">
        <v>995.25207031338005</v>
      </c>
    </row>
    <row r="80" spans="1:14" ht="14.4" customHeight="1" x14ac:dyDescent="0.3">
      <c r="A80" s="309" t="s">
        <v>350</v>
      </c>
      <c r="B80" s="310" t="s">
        <v>352</v>
      </c>
      <c r="C80" s="311" t="s">
        <v>358</v>
      </c>
      <c r="D80" s="312" t="s">
        <v>359</v>
      </c>
      <c r="E80" s="311" t="s">
        <v>353</v>
      </c>
      <c r="F80" s="312" t="s">
        <v>354</v>
      </c>
      <c r="G80" s="311" t="s">
        <v>362</v>
      </c>
      <c r="H80" s="311" t="s">
        <v>587</v>
      </c>
      <c r="I80" s="311" t="s">
        <v>426</v>
      </c>
      <c r="J80" s="311" t="s">
        <v>588</v>
      </c>
      <c r="K80" s="311"/>
      <c r="L80" s="313">
        <v>102.81</v>
      </c>
      <c r="M80" s="313">
        <v>1</v>
      </c>
      <c r="N80" s="314">
        <v>102.81</v>
      </c>
    </row>
    <row r="81" spans="1:14" ht="14.4" customHeight="1" x14ac:dyDescent="0.3">
      <c r="A81" s="309" t="s">
        <v>350</v>
      </c>
      <c r="B81" s="310" t="s">
        <v>352</v>
      </c>
      <c r="C81" s="311" t="s">
        <v>358</v>
      </c>
      <c r="D81" s="312" t="s">
        <v>359</v>
      </c>
      <c r="E81" s="311" t="s">
        <v>353</v>
      </c>
      <c r="F81" s="312" t="s">
        <v>354</v>
      </c>
      <c r="G81" s="311" t="s">
        <v>362</v>
      </c>
      <c r="H81" s="311" t="s">
        <v>589</v>
      </c>
      <c r="I81" s="311" t="s">
        <v>426</v>
      </c>
      <c r="J81" s="311" t="s">
        <v>590</v>
      </c>
      <c r="K81" s="311"/>
      <c r="L81" s="313">
        <v>99.779942176308765</v>
      </c>
      <c r="M81" s="313">
        <v>4</v>
      </c>
      <c r="N81" s="314">
        <v>399.11976870523506</v>
      </c>
    </row>
    <row r="82" spans="1:14" ht="14.4" customHeight="1" x14ac:dyDescent="0.3">
      <c r="A82" s="309" t="s">
        <v>350</v>
      </c>
      <c r="B82" s="310" t="s">
        <v>352</v>
      </c>
      <c r="C82" s="311" t="s">
        <v>358</v>
      </c>
      <c r="D82" s="312" t="s">
        <v>359</v>
      </c>
      <c r="E82" s="311" t="s">
        <v>353</v>
      </c>
      <c r="F82" s="312" t="s">
        <v>354</v>
      </c>
      <c r="G82" s="311" t="s">
        <v>362</v>
      </c>
      <c r="H82" s="311" t="s">
        <v>591</v>
      </c>
      <c r="I82" s="311" t="s">
        <v>426</v>
      </c>
      <c r="J82" s="311" t="s">
        <v>592</v>
      </c>
      <c r="K82" s="311"/>
      <c r="L82" s="313">
        <v>55.025607182889992</v>
      </c>
      <c r="M82" s="313">
        <v>16</v>
      </c>
      <c r="N82" s="314">
        <v>880.40971492623987</v>
      </c>
    </row>
    <row r="83" spans="1:14" ht="14.4" customHeight="1" x14ac:dyDescent="0.3">
      <c r="A83" s="309" t="s">
        <v>350</v>
      </c>
      <c r="B83" s="310" t="s">
        <v>352</v>
      </c>
      <c r="C83" s="311" t="s">
        <v>358</v>
      </c>
      <c r="D83" s="312" t="s">
        <v>359</v>
      </c>
      <c r="E83" s="311" t="s">
        <v>353</v>
      </c>
      <c r="F83" s="312" t="s">
        <v>354</v>
      </c>
      <c r="G83" s="311" t="s">
        <v>362</v>
      </c>
      <c r="H83" s="311" t="s">
        <v>593</v>
      </c>
      <c r="I83" s="311" t="s">
        <v>426</v>
      </c>
      <c r="J83" s="311" t="s">
        <v>594</v>
      </c>
      <c r="K83" s="311"/>
      <c r="L83" s="313">
        <v>92.390323993460726</v>
      </c>
      <c r="M83" s="313">
        <v>66</v>
      </c>
      <c r="N83" s="314">
        <v>6097.7613835684078</v>
      </c>
    </row>
    <row r="84" spans="1:14" ht="14.4" customHeight="1" x14ac:dyDescent="0.3">
      <c r="A84" s="309" t="s">
        <v>350</v>
      </c>
      <c r="B84" s="310" t="s">
        <v>352</v>
      </c>
      <c r="C84" s="311" t="s">
        <v>358</v>
      </c>
      <c r="D84" s="312" t="s">
        <v>359</v>
      </c>
      <c r="E84" s="311" t="s">
        <v>353</v>
      </c>
      <c r="F84" s="312" t="s">
        <v>354</v>
      </c>
      <c r="G84" s="311" t="s">
        <v>362</v>
      </c>
      <c r="H84" s="311" t="s">
        <v>595</v>
      </c>
      <c r="I84" s="311" t="s">
        <v>426</v>
      </c>
      <c r="J84" s="311" t="s">
        <v>596</v>
      </c>
      <c r="K84" s="311"/>
      <c r="L84" s="313">
        <v>117.60239568104915</v>
      </c>
      <c r="M84" s="313">
        <v>20</v>
      </c>
      <c r="N84" s="314">
        <v>2352.0479136209829</v>
      </c>
    </row>
    <row r="85" spans="1:14" ht="14.4" customHeight="1" x14ac:dyDescent="0.3">
      <c r="A85" s="309" t="s">
        <v>350</v>
      </c>
      <c r="B85" s="310" t="s">
        <v>352</v>
      </c>
      <c r="C85" s="311" t="s">
        <v>358</v>
      </c>
      <c r="D85" s="312" t="s">
        <v>359</v>
      </c>
      <c r="E85" s="311" t="s">
        <v>353</v>
      </c>
      <c r="F85" s="312" t="s">
        <v>354</v>
      </c>
      <c r="G85" s="311" t="s">
        <v>362</v>
      </c>
      <c r="H85" s="311" t="s">
        <v>597</v>
      </c>
      <c r="I85" s="311" t="s">
        <v>426</v>
      </c>
      <c r="J85" s="311" t="s">
        <v>598</v>
      </c>
      <c r="K85" s="311"/>
      <c r="L85" s="313">
        <v>97.879838469790784</v>
      </c>
      <c r="M85" s="313">
        <v>10</v>
      </c>
      <c r="N85" s="314">
        <v>978.79838469790786</v>
      </c>
    </row>
    <row r="86" spans="1:14" ht="14.4" customHeight="1" x14ac:dyDescent="0.3">
      <c r="A86" s="309" t="s">
        <v>350</v>
      </c>
      <c r="B86" s="310" t="s">
        <v>352</v>
      </c>
      <c r="C86" s="311" t="s">
        <v>358</v>
      </c>
      <c r="D86" s="312" t="s">
        <v>359</v>
      </c>
      <c r="E86" s="311" t="s">
        <v>353</v>
      </c>
      <c r="F86" s="312" t="s">
        <v>354</v>
      </c>
      <c r="G86" s="311" t="s">
        <v>362</v>
      </c>
      <c r="H86" s="311" t="s">
        <v>599</v>
      </c>
      <c r="I86" s="311" t="s">
        <v>426</v>
      </c>
      <c r="J86" s="311" t="s">
        <v>600</v>
      </c>
      <c r="K86" s="311"/>
      <c r="L86" s="313">
        <v>131.65510987738747</v>
      </c>
      <c r="M86" s="313">
        <v>7</v>
      </c>
      <c r="N86" s="314">
        <v>921.58576914171226</v>
      </c>
    </row>
    <row r="87" spans="1:14" ht="14.4" customHeight="1" x14ac:dyDescent="0.3">
      <c r="A87" s="309" t="s">
        <v>350</v>
      </c>
      <c r="B87" s="310" t="s">
        <v>352</v>
      </c>
      <c r="C87" s="311" t="s">
        <v>358</v>
      </c>
      <c r="D87" s="312" t="s">
        <v>359</v>
      </c>
      <c r="E87" s="311" t="s">
        <v>353</v>
      </c>
      <c r="F87" s="312" t="s">
        <v>354</v>
      </c>
      <c r="G87" s="311" t="s">
        <v>362</v>
      </c>
      <c r="H87" s="311" t="s">
        <v>601</v>
      </c>
      <c r="I87" s="311" t="s">
        <v>426</v>
      </c>
      <c r="J87" s="311" t="s">
        <v>602</v>
      </c>
      <c r="K87" s="311"/>
      <c r="L87" s="313">
        <v>96.627271296020908</v>
      </c>
      <c r="M87" s="313">
        <v>26</v>
      </c>
      <c r="N87" s="314">
        <v>2512.3090536965437</v>
      </c>
    </row>
    <row r="88" spans="1:14" ht="14.4" customHeight="1" x14ac:dyDescent="0.3">
      <c r="A88" s="309" t="s">
        <v>350</v>
      </c>
      <c r="B88" s="310" t="s">
        <v>352</v>
      </c>
      <c r="C88" s="311" t="s">
        <v>358</v>
      </c>
      <c r="D88" s="312" t="s">
        <v>359</v>
      </c>
      <c r="E88" s="311" t="s">
        <v>353</v>
      </c>
      <c r="F88" s="312" t="s">
        <v>354</v>
      </c>
      <c r="G88" s="311" t="s">
        <v>362</v>
      </c>
      <c r="H88" s="311" t="s">
        <v>603</v>
      </c>
      <c r="I88" s="311" t="s">
        <v>426</v>
      </c>
      <c r="J88" s="311" t="s">
        <v>604</v>
      </c>
      <c r="K88" s="311"/>
      <c r="L88" s="313">
        <v>51.094092977107934</v>
      </c>
      <c r="M88" s="313">
        <v>56</v>
      </c>
      <c r="N88" s="314">
        <v>2861.2692067180442</v>
      </c>
    </row>
    <row r="89" spans="1:14" ht="14.4" customHeight="1" x14ac:dyDescent="0.3">
      <c r="A89" s="309" t="s">
        <v>350</v>
      </c>
      <c r="B89" s="310" t="s">
        <v>352</v>
      </c>
      <c r="C89" s="311" t="s">
        <v>358</v>
      </c>
      <c r="D89" s="312" t="s">
        <v>359</v>
      </c>
      <c r="E89" s="311" t="s">
        <v>353</v>
      </c>
      <c r="F89" s="312" t="s">
        <v>354</v>
      </c>
      <c r="G89" s="311" t="s">
        <v>362</v>
      </c>
      <c r="H89" s="311" t="s">
        <v>605</v>
      </c>
      <c r="I89" s="311" t="s">
        <v>426</v>
      </c>
      <c r="J89" s="311" t="s">
        <v>606</v>
      </c>
      <c r="K89" s="311"/>
      <c r="L89" s="313">
        <v>58.531379698327086</v>
      </c>
      <c r="M89" s="313">
        <v>19</v>
      </c>
      <c r="N89" s="314">
        <v>1112.0962142682147</v>
      </c>
    </row>
    <row r="90" spans="1:14" ht="14.4" customHeight="1" x14ac:dyDescent="0.3">
      <c r="A90" s="309" t="s">
        <v>350</v>
      </c>
      <c r="B90" s="310" t="s">
        <v>352</v>
      </c>
      <c r="C90" s="311" t="s">
        <v>358</v>
      </c>
      <c r="D90" s="312" t="s">
        <v>359</v>
      </c>
      <c r="E90" s="311" t="s">
        <v>353</v>
      </c>
      <c r="F90" s="312" t="s">
        <v>354</v>
      </c>
      <c r="G90" s="311" t="s">
        <v>362</v>
      </c>
      <c r="H90" s="311" t="s">
        <v>607</v>
      </c>
      <c r="I90" s="311" t="s">
        <v>426</v>
      </c>
      <c r="J90" s="311" t="s">
        <v>608</v>
      </c>
      <c r="K90" s="311"/>
      <c r="L90" s="313">
        <v>62.573103999991105</v>
      </c>
      <c r="M90" s="313">
        <v>2</v>
      </c>
      <c r="N90" s="314">
        <v>125.14620799998221</v>
      </c>
    </row>
    <row r="91" spans="1:14" ht="14.4" customHeight="1" x14ac:dyDescent="0.3">
      <c r="A91" s="309" t="s">
        <v>350</v>
      </c>
      <c r="B91" s="310" t="s">
        <v>352</v>
      </c>
      <c r="C91" s="311" t="s">
        <v>358</v>
      </c>
      <c r="D91" s="312" t="s">
        <v>359</v>
      </c>
      <c r="E91" s="311" t="s">
        <v>353</v>
      </c>
      <c r="F91" s="312" t="s">
        <v>354</v>
      </c>
      <c r="G91" s="311" t="s">
        <v>362</v>
      </c>
      <c r="H91" s="311" t="s">
        <v>609</v>
      </c>
      <c r="I91" s="311" t="s">
        <v>426</v>
      </c>
      <c r="J91" s="311" t="s">
        <v>610</v>
      </c>
      <c r="K91" s="311"/>
      <c r="L91" s="313">
        <v>90.690485706902621</v>
      </c>
      <c r="M91" s="313">
        <v>23</v>
      </c>
      <c r="N91" s="314">
        <v>2085.8811712587603</v>
      </c>
    </row>
    <row r="92" spans="1:14" ht="14.4" customHeight="1" x14ac:dyDescent="0.3">
      <c r="A92" s="309" t="s">
        <v>350</v>
      </c>
      <c r="B92" s="310" t="s">
        <v>352</v>
      </c>
      <c r="C92" s="311" t="s">
        <v>358</v>
      </c>
      <c r="D92" s="312" t="s">
        <v>359</v>
      </c>
      <c r="E92" s="311" t="s">
        <v>353</v>
      </c>
      <c r="F92" s="312" t="s">
        <v>354</v>
      </c>
      <c r="G92" s="311" t="s">
        <v>362</v>
      </c>
      <c r="H92" s="311" t="s">
        <v>611</v>
      </c>
      <c r="I92" s="311" t="s">
        <v>426</v>
      </c>
      <c r="J92" s="311" t="s">
        <v>612</v>
      </c>
      <c r="K92" s="311" t="s">
        <v>564</v>
      </c>
      <c r="L92" s="313">
        <v>91.055126147476201</v>
      </c>
      <c r="M92" s="313">
        <v>71</v>
      </c>
      <c r="N92" s="314">
        <v>6464.9139564708103</v>
      </c>
    </row>
    <row r="93" spans="1:14" ht="14.4" customHeight="1" x14ac:dyDescent="0.3">
      <c r="A93" s="309" t="s">
        <v>350</v>
      </c>
      <c r="B93" s="310" t="s">
        <v>352</v>
      </c>
      <c r="C93" s="311" t="s">
        <v>358</v>
      </c>
      <c r="D93" s="312" t="s">
        <v>359</v>
      </c>
      <c r="E93" s="311" t="s">
        <v>353</v>
      </c>
      <c r="F93" s="312" t="s">
        <v>354</v>
      </c>
      <c r="G93" s="311" t="s">
        <v>362</v>
      </c>
      <c r="H93" s="311" t="s">
        <v>613</v>
      </c>
      <c r="I93" s="311" t="s">
        <v>426</v>
      </c>
      <c r="J93" s="311" t="s">
        <v>614</v>
      </c>
      <c r="K93" s="311" t="s">
        <v>564</v>
      </c>
      <c r="L93" s="313">
        <v>84.61867027941355</v>
      </c>
      <c r="M93" s="313">
        <v>47</v>
      </c>
      <c r="N93" s="314">
        <v>3977.077503132437</v>
      </c>
    </row>
    <row r="94" spans="1:14" ht="14.4" customHeight="1" x14ac:dyDescent="0.3">
      <c r="A94" s="309" t="s">
        <v>350</v>
      </c>
      <c r="B94" s="310" t="s">
        <v>352</v>
      </c>
      <c r="C94" s="311" t="s">
        <v>358</v>
      </c>
      <c r="D94" s="312" t="s">
        <v>359</v>
      </c>
      <c r="E94" s="311" t="s">
        <v>353</v>
      </c>
      <c r="F94" s="312" t="s">
        <v>354</v>
      </c>
      <c r="G94" s="311" t="s">
        <v>362</v>
      </c>
      <c r="H94" s="311" t="s">
        <v>615</v>
      </c>
      <c r="I94" s="311" t="s">
        <v>426</v>
      </c>
      <c r="J94" s="311" t="s">
        <v>616</v>
      </c>
      <c r="K94" s="311"/>
      <c r="L94" s="313">
        <v>175.24238836675849</v>
      </c>
      <c r="M94" s="313">
        <v>125</v>
      </c>
      <c r="N94" s="314">
        <v>21905.298545844813</v>
      </c>
    </row>
    <row r="95" spans="1:14" ht="14.4" customHeight="1" x14ac:dyDescent="0.3">
      <c r="A95" s="309" t="s">
        <v>350</v>
      </c>
      <c r="B95" s="310" t="s">
        <v>352</v>
      </c>
      <c r="C95" s="311" t="s">
        <v>358</v>
      </c>
      <c r="D95" s="312" t="s">
        <v>359</v>
      </c>
      <c r="E95" s="311" t="s">
        <v>353</v>
      </c>
      <c r="F95" s="312" t="s">
        <v>354</v>
      </c>
      <c r="G95" s="311" t="s">
        <v>617</v>
      </c>
      <c r="H95" s="311" t="s">
        <v>618</v>
      </c>
      <c r="I95" s="311" t="s">
        <v>619</v>
      </c>
      <c r="J95" s="311" t="s">
        <v>620</v>
      </c>
      <c r="K95" s="311" t="s">
        <v>621</v>
      </c>
      <c r="L95" s="313">
        <v>108.92</v>
      </c>
      <c r="M95" s="313">
        <v>1</v>
      </c>
      <c r="N95" s="314">
        <v>108.92</v>
      </c>
    </row>
    <row r="96" spans="1:14" ht="14.4" customHeight="1" x14ac:dyDescent="0.3">
      <c r="A96" s="309" t="s">
        <v>350</v>
      </c>
      <c r="B96" s="310" t="s">
        <v>352</v>
      </c>
      <c r="C96" s="311" t="s">
        <v>358</v>
      </c>
      <c r="D96" s="312" t="s">
        <v>359</v>
      </c>
      <c r="E96" s="311" t="s">
        <v>355</v>
      </c>
      <c r="F96" s="312" t="s">
        <v>356</v>
      </c>
      <c r="G96" s="311" t="s">
        <v>362</v>
      </c>
      <c r="H96" s="311" t="s">
        <v>622</v>
      </c>
      <c r="I96" s="311" t="s">
        <v>623</v>
      </c>
      <c r="J96" s="311" t="s">
        <v>624</v>
      </c>
      <c r="K96" s="311" t="s">
        <v>625</v>
      </c>
      <c r="L96" s="313">
        <v>37.689968302515148</v>
      </c>
      <c r="M96" s="313">
        <v>2</v>
      </c>
      <c r="N96" s="314">
        <v>75.379936605030295</v>
      </c>
    </row>
    <row r="97" spans="1:14" ht="14.4" customHeight="1" x14ac:dyDescent="0.3">
      <c r="A97" s="309" t="s">
        <v>350</v>
      </c>
      <c r="B97" s="310" t="s">
        <v>352</v>
      </c>
      <c r="C97" s="311" t="s">
        <v>358</v>
      </c>
      <c r="D97" s="312" t="s">
        <v>359</v>
      </c>
      <c r="E97" s="311" t="s">
        <v>355</v>
      </c>
      <c r="F97" s="312" t="s">
        <v>356</v>
      </c>
      <c r="G97" s="311" t="s">
        <v>617</v>
      </c>
      <c r="H97" s="311" t="s">
        <v>626</v>
      </c>
      <c r="I97" s="311" t="s">
        <v>627</v>
      </c>
      <c r="J97" s="311" t="s">
        <v>628</v>
      </c>
      <c r="K97" s="311" t="s">
        <v>629</v>
      </c>
      <c r="L97" s="313">
        <v>264.44340751748092</v>
      </c>
      <c r="M97" s="313">
        <v>12</v>
      </c>
      <c r="N97" s="314">
        <v>3173.3208902097713</v>
      </c>
    </row>
    <row r="98" spans="1:14" ht="14.4" customHeight="1" thickBot="1" x14ac:dyDescent="0.35">
      <c r="A98" s="315" t="s">
        <v>350</v>
      </c>
      <c r="B98" s="316" t="s">
        <v>352</v>
      </c>
      <c r="C98" s="317" t="s">
        <v>358</v>
      </c>
      <c r="D98" s="318" t="s">
        <v>359</v>
      </c>
      <c r="E98" s="317" t="s">
        <v>355</v>
      </c>
      <c r="F98" s="318" t="s">
        <v>356</v>
      </c>
      <c r="G98" s="317" t="s">
        <v>617</v>
      </c>
      <c r="H98" s="317" t="s">
        <v>630</v>
      </c>
      <c r="I98" s="317" t="s">
        <v>631</v>
      </c>
      <c r="J98" s="317" t="s">
        <v>632</v>
      </c>
      <c r="K98" s="317" t="s">
        <v>633</v>
      </c>
      <c r="L98" s="319">
        <v>104.42060007054</v>
      </c>
      <c r="M98" s="319">
        <v>2</v>
      </c>
      <c r="N98" s="320">
        <v>208.84120014108001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11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65" customWidth="1"/>
    <col min="2" max="2" width="10" style="93" customWidth="1"/>
    <col min="3" max="3" width="5.5546875" style="86" customWidth="1"/>
    <col min="4" max="4" width="10" style="93" customWidth="1"/>
    <col min="5" max="5" width="5.5546875" style="86" customWidth="1"/>
    <col min="6" max="6" width="10" style="93" customWidth="1"/>
    <col min="7" max="16384" width="8.88671875" style="65"/>
  </cols>
  <sheetData>
    <row r="1" spans="1:6" ht="18.600000000000001" customHeight="1" thickBot="1" x14ac:dyDescent="0.4">
      <c r="A1" s="246" t="s">
        <v>635</v>
      </c>
      <c r="B1" s="246"/>
      <c r="C1" s="246"/>
      <c r="D1" s="246"/>
      <c r="E1" s="246"/>
      <c r="F1" s="246"/>
    </row>
    <row r="2" spans="1:6" ht="14.4" customHeight="1" thickBot="1" x14ac:dyDescent="0.35">
      <c r="A2" s="270" t="s">
        <v>162</v>
      </c>
      <c r="B2" s="88"/>
      <c r="C2" s="89"/>
      <c r="D2" s="90"/>
      <c r="E2" s="89"/>
      <c r="F2" s="90"/>
    </row>
    <row r="3" spans="1:6" ht="14.4" customHeight="1" thickBot="1" x14ac:dyDescent="0.35">
      <c r="A3" s="141"/>
      <c r="B3" s="247" t="s">
        <v>135</v>
      </c>
      <c r="C3" s="248"/>
      <c r="D3" s="249" t="s">
        <v>134</v>
      </c>
      <c r="E3" s="248"/>
      <c r="F3" s="104" t="s">
        <v>6</v>
      </c>
    </row>
    <row r="4" spans="1:6" ht="14.4" customHeight="1" thickBot="1" x14ac:dyDescent="0.35">
      <c r="A4" s="321" t="s">
        <v>151</v>
      </c>
      <c r="B4" s="322" t="s">
        <v>17</v>
      </c>
      <c r="C4" s="323" t="s">
        <v>5</v>
      </c>
      <c r="D4" s="322" t="s">
        <v>17</v>
      </c>
      <c r="E4" s="323" t="s">
        <v>5</v>
      </c>
      <c r="F4" s="324" t="s">
        <v>17</v>
      </c>
    </row>
    <row r="5" spans="1:6" ht="14.4" customHeight="1" thickBot="1" x14ac:dyDescent="0.35">
      <c r="A5" s="332" t="s">
        <v>634</v>
      </c>
      <c r="B5" s="301"/>
      <c r="C5" s="325">
        <v>0</v>
      </c>
      <c r="D5" s="301">
        <v>3907.9820903508507</v>
      </c>
      <c r="E5" s="325">
        <v>1</v>
      </c>
      <c r="F5" s="302">
        <v>3907.9820903508507</v>
      </c>
    </row>
    <row r="6" spans="1:6" ht="14.4" customHeight="1" thickBot="1" x14ac:dyDescent="0.35">
      <c r="A6" s="328" t="s">
        <v>6</v>
      </c>
      <c r="B6" s="329"/>
      <c r="C6" s="330">
        <v>0</v>
      </c>
      <c r="D6" s="329">
        <v>3907.9820903508507</v>
      </c>
      <c r="E6" s="330">
        <v>1</v>
      </c>
      <c r="F6" s="331">
        <v>3907.9820903508507</v>
      </c>
    </row>
    <row r="7" spans="1:6" ht="14.4" customHeight="1" thickBot="1" x14ac:dyDescent="0.35"/>
    <row r="8" spans="1:6" ht="14.4" customHeight="1" x14ac:dyDescent="0.3">
      <c r="A8" s="337" t="s">
        <v>636</v>
      </c>
      <c r="B8" s="307"/>
      <c r="C8" s="326">
        <v>0</v>
      </c>
      <c r="D8" s="307">
        <v>3590.2208902097709</v>
      </c>
      <c r="E8" s="326">
        <v>1</v>
      </c>
      <c r="F8" s="308">
        <v>3590.2208902097709</v>
      </c>
    </row>
    <row r="9" spans="1:6" ht="14.4" customHeight="1" x14ac:dyDescent="0.3">
      <c r="A9" s="338" t="s">
        <v>637</v>
      </c>
      <c r="B9" s="313"/>
      <c r="C9" s="333">
        <v>0</v>
      </c>
      <c r="D9" s="313">
        <v>108.92</v>
      </c>
      <c r="E9" s="333">
        <v>1</v>
      </c>
      <c r="F9" s="314">
        <v>108.92</v>
      </c>
    </row>
    <row r="10" spans="1:6" ht="14.4" customHeight="1" thickBot="1" x14ac:dyDescent="0.35">
      <c r="A10" s="339" t="s">
        <v>638</v>
      </c>
      <c r="B10" s="334"/>
      <c r="C10" s="335">
        <v>0</v>
      </c>
      <c r="D10" s="334">
        <v>208.84120014108001</v>
      </c>
      <c r="E10" s="335">
        <v>1</v>
      </c>
      <c r="F10" s="336">
        <v>208.84120014108001</v>
      </c>
    </row>
    <row r="11" spans="1:6" ht="14.4" customHeight="1" thickBot="1" x14ac:dyDescent="0.35">
      <c r="A11" s="328" t="s">
        <v>6</v>
      </c>
      <c r="B11" s="329"/>
      <c r="C11" s="330">
        <v>0</v>
      </c>
      <c r="D11" s="329">
        <v>3907.9820903508512</v>
      </c>
      <c r="E11" s="330">
        <v>1</v>
      </c>
      <c r="F11" s="331">
        <v>3907.9820903508512</v>
      </c>
    </row>
  </sheetData>
  <mergeCells count="3">
    <mergeCell ref="A1:F1"/>
    <mergeCell ref="B3:C3"/>
    <mergeCell ref="D3:E3"/>
  </mergeCells>
  <conditionalFormatting sqref="C5:C1048576">
    <cfRule type="cellIs" dxfId="21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1</vt:i4>
      </vt:variant>
    </vt:vector>
  </HeadingPairs>
  <TitlesOfParts>
    <vt:vector size="15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Materiál Žádanky</vt:lpstr>
      <vt:lpstr>MŽ Detail</vt:lpstr>
      <vt:lpstr>ZV Vykáz.-A</vt:lpstr>
      <vt:lpstr>ZV Vykáz.-A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2013-09-11T08:45:36Z</cp:lastPrinted>
  <dcterms:created xsi:type="dcterms:W3CDTF">2013-04-17T20:15:29Z</dcterms:created>
  <dcterms:modified xsi:type="dcterms:W3CDTF">2014-01-27T12:54:10Z</dcterms:modified>
</cp:coreProperties>
</file>